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A74FDDB-8573-4910-B9A5-3A25C7EE2C01}" xr6:coauthVersionLast="47" xr6:coauthVersionMax="47" xr10:uidLastSave="{00000000-0000-0000-0000-000000000000}"/>
  <bookViews>
    <workbookView xWindow="-120" yWindow="-120" windowWidth="29040" windowHeight="15840" tabRatio="945" firstSheet="5" activeTab="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60" r:id="rId37"/>
    <pivotCache cacheId="265" r:id="rId38"/>
    <pivotCache cacheId="270" r:id="rId39"/>
    <pivotCache cacheId="276" r:id="rId40"/>
    <pivotCache cacheId="281" r:id="rId41"/>
    <pivotCache cacheId="286" r:id="rId42"/>
    <pivotCache cacheId="290" r:id="rId43"/>
    <pivotCache cacheId="29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0" i="26" l="1"/>
  <c r="C60" i="26"/>
  <c r="D59" i="26"/>
  <c r="C59" i="26"/>
  <c r="H5" i="37"/>
  <c r="I5" i="37"/>
  <c r="J5" i="37"/>
  <c r="H6" i="37"/>
  <c r="I6" i="37"/>
  <c r="J6" i="37"/>
  <c r="H7" i="37"/>
  <c r="I7" i="37"/>
  <c r="J7" i="37"/>
  <c r="H8" i="37"/>
  <c r="I8" i="37"/>
  <c r="J8" i="37"/>
  <c r="H9" i="37"/>
  <c r="I9" i="37"/>
  <c r="J9" i="37"/>
  <c r="H10" i="37"/>
  <c r="I10" i="37"/>
  <c r="J10" i="37"/>
  <c r="H11" i="37"/>
  <c r="I11" i="37"/>
  <c r="J11" i="37"/>
  <c r="H12" i="37"/>
  <c r="I12" i="37"/>
  <c r="J12" i="37"/>
  <c r="H13" i="37"/>
  <c r="I13" i="37"/>
  <c r="J13" i="37"/>
  <c r="H14" i="37"/>
  <c r="I14" i="37"/>
  <c r="J14" i="37"/>
  <c r="H15" i="37"/>
  <c r="I15" i="37"/>
  <c r="J15" i="37"/>
  <c r="H16" i="37"/>
  <c r="I16" i="37"/>
  <c r="J16" i="37"/>
  <c r="H17" i="37"/>
  <c r="I17" i="37"/>
  <c r="J17" i="37"/>
  <c r="H18" i="37"/>
  <c r="I18" i="37"/>
  <c r="J18" i="37"/>
  <c r="H19" i="37"/>
  <c r="I19" i="37"/>
  <c r="J19" i="37"/>
  <c r="H20" i="37"/>
  <c r="I20" i="37"/>
  <c r="J20" i="37"/>
  <c r="H21" i="37"/>
  <c r="I21" i="37"/>
  <c r="J21" i="37"/>
  <c r="H22" i="37"/>
  <c r="I22" i="37"/>
  <c r="J22" i="37"/>
  <c r="H23" i="37"/>
  <c r="I23" i="37"/>
  <c r="J23" i="37"/>
  <c r="H24" i="37"/>
  <c r="I24" i="37"/>
  <c r="J24" i="37"/>
  <c r="H25" i="37"/>
  <c r="I25" i="37"/>
  <c r="J25" i="37"/>
  <c r="H26" i="37"/>
  <c r="I26" i="37"/>
  <c r="J26" i="37"/>
  <c r="H27" i="37"/>
  <c r="I27" i="37"/>
  <c r="J27" i="37"/>
  <c r="H28" i="37"/>
  <c r="I28" i="37"/>
  <c r="J28" i="37"/>
  <c r="H29" i="37"/>
  <c r="I29" i="37"/>
  <c r="J29" i="37"/>
  <c r="H30" i="37"/>
  <c r="I30" i="37"/>
  <c r="J30" i="37"/>
  <c r="H31" i="37"/>
  <c r="I31" i="37"/>
  <c r="J31" i="37"/>
  <c r="H32" i="37"/>
  <c r="I32" i="37"/>
  <c r="J32" i="37"/>
  <c r="H33" i="37"/>
  <c r="I33" i="37"/>
  <c r="J33" i="37"/>
  <c r="H34" i="37"/>
  <c r="I34" i="37"/>
  <c r="J34" i="37"/>
  <c r="H35" i="37"/>
  <c r="I35" i="37"/>
  <c r="J35" i="37"/>
  <c r="H36" i="37"/>
  <c r="I36" i="37"/>
  <c r="J36" i="37"/>
  <c r="H37" i="37"/>
  <c r="I37" i="37"/>
  <c r="J37" i="37"/>
  <c r="H38" i="37"/>
  <c r="I38" i="37"/>
  <c r="J38" i="37"/>
  <c r="H39" i="37"/>
  <c r="I39" i="37"/>
  <c r="J39" i="37"/>
  <c r="H40" i="37"/>
  <c r="I40" i="37"/>
  <c r="J40" i="37"/>
  <c r="H41" i="37"/>
  <c r="I41" i="37"/>
  <c r="J41" i="37"/>
  <c r="H42" i="37"/>
  <c r="I42" i="37"/>
  <c r="J42" i="37"/>
  <c r="H43" i="37"/>
  <c r="I43" i="37"/>
  <c r="J43" i="37"/>
  <c r="H44" i="37"/>
  <c r="I44" i="37"/>
  <c r="J44" i="37"/>
  <c r="H45" i="37"/>
  <c r="I45" i="37"/>
  <c r="J45" i="37"/>
  <c r="H46" i="37"/>
  <c r="I46" i="37"/>
  <c r="J46" i="37"/>
  <c r="H47" i="37"/>
  <c r="I47" i="37"/>
  <c r="J47" i="37"/>
  <c r="H48" i="37"/>
  <c r="I48" i="37"/>
  <c r="J48" i="37"/>
  <c r="H49" i="37"/>
  <c r="I49" i="37"/>
  <c r="J49" i="37"/>
  <c r="H50" i="37"/>
  <c r="I50" i="37"/>
  <c r="J50" i="37"/>
  <c r="H51" i="37"/>
  <c r="I51" i="37"/>
  <c r="J51" i="37"/>
  <c r="H52" i="37"/>
  <c r="I52" i="37"/>
  <c r="J52" i="37"/>
  <c r="H53" i="37"/>
  <c r="I53" i="37"/>
  <c r="J53" i="37"/>
  <c r="H54" i="37"/>
  <c r="I54" i="37"/>
  <c r="J54" i="37"/>
  <c r="H55" i="37"/>
  <c r="I55" i="37"/>
  <c r="J55" i="37"/>
  <c r="H56" i="37"/>
  <c r="I56" i="37"/>
  <c r="J56" i="37"/>
  <c r="H57" i="37"/>
  <c r="I57" i="37"/>
  <c r="J57" i="37"/>
  <c r="H58" i="37"/>
  <c r="I58" i="37"/>
  <c r="J58" i="37"/>
  <c r="H59" i="37"/>
  <c r="I59" i="37"/>
  <c r="J59" i="37"/>
  <c r="H60" i="37"/>
  <c r="I60" i="37"/>
  <c r="J60" i="37"/>
  <c r="H61" i="37"/>
  <c r="I61" i="37"/>
  <c r="J61" i="37"/>
  <c r="H62" i="37"/>
  <c r="I62" i="37"/>
  <c r="J62" i="37"/>
  <c r="H63" i="37"/>
  <c r="I63" i="37"/>
  <c r="J63" i="37"/>
  <c r="H64" i="37"/>
  <c r="I64" i="37"/>
  <c r="J64" i="37"/>
  <c r="H65" i="37"/>
  <c r="I65" i="37"/>
  <c r="J65" i="37"/>
  <c r="H66" i="37"/>
  <c r="I66" i="37"/>
  <c r="J66" i="37"/>
  <c r="H67" i="37"/>
  <c r="I67" i="37"/>
  <c r="J67" i="37"/>
  <c r="H68" i="37"/>
  <c r="I68" i="37"/>
  <c r="J68" i="37"/>
  <c r="H69" i="37"/>
  <c r="I69" i="37"/>
  <c r="J69" i="37"/>
  <c r="H70" i="37"/>
  <c r="I70" i="37"/>
  <c r="J70" i="37"/>
  <c r="H71" i="37"/>
  <c r="I71" i="37"/>
  <c r="J71" i="37"/>
  <c r="H72" i="37"/>
  <c r="I72" i="37"/>
  <c r="J72" i="37"/>
  <c r="H73" i="37"/>
  <c r="I73" i="37"/>
  <c r="J73" i="37"/>
  <c r="H74" i="37"/>
  <c r="I74" i="37"/>
  <c r="J74" i="37"/>
  <c r="H75" i="37"/>
  <c r="I75" i="37"/>
  <c r="J75" i="37"/>
  <c r="H76" i="37"/>
  <c r="I76" i="37"/>
  <c r="J76" i="37"/>
  <c r="H77" i="37"/>
  <c r="I77" i="37"/>
  <c r="J77" i="37"/>
  <c r="H78" i="37"/>
  <c r="I78" i="37"/>
  <c r="J78" i="37"/>
  <c r="H79" i="37"/>
  <c r="I79" i="37"/>
  <c r="J79" i="37"/>
  <c r="H80" i="37"/>
  <c r="I80" i="37"/>
  <c r="J80" i="37"/>
  <c r="H81" i="37"/>
  <c r="I81" i="37"/>
  <c r="J81" i="37"/>
  <c r="H82" i="37"/>
  <c r="I82" i="37"/>
  <c r="J82" i="37"/>
  <c r="H83" i="37"/>
  <c r="I83" i="37"/>
  <c r="J83" i="37"/>
  <c r="H84" i="37"/>
  <c r="I84" i="37"/>
  <c r="J84" i="37"/>
  <c r="H85" i="37"/>
  <c r="I85" i="37"/>
  <c r="J85" i="37"/>
  <c r="H86" i="37"/>
  <c r="I86" i="37"/>
  <c r="J86" i="37"/>
  <c r="H87" i="37"/>
  <c r="I87" i="37"/>
  <c r="J87" i="37"/>
  <c r="H88" i="37"/>
  <c r="I88" i="37"/>
  <c r="J88" i="37"/>
  <c r="H89" i="37"/>
  <c r="I89" i="37"/>
  <c r="J89" i="37"/>
  <c r="H90" i="37"/>
  <c r="I90" i="37"/>
  <c r="J90" i="37"/>
  <c r="H91" i="37"/>
  <c r="I91" i="37"/>
  <c r="J91" i="37"/>
  <c r="H92" i="37"/>
  <c r="I92" i="37"/>
  <c r="J92" i="37"/>
  <c r="H93" i="37"/>
  <c r="I93" i="37"/>
  <c r="J93" i="37"/>
  <c r="H94" i="37"/>
  <c r="I94" i="37"/>
  <c r="J94" i="37"/>
  <c r="H95" i="37"/>
  <c r="I95" i="37"/>
  <c r="J95" i="37"/>
  <c r="H96" i="37"/>
  <c r="I96" i="37"/>
  <c r="J96" i="37"/>
  <c r="H97" i="37"/>
  <c r="I97" i="37"/>
  <c r="J97" i="37"/>
  <c r="H98" i="37"/>
  <c r="I98" i="37"/>
  <c r="J98" i="37"/>
  <c r="H99" i="37"/>
  <c r="I99" i="37"/>
  <c r="J99" i="37"/>
  <c r="H100" i="37"/>
  <c r="I100" i="37"/>
  <c r="J100" i="37"/>
  <c r="H101" i="37"/>
  <c r="I101" i="37"/>
  <c r="J101" i="37"/>
  <c r="H102" i="37"/>
  <c r="I102" i="37"/>
  <c r="J102" i="37"/>
  <c r="H103" i="37"/>
  <c r="I103" i="37"/>
  <c r="J103" i="37"/>
  <c r="H104" i="37"/>
  <c r="I104" i="37"/>
  <c r="J104" i="37"/>
  <c r="H105" i="37"/>
  <c r="I105" i="37"/>
  <c r="J105" i="37"/>
  <c r="H106" i="37"/>
  <c r="I106" i="37"/>
  <c r="J106" i="37"/>
  <c r="H107" i="37"/>
  <c r="I107" i="37"/>
  <c r="J107" i="37"/>
  <c r="H108" i="37"/>
  <c r="I108" i="37"/>
  <c r="J108" i="37"/>
  <c r="H109" i="37"/>
  <c r="I109" i="37"/>
  <c r="J109" i="37"/>
  <c r="H110" i="37"/>
  <c r="I110" i="37"/>
  <c r="J110" i="37"/>
  <c r="H111" i="37"/>
  <c r="I111" i="37"/>
  <c r="J111" i="37"/>
  <c r="H112" i="37"/>
  <c r="I112" i="37"/>
  <c r="J112" i="37"/>
  <c r="H113" i="37"/>
  <c r="I113" i="37"/>
  <c r="J113" i="37"/>
  <c r="H114" i="37"/>
  <c r="I114" i="37"/>
  <c r="J114" i="37"/>
  <c r="H115" i="37"/>
  <c r="I115" i="37"/>
  <c r="J115" i="37"/>
  <c r="H116" i="37"/>
  <c r="I116" i="37"/>
  <c r="J116" i="37"/>
  <c r="H117" i="37"/>
  <c r="I117" i="37"/>
  <c r="J117" i="37"/>
  <c r="H118" i="37"/>
  <c r="I118" i="37"/>
  <c r="J118" i="37"/>
  <c r="H119" i="37"/>
  <c r="I119" i="37"/>
  <c r="J119" i="37"/>
  <c r="H120" i="37"/>
  <c r="I120" i="37"/>
  <c r="J120" i="37"/>
  <c r="H121" i="37"/>
  <c r="I121" i="37"/>
  <c r="J121" i="37"/>
  <c r="H122" i="37"/>
  <c r="I122" i="37"/>
  <c r="J122" i="37"/>
  <c r="H123" i="37"/>
  <c r="I123" i="37"/>
  <c r="J123" i="37"/>
  <c r="H124" i="37"/>
  <c r="I124" i="37"/>
  <c r="J124" i="37"/>
  <c r="H125" i="37"/>
  <c r="I125" i="37"/>
  <c r="J125" i="37"/>
  <c r="H126" i="37"/>
  <c r="I126" i="37"/>
  <c r="J126" i="37"/>
  <c r="H127" i="37"/>
  <c r="I127" i="37"/>
  <c r="J127" i="37"/>
  <c r="H128" i="37"/>
  <c r="I128" i="37"/>
  <c r="J128" i="37"/>
  <c r="H129" i="37"/>
  <c r="I129" i="37"/>
  <c r="J129" i="37"/>
  <c r="H130" i="37"/>
  <c r="I130" i="37"/>
  <c r="J130" i="37"/>
  <c r="H131" i="37"/>
  <c r="I131" i="37"/>
  <c r="J131" i="37"/>
  <c r="H132" i="37"/>
  <c r="I132" i="37"/>
  <c r="J132" i="37"/>
  <c r="H133" i="37"/>
  <c r="I133" i="37"/>
  <c r="J133" i="37"/>
  <c r="H134" i="37"/>
  <c r="I134" i="37"/>
  <c r="J134" i="37"/>
  <c r="H135" i="37"/>
  <c r="I135" i="37"/>
  <c r="J135" i="37"/>
  <c r="H136" i="37"/>
  <c r="I136" i="37"/>
  <c r="J136" i="37"/>
  <c r="H137" i="37"/>
  <c r="I137" i="37"/>
  <c r="J137" i="37"/>
  <c r="H138" i="37"/>
  <c r="I138" i="37"/>
  <c r="J138" i="37"/>
  <c r="H139" i="37"/>
  <c r="I139" i="37"/>
  <c r="J139" i="37"/>
  <c r="H140" i="37"/>
  <c r="I140" i="37"/>
  <c r="J140" i="37"/>
  <c r="H141" i="37"/>
  <c r="I141" i="37"/>
  <c r="J141" i="37"/>
  <c r="H142" i="37"/>
  <c r="I142" i="37"/>
  <c r="J142" i="37"/>
  <c r="H143" i="37"/>
  <c r="I143" i="37"/>
  <c r="J143" i="37"/>
  <c r="H144" i="37"/>
  <c r="I144" i="37"/>
  <c r="J144" i="37"/>
  <c r="H145" i="37"/>
  <c r="I145" i="37"/>
  <c r="J145" i="37"/>
  <c r="H146" i="37"/>
  <c r="I146" i="37"/>
  <c r="J146" i="37"/>
  <c r="H147" i="37"/>
  <c r="I147" i="37"/>
  <c r="J147" i="37"/>
  <c r="H148" i="37"/>
  <c r="I148" i="37"/>
  <c r="J148" i="37"/>
  <c r="H149" i="37"/>
  <c r="I149" i="37"/>
  <c r="J149" i="37"/>
  <c r="H150" i="37"/>
  <c r="I150" i="37"/>
  <c r="J150" i="37"/>
  <c r="H151" i="37"/>
  <c r="I151" i="37"/>
  <c r="J151" i="37"/>
  <c r="H152" i="37"/>
  <c r="I152" i="37"/>
  <c r="J152" i="37"/>
  <c r="H153" i="37"/>
  <c r="I153" i="37"/>
  <c r="J153" i="37"/>
  <c r="H154" i="37"/>
  <c r="I154" i="37"/>
  <c r="J154" i="37"/>
  <c r="H155" i="37"/>
  <c r="I155" i="37"/>
  <c r="J155" i="37"/>
  <c r="H156" i="37"/>
  <c r="I156" i="37"/>
  <c r="J156" i="37"/>
  <c r="H157" i="37"/>
  <c r="I157" i="37"/>
  <c r="J157" i="37"/>
  <c r="H158" i="37"/>
  <c r="I158" i="37"/>
  <c r="J158" i="37"/>
  <c r="H159" i="37"/>
  <c r="I159" i="37"/>
  <c r="J159" i="37"/>
  <c r="H160" i="37"/>
  <c r="I160" i="37"/>
  <c r="J160" i="37"/>
  <c r="H161" i="37"/>
  <c r="I161" i="37"/>
  <c r="J161" i="37"/>
  <c r="H162" i="37"/>
  <c r="I162" i="37"/>
  <c r="J162" i="37"/>
  <c r="H163" i="37"/>
  <c r="I163" i="37"/>
  <c r="J163" i="37"/>
  <c r="H164" i="37"/>
  <c r="I164" i="37"/>
  <c r="J164" i="37"/>
  <c r="H165" i="37"/>
  <c r="I165" i="37"/>
  <c r="J165" i="37"/>
  <c r="H166" i="37"/>
  <c r="I166" i="37"/>
  <c r="J166" i="37"/>
  <c r="H167" i="37"/>
  <c r="I167" i="37"/>
  <c r="J167" i="37"/>
  <c r="H168" i="37"/>
  <c r="I168" i="37"/>
  <c r="J168" i="37"/>
  <c r="H169" i="37"/>
  <c r="I169" i="37"/>
  <c r="J169" i="37"/>
  <c r="H170" i="37"/>
  <c r="I170" i="37"/>
  <c r="J170" i="37"/>
  <c r="H171" i="37"/>
  <c r="I171" i="37"/>
  <c r="J171" i="37"/>
  <c r="H172" i="37"/>
  <c r="I172" i="37"/>
  <c r="J172" i="37"/>
  <c r="H173" i="37"/>
  <c r="I173" i="37"/>
  <c r="J173" i="37"/>
  <c r="H174" i="37"/>
  <c r="I174" i="37"/>
  <c r="J174" i="37"/>
  <c r="H175" i="37"/>
  <c r="I175" i="37"/>
  <c r="J175" i="37"/>
  <c r="H176" i="37"/>
  <c r="I176" i="37"/>
  <c r="J176" i="37"/>
  <c r="H177" i="37"/>
  <c r="I177" i="37"/>
  <c r="J177" i="37"/>
  <c r="H178" i="37"/>
  <c r="I178" i="37"/>
  <c r="J178" i="37"/>
  <c r="H179" i="37"/>
  <c r="I179" i="37"/>
  <c r="J179" i="37"/>
  <c r="H180" i="37"/>
  <c r="I180" i="37"/>
  <c r="J180" i="37"/>
  <c r="H181" i="37"/>
  <c r="I181" i="37"/>
  <c r="J181" i="37"/>
  <c r="H182" i="37"/>
  <c r="I182" i="37"/>
  <c r="J182" i="37"/>
  <c r="H183" i="37"/>
  <c r="I183" i="37"/>
  <c r="J183" i="37"/>
  <c r="H184" i="37"/>
  <c r="I184" i="37"/>
  <c r="J184" i="37"/>
  <c r="H185" i="37"/>
  <c r="I185" i="37"/>
  <c r="J185" i="37"/>
  <c r="H186" i="37"/>
  <c r="I186" i="37"/>
  <c r="J186" i="37"/>
  <c r="H187" i="37"/>
  <c r="I187" i="37"/>
  <c r="J187" i="37"/>
  <c r="H188" i="37"/>
  <c r="I188" i="37"/>
  <c r="J188" i="37"/>
  <c r="H189" i="37"/>
  <c r="I189" i="37"/>
  <c r="J189" i="37"/>
  <c r="H190" i="37"/>
  <c r="I190" i="37"/>
  <c r="J190" i="37"/>
  <c r="H191" i="37"/>
  <c r="I191" i="37"/>
  <c r="J191" i="37"/>
  <c r="H192" i="37"/>
  <c r="I192" i="37"/>
  <c r="J192" i="37"/>
  <c r="H193" i="37"/>
  <c r="I193" i="37"/>
  <c r="J193" i="37"/>
  <c r="H194" i="37"/>
  <c r="I194" i="37"/>
  <c r="J194" i="37"/>
  <c r="H195" i="37"/>
  <c r="I195" i="37"/>
  <c r="J195" i="37"/>
  <c r="H196" i="37"/>
  <c r="I196" i="37"/>
  <c r="J196" i="37"/>
  <c r="H197" i="37"/>
  <c r="I197" i="37"/>
  <c r="J197" i="37"/>
  <c r="H198" i="37"/>
  <c r="I198" i="37"/>
  <c r="J198" i="37"/>
  <c r="H199" i="37"/>
  <c r="I199" i="37"/>
  <c r="J199" i="37"/>
  <c r="H200" i="37"/>
  <c r="I200" i="37"/>
  <c r="J200" i="37"/>
  <c r="H201" i="37"/>
  <c r="I201" i="37"/>
  <c r="J201" i="37"/>
  <c r="H202" i="37"/>
  <c r="I202" i="37"/>
  <c r="J202" i="37"/>
  <c r="H203" i="37"/>
  <c r="I203" i="37"/>
  <c r="J203" i="37"/>
  <c r="H204" i="37"/>
  <c r="I204" i="37"/>
  <c r="J204" i="37"/>
  <c r="H205" i="37"/>
  <c r="I205" i="37"/>
  <c r="J205" i="37"/>
  <c r="H206" i="37"/>
  <c r="I206" i="37"/>
  <c r="J206" i="37"/>
  <c r="H207" i="37"/>
  <c r="I207" i="37"/>
  <c r="J207" i="37"/>
  <c r="H208" i="37"/>
  <c r="I208" i="37"/>
  <c r="J208" i="37"/>
  <c r="H209" i="37"/>
  <c r="I209" i="37"/>
  <c r="J209" i="37"/>
  <c r="H210" i="37"/>
  <c r="I210" i="37"/>
  <c r="J210" i="37"/>
  <c r="H211" i="37"/>
  <c r="I211" i="37"/>
  <c r="J211" i="37"/>
  <c r="H212" i="37"/>
  <c r="I212" i="37"/>
  <c r="J212" i="37"/>
  <c r="H213" i="37"/>
  <c r="I213" i="37"/>
  <c r="J213" i="37"/>
  <c r="H214" i="37"/>
  <c r="I214" i="37"/>
  <c r="J214" i="37"/>
  <c r="H215" i="37"/>
  <c r="I215" i="37"/>
  <c r="J215" i="37"/>
  <c r="H216" i="37"/>
  <c r="I216" i="37"/>
  <c r="J216" i="37"/>
  <c r="H217" i="37"/>
  <c r="I217" i="37"/>
  <c r="J217" i="37"/>
  <c r="H218" i="37"/>
  <c r="I218" i="37"/>
  <c r="J218" i="37"/>
  <c r="H219" i="37"/>
  <c r="I219" i="37"/>
  <c r="J219" i="37"/>
  <c r="H220" i="37"/>
  <c r="I220" i="37"/>
  <c r="J220" i="37"/>
  <c r="H221" i="37"/>
  <c r="I221" i="37"/>
  <c r="J221" i="37"/>
  <c r="H222" i="37"/>
  <c r="I222" i="37"/>
  <c r="J222" i="37"/>
  <c r="H223" i="37"/>
  <c r="I223" i="37"/>
  <c r="J223" i="37"/>
  <c r="H224" i="37"/>
  <c r="I224" i="37"/>
  <c r="J224" i="37"/>
  <c r="H225" i="37"/>
  <c r="I225" i="37"/>
  <c r="J225" i="37"/>
  <c r="H226" i="37"/>
  <c r="I226" i="37"/>
  <c r="J226" i="37"/>
  <c r="H227" i="37"/>
  <c r="I227" i="37"/>
  <c r="J227" i="37"/>
  <c r="H228" i="37"/>
  <c r="I228" i="37"/>
  <c r="J228" i="37"/>
  <c r="H229" i="37"/>
  <c r="I229" i="37"/>
  <c r="J229" i="37"/>
  <c r="H230" i="37"/>
  <c r="I230" i="37"/>
  <c r="J230" i="37"/>
  <c r="H231" i="37"/>
  <c r="I231" i="37"/>
  <c r="J231" i="37"/>
  <c r="H232" i="37"/>
  <c r="I232" i="37"/>
  <c r="J232" i="37"/>
  <c r="H233" i="37"/>
  <c r="I233" i="37"/>
  <c r="J233" i="37"/>
  <c r="H234" i="37"/>
  <c r="I234" i="37"/>
  <c r="J234" i="37"/>
  <c r="H235" i="37"/>
  <c r="I235" i="37"/>
  <c r="J235" i="37"/>
  <c r="H236" i="37"/>
  <c r="I236" i="37"/>
  <c r="J236" i="37"/>
  <c r="H237" i="37"/>
  <c r="I237" i="37"/>
  <c r="J237" i="37"/>
  <c r="H238" i="37"/>
  <c r="I238" i="37"/>
  <c r="J238" i="37"/>
  <c r="H239" i="37"/>
  <c r="I239" i="37"/>
  <c r="J239" i="37"/>
  <c r="H240" i="37"/>
  <c r="I240" i="37"/>
  <c r="J240" i="37"/>
  <c r="H241" i="37"/>
  <c r="I241" i="37"/>
  <c r="J241" i="37"/>
  <c r="H242" i="37"/>
  <c r="I242" i="37"/>
  <c r="J242" i="37"/>
  <c r="H243" i="37"/>
  <c r="I243" i="37"/>
  <c r="J243" i="37"/>
  <c r="H244" i="37"/>
  <c r="I244" i="37"/>
  <c r="J244" i="37"/>
  <c r="H245" i="37"/>
  <c r="I245" i="37"/>
  <c r="J245" i="37"/>
  <c r="H246" i="37"/>
  <c r="I246" i="37"/>
  <c r="J246" i="37"/>
  <c r="H247" i="37"/>
  <c r="I247" i="37"/>
  <c r="J247" i="37"/>
  <c r="H248" i="37"/>
  <c r="I248" i="37"/>
  <c r="J248" i="37"/>
  <c r="H249" i="37"/>
  <c r="I249" i="37"/>
  <c r="J249" i="37"/>
  <c r="H250" i="37"/>
  <c r="I250" i="37"/>
  <c r="J250" i="37"/>
  <c r="H251" i="37"/>
  <c r="I251" i="37"/>
  <c r="J251" i="37"/>
  <c r="H252" i="37"/>
  <c r="I252" i="37"/>
  <c r="J252" i="37"/>
  <c r="H253" i="37"/>
  <c r="I253" i="37"/>
  <c r="J253" i="37"/>
  <c r="H254" i="37"/>
  <c r="I254" i="37"/>
  <c r="J254" i="37"/>
  <c r="H255" i="37"/>
  <c r="I255" i="37"/>
  <c r="J255" i="37"/>
  <c r="H256" i="37"/>
  <c r="I256" i="37"/>
  <c r="J256" i="37"/>
  <c r="H257" i="37"/>
  <c r="I257" i="37"/>
  <c r="J257" i="37"/>
  <c r="H258" i="37"/>
  <c r="I258" i="37"/>
  <c r="J258" i="37"/>
  <c r="H259" i="37"/>
  <c r="I259" i="37"/>
  <c r="J259" i="37"/>
  <c r="H260" i="37"/>
  <c r="I260" i="37"/>
  <c r="J260" i="37"/>
  <c r="H261" i="37"/>
  <c r="I261" i="37"/>
  <c r="J261" i="37"/>
  <c r="H262" i="37"/>
  <c r="I262" i="37"/>
  <c r="J262" i="37"/>
  <c r="H263" i="37"/>
  <c r="I263" i="37"/>
  <c r="J263" i="37"/>
  <c r="H264" i="37"/>
  <c r="I264" i="37"/>
  <c r="J264" i="37"/>
  <c r="H265" i="37"/>
  <c r="I265" i="37"/>
  <c r="J265" i="37"/>
  <c r="H266" i="37"/>
  <c r="I266" i="37"/>
  <c r="J266" i="37"/>
  <c r="H267" i="37"/>
  <c r="I267" i="37"/>
  <c r="J267" i="37"/>
  <c r="H268" i="37"/>
  <c r="I268" i="37"/>
  <c r="J268" i="37"/>
  <c r="H269" i="37"/>
  <c r="I269" i="37"/>
  <c r="J269" i="37"/>
  <c r="H270" i="37"/>
  <c r="I270" i="37"/>
  <c r="J270" i="37"/>
  <c r="H271" i="37"/>
  <c r="I271" i="37"/>
  <c r="J271" i="37"/>
  <c r="H272" i="37"/>
  <c r="I272" i="37"/>
  <c r="J272" i="37"/>
  <c r="H273" i="37"/>
  <c r="I273" i="37"/>
  <c r="J273" i="37"/>
  <c r="H274" i="37"/>
  <c r="I274" i="37"/>
  <c r="J274" i="37"/>
  <c r="H275" i="37"/>
  <c r="I275" i="37"/>
  <c r="J275" i="37"/>
  <c r="H276" i="37"/>
  <c r="I276" i="37"/>
  <c r="J276" i="37"/>
  <c r="H277" i="37"/>
  <c r="I277" i="37"/>
  <c r="J277" i="37"/>
  <c r="H278" i="37"/>
  <c r="I278" i="37"/>
  <c r="J278" i="37"/>
  <c r="H279" i="37"/>
  <c r="I279" i="37"/>
  <c r="J279" i="37"/>
  <c r="H280" i="37"/>
  <c r="I280" i="37"/>
  <c r="J280" i="37"/>
  <c r="H281" i="37"/>
  <c r="I281" i="37"/>
  <c r="J281" i="37"/>
  <c r="H282" i="37"/>
  <c r="I282" i="37"/>
  <c r="J282" i="37"/>
  <c r="H283" i="37"/>
  <c r="I283" i="37"/>
  <c r="J283" i="37"/>
  <c r="H284" i="37"/>
  <c r="I284" i="37"/>
  <c r="J284" i="37"/>
  <c r="H285" i="37"/>
  <c r="I285" i="37"/>
  <c r="J285" i="37"/>
  <c r="H286" i="37"/>
  <c r="I286" i="37"/>
  <c r="J286" i="37"/>
  <c r="H287" i="37"/>
  <c r="I287" i="37"/>
  <c r="J287" i="37"/>
  <c r="H288" i="37"/>
  <c r="I288" i="37"/>
  <c r="J288" i="37"/>
  <c r="H289" i="37"/>
  <c r="I289" i="37"/>
  <c r="J289" i="37"/>
  <c r="H290" i="37"/>
  <c r="I290" i="37"/>
  <c r="J290" i="37"/>
  <c r="H291" i="37"/>
  <c r="I291" i="37"/>
  <c r="J291" i="37"/>
  <c r="H292" i="37"/>
  <c r="I292" i="37"/>
  <c r="J292" i="37"/>
  <c r="H293" i="37"/>
  <c r="I293" i="37"/>
  <c r="J293" i="37"/>
  <c r="H294" i="37"/>
  <c r="I294" i="37"/>
  <c r="J294" i="37"/>
  <c r="H295" i="37"/>
  <c r="I295" i="37"/>
  <c r="J295" i="37"/>
  <c r="H296" i="37"/>
  <c r="I296" i="37"/>
  <c r="J296" i="37"/>
  <c r="H297" i="37"/>
  <c r="I297" i="37"/>
  <c r="J297" i="37"/>
  <c r="H298" i="37"/>
  <c r="I298" i="37"/>
  <c r="J298" i="37"/>
  <c r="H299" i="37"/>
  <c r="I299" i="37"/>
  <c r="J299" i="37"/>
  <c r="H300" i="37"/>
  <c r="I300" i="37"/>
  <c r="J300" i="37"/>
  <c r="H301" i="37"/>
  <c r="I301" i="37"/>
  <c r="J301" i="37"/>
  <c r="H302" i="37"/>
  <c r="I302" i="37"/>
  <c r="J302" i="37"/>
  <c r="H303" i="37"/>
  <c r="I303" i="37"/>
  <c r="J303" i="37"/>
  <c r="H304" i="37"/>
  <c r="I304" i="37"/>
  <c r="J304" i="37"/>
  <c r="H305" i="37"/>
  <c r="I305" i="37"/>
  <c r="J305" i="37"/>
  <c r="H306" i="37"/>
  <c r="I306" i="37"/>
  <c r="J306" i="37"/>
  <c r="H307" i="37"/>
  <c r="I307" i="37"/>
  <c r="J307" i="37"/>
  <c r="H308" i="37"/>
  <c r="I308" i="37"/>
  <c r="J308" i="37"/>
  <c r="H309" i="37"/>
  <c r="I309" i="37"/>
  <c r="J309" i="37"/>
  <c r="H310" i="37"/>
  <c r="I310" i="37"/>
  <c r="J310" i="37"/>
  <c r="H311" i="37"/>
  <c r="I311" i="37"/>
  <c r="J311" i="37"/>
  <c r="H312" i="37"/>
  <c r="I312" i="37"/>
  <c r="J312" i="37"/>
  <c r="H313" i="37"/>
  <c r="I313" i="37"/>
  <c r="J313" i="37"/>
  <c r="H314" i="37"/>
  <c r="I314" i="37"/>
  <c r="J314" i="37"/>
  <c r="H315" i="37"/>
  <c r="I315" i="37"/>
  <c r="J315" i="37"/>
  <c r="H316" i="37"/>
  <c r="I316" i="37"/>
  <c r="J316" i="37"/>
  <c r="H317" i="37"/>
  <c r="I317" i="37"/>
  <c r="J317" i="37"/>
  <c r="H318" i="37"/>
  <c r="I318" i="37"/>
  <c r="J318" i="37"/>
  <c r="H319" i="37"/>
  <c r="I319" i="37"/>
  <c r="J319" i="37"/>
  <c r="H320" i="37"/>
  <c r="I320" i="37"/>
  <c r="J320" i="37"/>
  <c r="H321" i="37"/>
  <c r="I321" i="37"/>
  <c r="J321" i="37"/>
  <c r="H322" i="37"/>
  <c r="I322" i="37"/>
  <c r="J322" i="37"/>
  <c r="H323" i="37"/>
  <c r="I323" i="37"/>
  <c r="J323" i="37"/>
  <c r="H324" i="37"/>
  <c r="I324" i="37"/>
  <c r="J324" i="37"/>
  <c r="H325" i="37"/>
  <c r="I325" i="37"/>
  <c r="J325" i="37"/>
  <c r="H326" i="37"/>
  <c r="I326" i="37"/>
  <c r="J326" i="37"/>
  <c r="H327" i="37"/>
  <c r="I327" i="37"/>
  <c r="J327" i="37"/>
  <c r="H328" i="37"/>
  <c r="I328" i="37"/>
  <c r="J328" i="37"/>
  <c r="H329" i="37"/>
  <c r="I329" i="37"/>
  <c r="J329" i="37"/>
  <c r="H330" i="37"/>
  <c r="I330" i="37"/>
  <c r="J330" i="37"/>
  <c r="H331" i="37"/>
  <c r="I331" i="37"/>
  <c r="J331" i="37"/>
  <c r="H332" i="37"/>
  <c r="I332" i="37"/>
  <c r="J332" i="37"/>
  <c r="H333" i="37"/>
  <c r="I333" i="37"/>
  <c r="J333" i="37"/>
  <c r="H334" i="37"/>
  <c r="I334" i="37"/>
  <c r="J334" i="37"/>
  <c r="H335" i="37"/>
  <c r="I335" i="37"/>
  <c r="J335" i="37"/>
  <c r="H336" i="37"/>
  <c r="I336" i="37"/>
  <c r="J336" i="37"/>
  <c r="H337" i="37"/>
  <c r="I337" i="37"/>
  <c r="J337" i="37"/>
  <c r="H338" i="37"/>
  <c r="I338" i="37"/>
  <c r="J338" i="37"/>
  <c r="H339" i="37"/>
  <c r="I339" i="37"/>
  <c r="J339" i="37"/>
  <c r="H340" i="37"/>
  <c r="I340" i="37"/>
  <c r="J340" i="37"/>
  <c r="H341" i="37"/>
  <c r="I341" i="37"/>
  <c r="J341" i="37"/>
  <c r="H342" i="37"/>
  <c r="I342" i="37"/>
  <c r="J342" i="37"/>
  <c r="H343" i="37"/>
  <c r="I343" i="37"/>
  <c r="J343" i="37"/>
  <c r="H344" i="37"/>
  <c r="I344" i="37"/>
  <c r="J344" i="37"/>
  <c r="H345" i="37"/>
  <c r="I345" i="37"/>
  <c r="J345" i="37"/>
  <c r="H346" i="37"/>
  <c r="I346" i="37"/>
  <c r="J346" i="37"/>
  <c r="H347" i="37"/>
  <c r="I347" i="37"/>
  <c r="J347" i="37"/>
  <c r="H348" i="37"/>
  <c r="I348" i="37"/>
  <c r="J348" i="37"/>
  <c r="H349" i="37"/>
  <c r="I349" i="37"/>
  <c r="J349" i="37"/>
  <c r="H350" i="37"/>
  <c r="I350" i="37"/>
  <c r="J350" i="37"/>
  <c r="H351" i="37"/>
  <c r="I351" i="37"/>
  <c r="J351" i="37"/>
  <c r="H352" i="37"/>
  <c r="I352" i="37"/>
  <c r="J352" i="37"/>
  <c r="H353" i="37"/>
  <c r="I353" i="37"/>
  <c r="J353" i="37"/>
  <c r="H354" i="37"/>
  <c r="I354" i="37"/>
  <c r="J354" i="37"/>
  <c r="H355" i="37"/>
  <c r="I355" i="37"/>
  <c r="J355" i="37"/>
  <c r="H356" i="37"/>
  <c r="I356" i="37"/>
  <c r="J356" i="37"/>
  <c r="H357" i="37"/>
  <c r="I357" i="37"/>
  <c r="J357" i="37"/>
  <c r="H358" i="37"/>
  <c r="I358" i="37"/>
  <c r="J358" i="37"/>
  <c r="H359" i="37"/>
  <c r="I359" i="37"/>
  <c r="J359" i="37"/>
  <c r="H360" i="37"/>
  <c r="I360" i="37"/>
  <c r="J360" i="37"/>
  <c r="H361" i="37"/>
  <c r="I361" i="37"/>
  <c r="J361" i="37"/>
  <c r="H362" i="37"/>
  <c r="I362" i="37"/>
  <c r="J362" i="37"/>
  <c r="H363" i="37"/>
  <c r="I363" i="37"/>
  <c r="J363" i="37"/>
  <c r="H364" i="37"/>
  <c r="I364" i="37"/>
  <c r="J364" i="37"/>
  <c r="H365" i="37"/>
  <c r="I365" i="37"/>
  <c r="J365" i="37"/>
  <c r="H366" i="37"/>
  <c r="I366" i="37"/>
  <c r="J366" i="37"/>
  <c r="H367" i="37"/>
  <c r="I367" i="37"/>
  <c r="J367" i="37"/>
  <c r="H368" i="37"/>
  <c r="I368" i="37"/>
  <c r="J368" i="37"/>
  <c r="H369" i="37"/>
  <c r="I369" i="37"/>
  <c r="J369" i="37"/>
  <c r="H370" i="37"/>
  <c r="I370" i="37"/>
  <c r="J370" i="37"/>
  <c r="H371" i="37"/>
  <c r="I371" i="37"/>
  <c r="J371" i="37"/>
  <c r="H372" i="37"/>
  <c r="I372" i="37"/>
  <c r="J372" i="37"/>
  <c r="H373" i="37"/>
  <c r="I373" i="37"/>
  <c r="J373" i="37"/>
  <c r="H374" i="37"/>
  <c r="I374" i="37"/>
  <c r="J374" i="37"/>
  <c r="H375" i="37"/>
  <c r="I375" i="37"/>
  <c r="J375" i="37"/>
  <c r="H376" i="37"/>
  <c r="I376" i="37"/>
  <c r="J376" i="37"/>
  <c r="H377" i="37"/>
  <c r="I377" i="37"/>
  <c r="J377" i="37"/>
  <c r="H378" i="37"/>
  <c r="I378" i="37"/>
  <c r="J378" i="37"/>
  <c r="H379" i="37"/>
  <c r="I379" i="37"/>
  <c r="J379" i="37"/>
  <c r="H380" i="37"/>
  <c r="I380" i="37"/>
  <c r="J380" i="37"/>
  <c r="H381" i="37"/>
  <c r="I381" i="37"/>
  <c r="J381" i="37"/>
  <c r="H382" i="37"/>
  <c r="I382" i="37"/>
  <c r="J382" i="37"/>
  <c r="H383" i="37"/>
  <c r="I383" i="37"/>
  <c r="J383" i="37"/>
  <c r="H384" i="37"/>
  <c r="I384" i="37"/>
  <c r="J384" i="37"/>
  <c r="H385" i="37"/>
  <c r="I385" i="37"/>
  <c r="J385" i="37"/>
  <c r="H386" i="37"/>
  <c r="I386" i="37"/>
  <c r="J386" i="37"/>
  <c r="H387" i="37"/>
  <c r="I387" i="37"/>
  <c r="J387" i="37"/>
  <c r="H388" i="37"/>
  <c r="I388" i="37"/>
  <c r="J388" i="37"/>
  <c r="H389" i="37"/>
  <c r="I389" i="37"/>
  <c r="J389" i="37"/>
  <c r="H390" i="37"/>
  <c r="I390" i="37"/>
  <c r="J390" i="37"/>
  <c r="H391" i="37"/>
  <c r="I391" i="37"/>
  <c r="J391" i="37"/>
  <c r="H392" i="37"/>
  <c r="I392" i="37"/>
  <c r="J392" i="37"/>
  <c r="H393" i="37"/>
  <c r="I393" i="37"/>
  <c r="J393" i="37"/>
  <c r="H394" i="37"/>
  <c r="I394" i="37"/>
  <c r="J394" i="37"/>
  <c r="H395" i="37"/>
  <c r="I395" i="37"/>
  <c r="J395" i="37"/>
  <c r="H396" i="37"/>
  <c r="I396" i="37"/>
  <c r="J396" i="37"/>
  <c r="H397" i="37"/>
  <c r="I397" i="37"/>
  <c r="J397" i="37"/>
  <c r="H398" i="37"/>
  <c r="I398" i="37"/>
  <c r="J398" i="37"/>
  <c r="H399" i="37"/>
  <c r="I399" i="37"/>
  <c r="J399" i="37"/>
  <c r="H400" i="37"/>
  <c r="I400" i="37"/>
  <c r="J400" i="37"/>
  <c r="H401" i="37"/>
  <c r="I401" i="37"/>
  <c r="J401" i="37"/>
  <c r="H402" i="37"/>
  <c r="J402" i="37"/>
  <c r="H403" i="37"/>
  <c r="I403" i="37"/>
  <c r="J403" i="37"/>
  <c r="H404" i="37"/>
  <c r="J404" i="37"/>
  <c r="H405" i="37"/>
  <c r="J405" i="37"/>
  <c r="H406" i="37"/>
  <c r="J406" i="37"/>
  <c r="H407" i="37"/>
  <c r="I407" i="37"/>
  <c r="J407" i="37"/>
  <c r="H408" i="37"/>
  <c r="I408" i="37"/>
  <c r="J408" i="37"/>
  <c r="H409" i="37"/>
  <c r="I409" i="37"/>
  <c r="J409" i="37"/>
  <c r="H410" i="37"/>
  <c r="I410" i="37"/>
  <c r="J410" i="37"/>
  <c r="H411" i="37"/>
  <c r="I411" i="37"/>
  <c r="J411" i="37"/>
  <c r="H412" i="37"/>
  <c r="I412" i="37"/>
  <c r="J412" i="37"/>
  <c r="H413" i="37"/>
  <c r="I413" i="37"/>
  <c r="J413" i="37"/>
  <c r="H414" i="37"/>
  <c r="I414" i="37"/>
  <c r="J414" i="37"/>
  <c r="H415" i="37"/>
  <c r="I415" i="37"/>
  <c r="J415" i="37"/>
  <c r="H416" i="37"/>
  <c r="I416" i="37"/>
  <c r="J416" i="37"/>
  <c r="H417" i="37"/>
  <c r="I417" i="37"/>
  <c r="J417" i="37"/>
  <c r="I3" i="37"/>
  <c r="J3" i="37"/>
  <c r="H3" i="37"/>
  <c r="C335" i="38"/>
  <c r="C347" i="38" s="1"/>
  <c r="C323" i="38"/>
  <c r="D323" i="38"/>
  <c r="C311" i="38"/>
  <c r="D311" i="38"/>
  <c r="C299" i="38"/>
  <c r="D299" i="38"/>
  <c r="D287" i="38"/>
  <c r="D335" i="38"/>
  <c r="D347" i="38"/>
  <c r="C293" i="38"/>
  <c r="C305" i="38" s="1"/>
  <c r="C317" i="38" s="1"/>
  <c r="C329" i="38" s="1"/>
  <c r="D14" i="34"/>
  <c r="C61" i="26"/>
  <c r="D61" i="26"/>
  <c r="B59" i="26"/>
  <c r="B61" i="26" s="1"/>
  <c r="B60" i="26"/>
  <c r="D58" i="26"/>
  <c r="C58" i="26"/>
  <c r="B58" i="26"/>
  <c r="C33" i="17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I405" i="37" l="1"/>
  <c r="I402" i="37"/>
  <c r="I404" i="37"/>
  <c r="I406" i="37"/>
  <c r="E34" i="17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J48" i="26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H48" i="26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C282" i="38" s="1"/>
  <c r="C288" i="38" s="1"/>
  <c r="C294" i="38" s="1"/>
  <c r="C300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H50" i="26" s="1"/>
  <c r="B51" i="26"/>
  <c r="H51" i="26" s="1"/>
  <c r="B52" i="26"/>
  <c r="B53" i="26"/>
  <c r="H53" i="26" s="1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C306" i="38" l="1"/>
  <c r="C312" i="38" s="1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318" i="38" l="1"/>
  <c r="C324" i="38" s="1"/>
  <c r="C307" i="38"/>
  <c r="C313" i="38" s="1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U55" i="66"/>
  <c r="A23" i="53"/>
  <c r="C304" i="38"/>
  <c r="C310" i="38" s="1"/>
  <c r="J39" i="9"/>
  <c r="A12" i="53"/>
  <c r="C274" i="38"/>
  <c r="U51" i="66"/>
  <c r="C271" i="38"/>
  <c r="E2" i="22"/>
  <c r="C315" i="38"/>
  <c r="C321" i="38" s="1"/>
  <c r="C254" i="38"/>
  <c r="A8" i="53"/>
  <c r="J35" i="9"/>
  <c r="J5" i="9" s="1"/>
  <c r="C319" i="38" l="1"/>
  <c r="C325" i="38" s="1"/>
  <c r="C330" i="38"/>
  <c r="C336" i="38" s="1"/>
  <c r="C342" i="38" s="1"/>
  <c r="C348" i="38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C331" i="38" l="1"/>
  <c r="C337" i="38" s="1"/>
  <c r="C343" i="38" s="1"/>
  <c r="C349" i="38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333" i="38" s="1"/>
  <c r="C235" i="38"/>
  <c r="C245" i="38"/>
  <c r="H25" i="20"/>
  <c r="E25" i="20"/>
  <c r="H52" i="20"/>
  <c r="H206" i="35"/>
  <c r="F49" i="26"/>
  <c r="I49" i="26" s="1"/>
  <c r="C316" i="38"/>
  <c r="C322" i="38" s="1"/>
  <c r="C296" i="38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C302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C308" i="38" l="1"/>
  <c r="Z5" i="20"/>
  <c r="P28" i="18"/>
  <c r="P26" i="18"/>
  <c r="Z3" i="20"/>
  <c r="Z4" i="20"/>
  <c r="C265" i="38"/>
  <c r="C339" i="38"/>
  <c r="C268" i="38"/>
  <c r="D10" i="53" s="1"/>
  <c r="A32" i="53"/>
  <c r="A36" i="53"/>
  <c r="C275" i="38"/>
  <c r="C328" i="38"/>
  <c r="C334" i="38" s="1"/>
  <c r="C341" i="38" s="1"/>
  <c r="D11" i="53" l="1"/>
  <c r="D34" i="53"/>
  <c r="D9" i="53"/>
  <c r="D23" i="53"/>
  <c r="D22" i="53"/>
  <c r="D35" i="53"/>
  <c r="D33" i="53"/>
  <c r="D21" i="53"/>
  <c r="C314" i="38"/>
  <c r="C345" i="38"/>
  <c r="C320" i="38" l="1"/>
  <c r="C340" i="38"/>
  <c r="C326" i="38" l="1"/>
  <c r="C346" i="38"/>
  <c r="C332" i="38" l="1"/>
  <c r="C338" i="38" s="1"/>
  <c r="C344" i="38" l="1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81" i="35" l="1"/>
  <c r="H181" i="35"/>
  <c r="I179" i="35"/>
  <c r="H179" i="35"/>
  <c r="I180" i="35"/>
  <c r="I182" i="35"/>
  <c r="H182" i="35"/>
  <c r="H180" i="35"/>
  <c r="I178" i="35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J114" i="58"/>
  <c r="H118" i="58"/>
  <c r="H93" i="58"/>
  <c r="I116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J113" i="58"/>
  <c r="J80" i="58"/>
  <c r="H117" i="58"/>
  <c r="H85" i="58"/>
  <c r="I11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112" i="58"/>
  <c r="J78" i="58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I113" i="58"/>
  <c r="H83" i="58"/>
  <c r="J79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J101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58"/>
  <c r="H110" i="58"/>
  <c r="H78" i="58"/>
  <c r="I112" i="58"/>
  <c r="I80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H108" i="58"/>
  <c r="I96" i="58"/>
  <c r="I78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97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J96" i="58"/>
  <c r="H99" i="58"/>
  <c r="I118" i="58"/>
  <c r="I110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J118" i="58"/>
  <c r="J85" i="58"/>
  <c r="H97" i="58"/>
  <c r="I11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277" i="38" l="1"/>
  <c r="I82" i="58"/>
  <c r="I82" i="41" s="1"/>
  <c r="I85" i="58"/>
  <c r="I85" i="41" s="1"/>
  <c r="I93" i="58"/>
  <c r="J81" i="58"/>
  <c r="J81" i="41" s="1"/>
  <c r="J83" i="58"/>
  <c r="J83" i="41" s="1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H117" i="41"/>
  <c r="J113" i="41"/>
  <c r="H109" i="41"/>
  <c r="H98" i="41"/>
  <c r="J93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O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H438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E31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5" i="26"/>
  <c r="R40" i="9"/>
  <c r="E39" i="26"/>
  <c r="E23" i="26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I52" i="26" l="1"/>
  <c r="I50" i="26"/>
  <c r="I51" i="26"/>
  <c r="I54" i="26"/>
  <c r="I53" i="26"/>
  <c r="E26" i="17"/>
  <c r="E24" i="17"/>
  <c r="E28" i="17" s="1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J53" i="26" l="1"/>
  <c r="J50" i="26"/>
  <c r="J52" i="26"/>
  <c r="J51" i="26"/>
  <c r="J54" i="26"/>
  <c r="D28" i="17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H15" i="35" l="1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F288" i="18"/>
  <c r="I71" i="18"/>
  <c r="J71" i="18" s="1"/>
  <c r="I60" i="18"/>
  <c r="F60" i="18" s="1"/>
  <c r="J328" i="18"/>
  <c r="I18" i="18"/>
  <c r="J18" i="18" s="1"/>
  <c r="I27" i="18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J60" i="18" l="1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G67" i="58"/>
  <c r="G67" i="37"/>
  <c r="G67" i="41" s="1"/>
  <c r="G63" i="37"/>
  <c r="G63" i="41" s="1"/>
  <c r="G63" i="58"/>
  <c r="G59" i="37"/>
  <c r="G59" i="41" s="1"/>
  <c r="G59" i="58"/>
  <c r="G55" i="58"/>
  <c r="G55" i="37"/>
  <c r="G55" i="41" s="1"/>
  <c r="G51" i="58"/>
  <c r="G51" i="37"/>
  <c r="G51" i="41" s="1"/>
  <c r="G47" i="58"/>
  <c r="G47" i="37"/>
  <c r="G47" i="41" s="1"/>
  <c r="G43" i="37"/>
  <c r="G43" i="41" s="1"/>
  <c r="G43" i="58"/>
  <c r="G39" i="58"/>
  <c r="G39" i="37"/>
  <c r="G39" i="41" s="1"/>
  <c r="G35" i="58"/>
  <c r="G35" i="37"/>
  <c r="G35" i="41" s="1"/>
  <c r="G31" i="58"/>
  <c r="G31" i="37"/>
  <c r="G31" i="41" s="1"/>
  <c r="G27" i="37"/>
  <c r="G27" i="41" s="1"/>
  <c r="G27" i="58"/>
  <c r="G23" i="58"/>
  <c r="G23" i="37"/>
  <c r="G23" i="41" s="1"/>
  <c r="G19" i="58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62" i="41" s="1"/>
  <c r="G58" i="37"/>
  <c r="G58" i="41" s="1"/>
  <c r="G58" i="58"/>
  <c r="G42" i="58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66" i="41" s="1"/>
  <c r="G54" i="58"/>
  <c r="G54" i="37"/>
  <c r="G54" i="41" s="1"/>
  <c r="G46" i="37"/>
  <c r="G46" i="58"/>
  <c r="G34" i="37"/>
  <c r="G34" i="41" s="1"/>
  <c r="G34" i="58"/>
  <c r="G30" i="37"/>
  <c r="G30" i="41" s="1"/>
  <c r="G30" i="58"/>
  <c r="G14" i="37"/>
  <c r="G14" i="41" s="1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73" i="41" s="1"/>
  <c r="G69" i="37"/>
  <c r="G69" i="41" s="1"/>
  <c r="G69" i="58"/>
  <c r="G65" i="58"/>
  <c r="G65" i="37"/>
  <c r="G65" i="41" s="1"/>
  <c r="G61" i="37"/>
  <c r="G61" i="41" s="1"/>
  <c r="G61" i="58"/>
  <c r="G57" i="58"/>
  <c r="G57" i="37"/>
  <c r="G53" i="37"/>
  <c r="G53" i="41" s="1"/>
  <c r="G53" i="58"/>
  <c r="G49" i="37"/>
  <c r="G49" i="41" s="1"/>
  <c r="G49" i="58"/>
  <c r="G45" i="58"/>
  <c r="G45" i="37"/>
  <c r="G45" i="41" s="1"/>
  <c r="G41" i="37"/>
  <c r="G41" i="41" s="1"/>
  <c r="G41" i="58"/>
  <c r="G37" i="37"/>
  <c r="G37" i="41" s="1"/>
  <c r="G37" i="58"/>
  <c r="G33" i="37"/>
  <c r="G33" i="41" s="1"/>
  <c r="G33" i="58"/>
  <c r="G29" i="58"/>
  <c r="G29" i="37"/>
  <c r="G29" i="41" s="1"/>
  <c r="G25" i="58"/>
  <c r="G25" i="37"/>
  <c r="G25" i="41" s="1"/>
  <c r="G21" i="58"/>
  <c r="G21" i="37"/>
  <c r="G21" i="41" s="1"/>
  <c r="G17" i="37"/>
  <c r="G17" i="41" s="1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41" s="1"/>
  <c r="G50" i="58"/>
  <c r="G38" i="58"/>
  <c r="G38" i="37"/>
  <c r="G38" i="41" s="1"/>
  <c r="G26" i="37"/>
  <c r="G26" i="41" s="1"/>
  <c r="G26" i="58"/>
  <c r="G18" i="58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72" i="41" s="1"/>
  <c r="G68" i="58"/>
  <c r="G68" i="37"/>
  <c r="G68" i="41" s="1"/>
  <c r="G64" i="58"/>
  <c r="G64" i="37"/>
  <c r="G64" i="41" s="1"/>
  <c r="G60" i="37"/>
  <c r="G60" i="41" s="1"/>
  <c r="G60" i="58"/>
  <c r="G56" i="37"/>
  <c r="G56" i="41" s="1"/>
  <c r="G56" i="58"/>
  <c r="G52" i="37"/>
  <c r="G52" i="41" s="1"/>
  <c r="G52" i="58"/>
  <c r="G48" i="37"/>
  <c r="G48" i="41" s="1"/>
  <c r="G48" i="58"/>
  <c r="G44" i="58"/>
  <c r="G44" i="37"/>
  <c r="G44" i="41" s="1"/>
  <c r="G40" i="37"/>
  <c r="G40" i="41" s="1"/>
  <c r="G40" i="58"/>
  <c r="G36" i="37"/>
  <c r="G36" i="41" s="1"/>
  <c r="G36" i="58"/>
  <c r="G32" i="58"/>
  <c r="G32" i="37"/>
  <c r="G32" i="41" s="1"/>
  <c r="G28" i="58"/>
  <c r="G28" i="37"/>
  <c r="G28" i="41" s="1"/>
  <c r="G24" i="58"/>
  <c r="G24" i="37"/>
  <c r="G24" i="41" s="1"/>
  <c r="G20" i="37"/>
  <c r="G20" i="41" s="1"/>
  <c r="G20" i="58"/>
  <c r="G16" i="37"/>
  <c r="G16" i="41" s="1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14" i="39" l="1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N57" i="66" l="1"/>
  <c r="O201" i="66" s="1"/>
  <c r="Q201" i="66" s="1"/>
  <c r="R201" i="66" s="1"/>
  <c r="T201" i="66" s="1"/>
  <c r="N75" i="66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Y203" i="66"/>
  <c r="O59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O75" i="66"/>
  <c r="Z219" i="66"/>
  <c r="Y219" i="66"/>
  <c r="Y75" i="66"/>
  <c r="Z75" i="66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O219" i="66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O93" i="66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Y59" i="66" l="1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E280" i="38" l="1"/>
  <c r="E286" i="38"/>
  <c r="E316" i="38"/>
  <c r="E322" i="38"/>
  <c r="E292" i="38"/>
  <c r="E298" i="38"/>
  <c r="E340" i="38"/>
  <c r="E341" i="38"/>
  <c r="E346" i="38"/>
  <c r="E328" i="38"/>
  <c r="E334" i="38"/>
  <c r="E304" i="38"/>
  <c r="E310" i="38"/>
  <c r="I442" i="37"/>
  <c r="I442" i="41" s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226" i="6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L290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M178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E303" i="38" l="1"/>
  <c r="E309" i="38"/>
  <c r="E291" i="38"/>
  <c r="E297" i="38"/>
  <c r="E315" i="38"/>
  <c r="E321" i="38"/>
  <c r="M232" i="66" s="1"/>
  <c r="E327" i="38"/>
  <c r="E333" i="38"/>
  <c r="E339" i="38"/>
  <c r="E345" i="38"/>
  <c r="E279" i="38"/>
  <c r="E285" i="38"/>
  <c r="M289" i="66"/>
  <c r="P290" i="66"/>
  <c r="V290" i="66" s="1"/>
  <c r="X290" i="66" s="1"/>
  <c r="R290" i="66"/>
  <c r="T290" i="66" s="1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M184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L232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L289" i="66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E290" i="38"/>
  <c r="E308" i="38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89" i="66"/>
  <c r="P274" i="66"/>
  <c r="N274" i="66"/>
  <c r="M163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N211" i="66" l="1"/>
  <c r="O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O67" i="66" l="1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J445" i="58" s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 l="1"/>
  <c r="G19" i="39" s="1"/>
  <c r="H445" i="58"/>
  <c r="H445" i="41" s="1"/>
  <c r="I445" i="41"/>
  <c r="I461" i="58"/>
  <c r="I461" i="37"/>
  <c r="P214" i="66"/>
  <c r="S214" i="66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262" i="66" s="1"/>
  <c r="J460" i="41"/>
  <c r="I460" i="41"/>
  <c r="T166" i="66"/>
  <c r="I461" i="41"/>
  <c r="H460" i="41"/>
  <c r="Q214" i="66"/>
  <c r="R214" i="66" s="1"/>
  <c r="T214" i="66" s="1"/>
  <c r="H459" i="37"/>
  <c r="H459" i="58"/>
  <c r="I459" i="37"/>
  <c r="I459" i="58"/>
  <c r="J462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Y118" i="66" l="1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87" i="66" l="1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402" i="58"/>
  <c r="I403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J4" i="37"/>
  <c r="I4" i="37"/>
  <c r="F242" i="66" l="1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F241" i="66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I403" i="41"/>
  <c r="H30" i="41"/>
  <c r="I60" i="41"/>
  <c r="I42" i="41"/>
  <c r="I72" i="41"/>
  <c r="H72" i="41"/>
  <c r="I21" i="41"/>
  <c r="F289" i="66"/>
  <c r="N289" i="66" s="1"/>
  <c r="H15" i="41"/>
  <c r="E5" i="53"/>
  <c r="F5" i="53" s="1"/>
  <c r="F49" i="66"/>
  <c r="E35" i="53"/>
  <c r="F35" i="53" s="1"/>
  <c r="E23" i="53"/>
  <c r="F23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I4" i="58"/>
  <c r="J4" i="58"/>
  <c r="H4" i="37"/>
  <c r="F290" i="66" l="1"/>
  <c r="E347" i="38"/>
  <c r="M290" i="66" s="1"/>
  <c r="F194" i="66"/>
  <c r="E299" i="38"/>
  <c r="H402" i="41"/>
  <c r="J402" i="41"/>
  <c r="E29" i="53"/>
  <c r="F29" i="53" s="1"/>
  <c r="H35" i="53" s="1"/>
  <c r="G35" i="53" s="1"/>
  <c r="F146" i="66"/>
  <c r="J403" i="41"/>
  <c r="H29" i="53"/>
  <c r="G5" i="53"/>
  <c r="E281" i="38" s="1"/>
  <c r="H11" i="53"/>
  <c r="G11" i="53" s="1"/>
  <c r="E293" i="38" s="1"/>
  <c r="H17" i="53"/>
  <c r="G17" i="53" s="1"/>
  <c r="E305" i="38" s="1"/>
  <c r="G23" i="53"/>
  <c r="E317" i="38" s="1"/>
  <c r="H4" i="58"/>
  <c r="J4" i="41"/>
  <c r="E45" i="39" s="1"/>
  <c r="E31" i="53"/>
  <c r="F101" i="66"/>
  <c r="M45" i="39"/>
  <c r="O4" i="58"/>
  <c r="E37" i="53"/>
  <c r="F245" i="66"/>
  <c r="I4" i="41"/>
  <c r="D45" i="39" s="1"/>
  <c r="F53" i="66"/>
  <c r="E19" i="53"/>
  <c r="E25" i="53"/>
  <c r="F197" i="66"/>
  <c r="N4" i="58"/>
  <c r="N290" i="66" l="1"/>
  <c r="L97" i="66"/>
  <c r="H462" i="58"/>
  <c r="L49" i="66"/>
  <c r="G29" i="53"/>
  <c r="E329" i="38" s="1"/>
  <c r="L145" i="66" s="1"/>
  <c r="L194" i="66"/>
  <c r="L242" i="66"/>
  <c r="L241" i="66"/>
  <c r="I462" i="58"/>
  <c r="L98" i="66"/>
  <c r="L146" i="66"/>
  <c r="L45" i="39"/>
  <c r="L59" i="39" s="1"/>
  <c r="L60" i="39" s="1"/>
  <c r="E107" i="38"/>
  <c r="D56" i="39"/>
  <c r="D59" i="39"/>
  <c r="D60" i="39" s="1"/>
  <c r="E175" i="38"/>
  <c r="M59" i="39"/>
  <c r="M60" i="39" s="1"/>
  <c r="M56" i="39"/>
  <c r="E124" i="38"/>
  <c r="E59" i="39"/>
  <c r="E60" i="39" s="1"/>
  <c r="E56" i="39"/>
  <c r="F149" i="66"/>
  <c r="M4" i="58"/>
  <c r="E13" i="53"/>
  <c r="E7" i="53"/>
  <c r="H4" i="41"/>
  <c r="K45" i="39" s="1"/>
  <c r="C45" i="39"/>
  <c r="F5" i="66"/>
  <c r="J462" i="37" l="1"/>
  <c r="J462" i="41" s="1"/>
  <c r="M241" i="66"/>
  <c r="N241" i="66" s="1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1" i="66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E158" i="38"/>
  <c r="I452" i="58" s="1"/>
  <c r="L56" i="39"/>
  <c r="L58" i="39" s="1"/>
  <c r="C59" i="39"/>
  <c r="C60" i="39" s="1"/>
  <c r="C56" i="39"/>
  <c r="E90" i="38"/>
  <c r="K59" i="39"/>
  <c r="K60" i="39" s="1"/>
  <c r="K56" i="39"/>
  <c r="E141" i="38"/>
  <c r="M57" i="39"/>
  <c r="M58" i="39"/>
  <c r="J444" i="37"/>
  <c r="D31" i="53"/>
  <c r="F31" i="53" s="1"/>
  <c r="H37" i="53" s="1"/>
  <c r="J452" i="37"/>
  <c r="J101" i="66"/>
  <c r="J444" i="58"/>
  <c r="D37" i="53"/>
  <c r="F37" i="53" s="1"/>
  <c r="J452" i="58"/>
  <c r="J245" i="66"/>
  <c r="D57" i="39"/>
  <c r="D58" i="39"/>
  <c r="I444" i="37"/>
  <c r="D19" i="53"/>
  <c r="F19" i="53" s="1"/>
  <c r="H25" i="53" s="1"/>
  <c r="J53" i="66"/>
  <c r="I452" i="37"/>
  <c r="E57" i="39"/>
  <c r="E58" i="39"/>
  <c r="R193" i="66" l="1"/>
  <c r="T193" i="66" s="1"/>
  <c r="N193" i="66"/>
  <c r="O193" i="66" s="1"/>
  <c r="O241" i="66"/>
  <c r="U241" i="66" s="1"/>
  <c r="D25" i="53"/>
  <c r="F25" i="53" s="1"/>
  <c r="H19" i="53" s="1"/>
  <c r="G19" i="53" s="1"/>
  <c r="L57" i="39"/>
  <c r="Z50" i="66"/>
  <c r="Z194" i="66"/>
  <c r="Y194" i="66"/>
  <c r="Y50" i="66"/>
  <c r="I444" i="58"/>
  <c r="I444" i="41" s="1"/>
  <c r="J197" i="66"/>
  <c r="S197" i="66" s="1"/>
  <c r="O49" i="66"/>
  <c r="Y193" i="66"/>
  <c r="Y145" i="66"/>
  <c r="Y289" i="66"/>
  <c r="O145" i="66"/>
  <c r="Z145" i="66"/>
  <c r="Z289" i="66"/>
  <c r="O289" i="66"/>
  <c r="Z242" i="66"/>
  <c r="Y242" i="66"/>
  <c r="Y98" i="66"/>
  <c r="Z98" i="66"/>
  <c r="O97" i="66"/>
  <c r="Z97" i="66"/>
  <c r="Y241" i="66"/>
  <c r="Y97" i="66"/>
  <c r="Z241" i="66"/>
  <c r="Y290" i="66"/>
  <c r="Z146" i="66"/>
  <c r="Z290" i="66"/>
  <c r="Y146" i="66"/>
  <c r="Q241" i="66"/>
  <c r="R241" i="66" s="1"/>
  <c r="T241" i="66" s="1"/>
  <c r="J467" i="37"/>
  <c r="J444" i="41"/>
  <c r="F102" i="66"/>
  <c r="W245" i="66"/>
  <c r="S245" i="66"/>
  <c r="W101" i="66"/>
  <c r="S101" i="66"/>
  <c r="F247" i="66"/>
  <c r="J457" i="58"/>
  <c r="D13" i="53"/>
  <c r="F13" i="53" s="1"/>
  <c r="H7" i="53" s="1"/>
  <c r="J149" i="66"/>
  <c r="H444" i="58"/>
  <c r="H452" i="58"/>
  <c r="G37" i="53"/>
  <c r="H31" i="53"/>
  <c r="G31" i="53" s="1"/>
  <c r="K57" i="39"/>
  <c r="K58" i="39"/>
  <c r="F55" i="66"/>
  <c r="I452" i="41"/>
  <c r="I457" i="37"/>
  <c r="J467" i="58"/>
  <c r="F246" i="66"/>
  <c r="H444" i="37"/>
  <c r="J5" i="66"/>
  <c r="H452" i="37"/>
  <c r="D7" i="53"/>
  <c r="F7" i="53" s="1"/>
  <c r="J452" i="41"/>
  <c r="F103" i="66"/>
  <c r="J457" i="37"/>
  <c r="I467" i="37"/>
  <c r="F54" i="66"/>
  <c r="C57" i="39"/>
  <c r="C58" i="39"/>
  <c r="I457" i="58"/>
  <c r="F199" i="66"/>
  <c r="W53" i="66"/>
  <c r="S53" i="66"/>
  <c r="Z193" i="66" l="1"/>
  <c r="Z49" i="66"/>
  <c r="E307" i="38"/>
  <c r="E313" i="38"/>
  <c r="E331" i="38"/>
  <c r="E337" i="38"/>
  <c r="E343" i="38"/>
  <c r="E349" i="38"/>
  <c r="V241" i="66"/>
  <c r="X241" i="66" s="1"/>
  <c r="Q193" i="66"/>
  <c r="U193" i="66"/>
  <c r="Y49" i="66"/>
  <c r="G25" i="53"/>
  <c r="I467" i="58"/>
  <c r="F198" i="66"/>
  <c r="L198" i="66" s="1"/>
  <c r="P198" i="66" s="1"/>
  <c r="W197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/>
  <c r="R97" i="66" s="1"/>
  <c r="T97" i="66" s="1"/>
  <c r="V97" i="66"/>
  <c r="X97" i="66" s="1"/>
  <c r="U97" i="66"/>
  <c r="I467" i="41"/>
  <c r="Q49" i="66"/>
  <c r="U49" i="66"/>
  <c r="L246" i="66"/>
  <c r="P246" i="66" s="1"/>
  <c r="E384" i="38"/>
  <c r="K247" i="66" s="1"/>
  <c r="N247" i="66" s="1"/>
  <c r="J458" i="58"/>
  <c r="E385" i="38" s="1"/>
  <c r="K266" i="66" s="1"/>
  <c r="N266" i="66" s="1"/>
  <c r="I457" i="41"/>
  <c r="E360" i="38"/>
  <c r="K55" i="66" s="1"/>
  <c r="N55" i="66" s="1"/>
  <c r="I458" i="37"/>
  <c r="L102" i="66"/>
  <c r="P102" i="66" s="1"/>
  <c r="F6" i="66"/>
  <c r="H467" i="37"/>
  <c r="H444" i="41"/>
  <c r="W5" i="66"/>
  <c r="S5" i="66"/>
  <c r="E378" i="38"/>
  <c r="K199" i="66" s="1"/>
  <c r="N199" i="66" s="1"/>
  <c r="I458" i="58"/>
  <c r="E379" i="38" s="1"/>
  <c r="K218" i="66" s="1"/>
  <c r="N218" i="66" s="1"/>
  <c r="L54" i="66"/>
  <c r="P54" i="66" s="1"/>
  <c r="J458" i="37"/>
  <c r="J457" i="41"/>
  <c r="E366" i="38"/>
  <c r="K103" i="66" s="1"/>
  <c r="N103" i="66" s="1"/>
  <c r="J467" i="41"/>
  <c r="O3" i="41" s="1"/>
  <c r="W149" i="66"/>
  <c r="S149" i="66"/>
  <c r="H467" i="58"/>
  <c r="F150" i="66"/>
  <c r="G7" i="53"/>
  <c r="H13" i="53"/>
  <c r="G13" i="53" s="1"/>
  <c r="M245" i="66"/>
  <c r="H457" i="37"/>
  <c r="F7" i="66"/>
  <c r="H452" i="41"/>
  <c r="F151" i="66"/>
  <c r="H457" i="58"/>
  <c r="E295" i="38" l="1"/>
  <c r="E301" i="38"/>
  <c r="E319" i="38"/>
  <c r="E325" i="38"/>
  <c r="M197" i="66" s="1"/>
  <c r="E283" i="38"/>
  <c r="E289" i="38"/>
  <c r="I464" i="58"/>
  <c r="N246" i="66"/>
  <c r="N102" i="66"/>
  <c r="N198" i="66"/>
  <c r="N54" i="66"/>
  <c r="Y198" i="66" s="1"/>
  <c r="D20" i="8"/>
  <c r="M101" i="66"/>
  <c r="G18" i="39" s="1"/>
  <c r="Z199" i="66"/>
  <c r="Y55" i="66"/>
  <c r="Y199" i="66"/>
  <c r="Z55" i="66"/>
  <c r="E361" i="38"/>
  <c r="K74" i="66" s="1"/>
  <c r="N74" i="66" s="1"/>
  <c r="I458" i="41"/>
  <c r="H458" i="37"/>
  <c r="E354" i="38"/>
  <c r="K7" i="66" s="1"/>
  <c r="N7" i="66" s="1"/>
  <c r="H457" i="41"/>
  <c r="Z247" i="66"/>
  <c r="Y103" i="66"/>
  <c r="Z103" i="66"/>
  <c r="Y247" i="66"/>
  <c r="J458" i="41"/>
  <c r="E367" i="38"/>
  <c r="K122" i="66" s="1"/>
  <c r="N122" i="66" s="1"/>
  <c r="E372" i="38"/>
  <c r="K151" i="66" s="1"/>
  <c r="N151" i="66" s="1"/>
  <c r="H458" i="58"/>
  <c r="E373" i="38" s="1"/>
  <c r="K170" i="66" s="1"/>
  <c r="N170" i="66" s="1"/>
  <c r="L53" i="66"/>
  <c r="I464" i="37"/>
  <c r="L245" i="66"/>
  <c r="J464" i="58"/>
  <c r="M149" i="66"/>
  <c r="H467" i="41"/>
  <c r="M3" i="41" s="1"/>
  <c r="L6" i="66"/>
  <c r="P6" i="66" s="1"/>
  <c r="V6" i="66" s="1"/>
  <c r="X6" i="66" s="1"/>
  <c r="J464" i="37"/>
  <c r="L101" i="66"/>
  <c r="Y246" i="66"/>
  <c r="Y102" i="66"/>
  <c r="L150" i="66"/>
  <c r="P150" i="66" s="1"/>
  <c r="V150" i="66" s="1"/>
  <c r="X150" i="66" s="1"/>
  <c r="C20" i="8"/>
  <c r="M53" i="66"/>
  <c r="Z198" i="66" l="1"/>
  <c r="Z54" i="66"/>
  <c r="O54" i="66"/>
  <c r="Y54" i="66"/>
  <c r="L197" i="66"/>
  <c r="N197" i="66" s="1"/>
  <c r="O246" i="66"/>
  <c r="V246" i="66" s="1"/>
  <c r="X246" i="66" s="1"/>
  <c r="F18" i="39"/>
  <c r="O102" i="66"/>
  <c r="U102" i="66" s="1"/>
  <c r="Z102" i="66"/>
  <c r="Z246" i="66"/>
  <c r="O198" i="66"/>
  <c r="Q198" i="66" s="1"/>
  <c r="N6" i="66"/>
  <c r="N150" i="66"/>
  <c r="I464" i="41"/>
  <c r="Y151" i="66"/>
  <c r="Y7" i="66"/>
  <c r="Z7" i="66"/>
  <c r="Z151" i="66"/>
  <c r="E355" i="38"/>
  <c r="K26" i="66" s="1"/>
  <c r="N26" i="66" s="1"/>
  <c r="H458" i="41"/>
  <c r="J464" i="41"/>
  <c r="Y266" i="66"/>
  <c r="Z266" i="66"/>
  <c r="Y122" i="66"/>
  <c r="Z122" i="66"/>
  <c r="N101" i="66"/>
  <c r="P101" i="66"/>
  <c r="Y218" i="66"/>
  <c r="Y74" i="66"/>
  <c r="Z74" i="66"/>
  <c r="Z218" i="66"/>
  <c r="L5" i="66"/>
  <c r="H464" i="37"/>
  <c r="P53" i="66"/>
  <c r="N53" i="66"/>
  <c r="B20" i="8"/>
  <c r="M5" i="66"/>
  <c r="Q102" i="66"/>
  <c r="V102" i="66"/>
  <c r="X102" i="66" s="1"/>
  <c r="H464" i="58"/>
  <c r="L149" i="66"/>
  <c r="V54" i="66"/>
  <c r="X54" i="66" s="1"/>
  <c r="U54" i="66"/>
  <c r="Q54" i="66"/>
  <c r="P245" i="66"/>
  <c r="N245" i="66"/>
  <c r="O245" i="66" s="1"/>
  <c r="P197" i="66" l="1"/>
  <c r="U246" i="66"/>
  <c r="Q246" i="66"/>
  <c r="Z6" i="66"/>
  <c r="U198" i="66"/>
  <c r="V198" i="66"/>
  <c r="X198" i="66" s="1"/>
  <c r="Y150" i="66"/>
  <c r="O6" i="66"/>
  <c r="Q6" i="66" s="1"/>
  <c r="Y6" i="66"/>
  <c r="O150" i="66"/>
  <c r="U150" i="66" s="1"/>
  <c r="Z150" i="66"/>
  <c r="O197" i="66"/>
  <c r="U197" i="66" s="1"/>
  <c r="Y26" i="66"/>
  <c r="Z170" i="66"/>
  <c r="Y170" i="66"/>
  <c r="Z26" i="66"/>
  <c r="V245" i="66"/>
  <c r="X245" i="66" s="1"/>
  <c r="Q245" i="66"/>
  <c r="R245" i="66" s="1"/>
  <c r="T245" i="66" s="1"/>
  <c r="U245" i="66"/>
  <c r="Y101" i="66"/>
  <c r="O101" i="66"/>
  <c r="Z245" i="66"/>
  <c r="Z101" i="66"/>
  <c r="Y245" i="66"/>
  <c r="Z53" i="66"/>
  <c r="O53" i="66"/>
  <c r="Y53" i="66"/>
  <c r="Y197" i="66"/>
  <c r="Z197" i="66"/>
  <c r="R149" i="66"/>
  <c r="T149" i="66" s="1"/>
  <c r="N149" i="66"/>
  <c r="P149" i="66"/>
  <c r="V149" i="66" s="1"/>
  <c r="X149" i="66" s="1"/>
  <c r="H464" i="41"/>
  <c r="N5" i="66"/>
  <c r="P5" i="66"/>
  <c r="V5" i="66" s="1"/>
  <c r="X5" i="66" s="1"/>
  <c r="R5" i="66"/>
  <c r="T5" i="66" s="1"/>
  <c r="U6" i="66" l="1"/>
  <c r="Q150" i="66"/>
  <c r="V197" i="66"/>
  <c r="X197" i="66" s="1"/>
  <c r="Q197" i="66"/>
  <c r="R197" i="66" s="1"/>
  <c r="T197" i="66" s="1"/>
  <c r="V101" i="66"/>
  <c r="X101" i="66" s="1"/>
  <c r="Q101" i="66"/>
  <c r="R101" i="66" s="1"/>
  <c r="T101" i="66" s="1"/>
  <c r="U101" i="66"/>
  <c r="O5" i="66"/>
  <c r="Y149" i="66"/>
  <c r="Z149" i="66"/>
  <c r="Y5" i="66"/>
  <c r="Z5" i="66"/>
  <c r="O149" i="66"/>
  <c r="U53" i="66"/>
  <c r="V53" i="66"/>
  <c r="X53" i="66" s="1"/>
  <c r="Q53" i="66"/>
  <c r="R53" i="66" s="1"/>
  <c r="T53" i="66" s="1"/>
  <c r="U149" i="66" l="1"/>
  <c r="Q149" i="66"/>
  <c r="Q5" i="66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<sst xmlns="http://schemas.openxmlformats.org/spreadsheetml/2006/main" count="4037" uniqueCount="340">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</sst>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98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42.060300796103924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1382331.2007657599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248715.18708448211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2001135.6433479721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Pil &amp; poppel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38470.033999756291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3D-4F29-B171-EDA39E50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2">
                  <c:v>585110.82295504375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248715.18708448211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2001135.6433479721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38470.033999756291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A-4F7F-BEB8-4DE1E68BD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2">
                  <c:v>585110.82295504375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42.060300796103924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1382331.2007657599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2.3248768021844453</v>
          </cell>
          <cell r="I29">
            <v>2.3248768021844453</v>
          </cell>
          <cell r="J29">
            <v>2.3248768021844453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0.5812192005461112</v>
          </cell>
          <cell r="I30">
            <v>0.5812192005461112</v>
          </cell>
          <cell r="J30">
            <v>0.5812192005461112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2.4586494753260109</v>
          </cell>
          <cell r="I32">
            <v>2.4586494753260109</v>
          </cell>
          <cell r="J32">
            <v>2.4586494753260109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0.85107097222823458</v>
          </cell>
          <cell r="I33">
            <v>0.85107097222823458</v>
          </cell>
          <cell r="J33">
            <v>0.85107097222823458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1.1301484455063275</v>
          </cell>
          <cell r="I35">
            <v>1.1301484455063275</v>
          </cell>
          <cell r="J35">
            <v>1.1301484455063275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0.56507422275316388</v>
          </cell>
          <cell r="I36">
            <v>0.56507422275316388</v>
          </cell>
          <cell r="J36">
            <v>0.56507422275316388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430555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453703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476851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488425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534722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8.4803440270882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546296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8.4803440270882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5694442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2.65967592592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8.4803440270882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46.8404009515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5"/>
    <x v="2"/>
    <n v="38470.03399975629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79.02528703219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76940.067999512583"/>
    <n v="0"/>
    <n v="-38470.033999756291"/>
    <n v="0"/>
    <n v="76940.067999512583"/>
    <n v="0"/>
    <n v="1.4156972511910313"/>
    <n v="0"/>
    <n v="1.4156972511910313"/>
    <n v="0"/>
    <n v="31930.128219797723"/>
    <n v="0"/>
    <n v="31930.128219797723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0"/>
    <n v="0"/>
    <n v="585110.82295504375"/>
    <n v="585110.82295504375"/>
    <n v="0"/>
    <n v="8.4803440270882753"/>
    <n v="8.4803440270882753"/>
    <n v="0"/>
    <n v="8.4803440270882753"/>
    <n v="289386.06118651538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1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0"/>
  </r>
  <r>
    <x v="47"/>
    <s v="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76940.067999512583"/>
    <n v="0"/>
    <n v="-38470.033999756291"/>
    <n v="0"/>
    <n v="76940.067999512583"/>
    <n v="0"/>
    <n v="1.4156972511910313"/>
    <n v="0"/>
    <n v="1.4156972511910313"/>
    <n v="0"/>
    <n v="31930.128219797723"/>
    <n v="0"/>
    <n v="31930.128219797723"/>
    <n v="1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0"/>
    <n v="0"/>
    <n v="585110.82295504375"/>
    <n v="585110.82295504375"/>
    <n v="0"/>
    <n v="8.4803440270882753"/>
    <n v="8.4803440270882753"/>
    <n v="0"/>
    <n v="8.4803440270882753"/>
    <n v="289386.06118651538"/>
    <n v="289386.06118651538"/>
    <n v="0"/>
    <n v="289386.06118651538"/>
    <n v="0"/>
    <x v="0"/>
  </r>
  <r>
    <x v="47"/>
    <s v="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76940.067999512583"/>
    <n v="0"/>
    <n v="-38470.033999756291"/>
    <n v="0"/>
    <n v="76940.067999512583"/>
    <n v="0"/>
    <n v="1.4156972511910313"/>
    <n v="0"/>
    <n v="1.4156972511910313"/>
    <n v="0"/>
    <n v="31930.128219797723"/>
    <n v="0"/>
    <n v="31930.128219797723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0"/>
    <n v="0"/>
    <n v="585110.82295504375"/>
    <n v="585110.82295504375"/>
    <n v="0"/>
    <n v="8.4803440270882753"/>
    <n v="8.4803440270882753"/>
    <n v="0"/>
    <n v="8.4803440270882753"/>
    <n v="289386.06118651538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97">
      <pivotArea outline="0" collapsedLevelsAreSubtotals="1" fieldPosition="0"/>
    </format>
    <format dxfId="96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8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19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95">
      <pivotArea outline="0" collapsedLevelsAreSubtotals="1" fieldPosition="0"/>
    </format>
  </formats>
  <chartFormats count="6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8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7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4">
      <pivotArea outline="0" collapsedLevelsAreSubtotals="1" fieldPosition="0"/>
    </format>
    <format dxfId="93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9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92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91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90">
      <pivotArea outline="0" collapsedLevelsAreSubtotals="1" fieldPosition="0"/>
    </format>
    <format dxfId="89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88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87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86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85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5" t="s">
        <v>278</v>
      </c>
      <c r="B1" s="335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34" t="s">
        <v>277</v>
      </c>
      <c r="B4" s="334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36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36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133" zoomScale="60" zoomScaleNormal="60" workbookViewId="0">
      <selection activeCell="AH154" sqref="AH154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37" t="s">
        <v>304</v>
      </c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7"/>
    </row>
    <row r="2" spans="1:17" ht="15" customHeight="1" x14ac:dyDescent="0.25">
      <c r="A2" s="254"/>
      <c r="B2" s="254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f>1900*11</f>
        <v>20900</v>
      </c>
      <c r="D5" s="9">
        <f>C5+1900*(D2-C2)</f>
        <v>58900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45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5" sqref="E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0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38" t="s">
        <v>333</v>
      </c>
      <c r="C30" s="25"/>
      <c r="D30" s="25"/>
      <c r="E30" s="25"/>
      <c r="K30" s="12"/>
    </row>
    <row r="31" spans="2:11" x14ac:dyDescent="0.25">
      <c r="B31" s="33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0</v>
      </c>
      <c r="E14" s="119">
        <f>ROUND('[1]Processer - data'!J$469/'[1]Processer - data'!J$468*E15*'[1]Processer - data'!$H$429/'[1]Processer - data'!$H$430,3)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44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abSelected="1" zoomScale="85" zoomScaleNormal="85" workbookViewId="0">
      <selection activeCell="G59" sqref="G5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73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74" t="s">
        <v>181</v>
      </c>
      <c r="B17" s="375">
        <v>0</v>
      </c>
      <c r="C17" s="378">
        <v>0</v>
      </c>
      <c r="D17" s="378">
        <v>0</v>
      </c>
    </row>
    <row r="18" spans="1:8" ht="15.75" thickBot="1" x14ac:dyDescent="0.3">
      <c r="A18" s="376" t="s">
        <v>30</v>
      </c>
      <c r="B18" s="377"/>
      <c r="C18" s="377">
        <f>SUM(C13:C17)</f>
        <v>1</v>
      </c>
      <c r="D18" s="377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38349.661358783756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36770.761974969762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8053.3946437856575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7591.2431987752934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3834.9661358783751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36770.761974969762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805.33946437856571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7591.2431987752934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38349.661358783756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8053.3946437856575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3834.9661358783751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805.33946437856571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0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0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0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0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0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0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0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0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0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0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0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0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41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42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115726.15144460165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139767.37195031648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79" t="s">
        <v>120</v>
      </c>
      <c r="B60" s="375">
        <f>'[1]Processer - data'!$H403</f>
        <v>0.52</v>
      </c>
      <c r="C60" s="378">
        <f>B60</f>
        <v>0.52</v>
      </c>
      <c r="D60" s="378">
        <f>C60</f>
        <v>0.52</v>
      </c>
    </row>
    <row r="61" spans="1:10" ht="15.75" thickBot="1" x14ac:dyDescent="0.3">
      <c r="A61" s="376" t="s">
        <v>30</v>
      </c>
      <c r="B61" s="377">
        <f>SUM(B59:B60)</f>
        <v>1</v>
      </c>
      <c r="C61" s="377">
        <f t="shared" ref="C61:D61" si="3">SUM(C59:C60)</f>
        <v>1</v>
      </c>
      <c r="D61" s="377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3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43" t="s">
        <v>327</v>
      </c>
      <c r="D2" s="343"/>
      <c r="E2" s="343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44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4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45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45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49" t="s">
        <v>335</v>
      </c>
      <c r="G2" s="350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7" t="s">
        <v>211</v>
      </c>
      <c r="D10" s="347"/>
      <c r="E10" s="347"/>
      <c r="F10" s="346" t="s">
        <v>336</v>
      </c>
      <c r="G10" s="346"/>
      <c r="J10" s="348" t="s">
        <v>212</v>
      </c>
      <c r="K10" s="348"/>
      <c r="L10" s="348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42" priority="7" operator="greaterThan">
      <formula>13%</formula>
    </cfRule>
  </conditionalFormatting>
  <conditionalFormatting sqref="K57:M57">
    <cfRule type="cellIs" dxfId="41" priority="5" operator="greaterThan">
      <formula>13%</formula>
    </cfRule>
  </conditionalFormatting>
  <conditionalFormatting sqref="C58:E58">
    <cfRule type="cellIs" dxfId="40" priority="2" operator="greaterThan">
      <formula>13%</formula>
    </cfRule>
  </conditionalFormatting>
  <conditionalFormatting sqref="K58:M58">
    <cfRule type="cellIs" dxfId="39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A12" sqref="A12:XFD1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38349.661358783756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36770.761974969762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3834.9661358783751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36770.761974969762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38349.661358783756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3834.9661358783751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8053.3946437856575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7591.2431987752934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805.33946437856571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7591.2431987752934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8053.3946437856575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805.33946437856571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283" workbookViewId="0">
      <selection activeCell="E311" sqref="E31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7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C284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>C285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>C286</f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>C281</f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ref="C294:C311" si="22">C288</f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>C287</f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>C294</f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>C295</f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>C296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>C297</f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>C298</f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>C293</f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>C299</f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>C306</f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>C307</f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>C308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>C309</f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>C310</f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>C305</f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ref="C318:C323" si="24">C312</f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4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4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4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4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>C311</f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>C318</f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>C319</f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>C320</f>
        <v>Halm</v>
      </c>
      <c r="D326">
        <f t="shared" ref="D326:D349" si="25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>C321</f>
        <v>Rapsolie</v>
      </c>
      <c r="D327">
        <f t="shared" si="25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>C322</f>
        <v>Pil &amp; poppel</v>
      </c>
      <c r="D328">
        <f t="shared" si="25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>C317</f>
        <v>Træ til energi</v>
      </c>
      <c r="D329">
        <f t="shared" si="25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ref="C330:C334" si="26">C324</f>
        <v>Have/parkaffald</v>
      </c>
      <c r="D330">
        <f t="shared" si="25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6"/>
        <v>Bioaffald</v>
      </c>
      <c r="D331">
        <f t="shared" si="25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6"/>
        <v>Halm</v>
      </c>
      <c r="D332">
        <f t="shared" si="25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6"/>
        <v>Rapsolie</v>
      </c>
      <c r="D333">
        <f t="shared" si="25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6"/>
        <v>Pil &amp; poppel</v>
      </c>
      <c r="D334">
        <f t="shared" si="25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>C323</f>
        <v>Træmaterialer</v>
      </c>
      <c r="D335" s="171">
        <f t="shared" si="25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551646.84040095157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>C330</f>
        <v>Have/parkaffald</v>
      </c>
      <c r="D336">
        <f t="shared" si="25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>C331</f>
        <v>Bioaffald</v>
      </c>
      <c r="D337">
        <f t="shared" si="25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>C332</f>
        <v>Halm</v>
      </c>
      <c r="D338">
        <f t="shared" si="25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>C333</f>
        <v>Rapsolie</v>
      </c>
      <c r="D339">
        <f t="shared" si="25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>C334</f>
        <v>Pil &amp; poppel</v>
      </c>
      <c r="D340">
        <f t="shared" si="25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>C334</f>
        <v>Pil &amp; poppel</v>
      </c>
      <c r="D341">
        <f t="shared" si="25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38470.033999756291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ref="C342:C347" si="27">C336</f>
        <v>Have/parkaffald</v>
      </c>
      <c r="D342">
        <f t="shared" si="25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7"/>
        <v>Bioaffald</v>
      </c>
      <c r="D343">
        <f t="shared" si="25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7"/>
        <v>Halm</v>
      </c>
      <c r="D344">
        <f t="shared" si="25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7"/>
        <v>Rapsolie</v>
      </c>
      <c r="D345">
        <f t="shared" si="25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7"/>
        <v>Pil &amp; poppel</v>
      </c>
      <c r="D346">
        <f t="shared" si="25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>C335</f>
        <v>Træmaterialer</v>
      </c>
      <c r="D347" s="171">
        <f t="shared" si="25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161179.02528703219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8">C342</f>
        <v>Have/parkaffald</v>
      </c>
      <c r="D348">
        <f t="shared" si="25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8"/>
        <v>Bioaffald</v>
      </c>
      <c r="D349">
        <f t="shared" si="25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9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9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9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9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9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9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30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30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30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30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30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30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31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31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31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31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31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31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2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2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2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2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2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2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3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3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3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3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3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3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4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4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4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4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4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4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5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5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5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5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-95874.153396959387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-21092.313747331063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13974313.152148861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15074833.175881069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1932484.8441755001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157955.09330394692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-8624208099.2889977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-662338.21422526462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1129347.0553326856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312502.4938554684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338727.98629756022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10359.684902516792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-565629613.92100143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-38183.817321399743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81476.623092807975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400887.81238927291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11633116.489566609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227976.50992341404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4354627.9393896051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49607.955734148476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-3018237492.1985717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-12624.026180127716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3264628.4328924101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24989.242538077233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1350380.2217691736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11149.046670834457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515803.5959782608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10309.248317152564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-627233259.8014282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-3162.5206376542596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567341.87495175749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6190253.4102852456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1873822.0444380245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-131800059.83531512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1872956.5855112667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191617.21389798366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58003.531632365382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-2762382.5645685927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339809.05922039697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110411.12509434081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33422.024340591037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-1049474.7555877077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429777.69437219301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647292.97220843995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195938.96406869288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-13781867.528444225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292311.14340349252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20036.736412800718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6065.2247816733525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-288852.60458408005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53033.783808963693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11545.302040211707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3494.8232388513984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-109739.87473168573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67075.131491613938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156066.48455516712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-1412368.9664854561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16056.476819546213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2232.6116080389106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-16416.29193287465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1346.2785807074283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649.01322662288487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-3985.5442542268311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859.02521151149961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13883.602296555038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-125643.69013994894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2505.9241279060566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198.61209622958864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-1460.3857389996581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210.11284207572581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57.735916518648544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-354.55217382977418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134.0675185595982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17590.199746367791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-15050715.736581037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3259.1169139894369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1564.8160352404641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-1338904.7120577004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508.64830449546128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1915319.6810098316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-6310245.9419409037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95650.471037593452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72613.735813088992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-159489.66162561686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21254.24936242116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70770.557160842567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-99926.538685694788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45468.456349525382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170385.9531256723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-561356.56096225721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14928.108196618632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6459.684359326242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-14188.126545770194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3317.1371837304705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6295.7160387593467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-8889.4186726753924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7096.2330718912444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9706983.0977967456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-28285536.874246053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414920.4249824229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1148953.3187971469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-2339984.3074096511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287848.5682215945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1343973.4969403241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-1894961.6388756847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739065.61784139404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1181670.8904023094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-3443314.488853306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64756.366904771217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139866.80285472781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-284855.89314478182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44924.343017243067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163607.40951192615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-230681.45731053135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115345.50105039099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235506.24741957022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64841.735128432185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129405.40857858877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9044.9727754724281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2490.3446739830588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29129.860772961158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3500.6437552504149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963.82927265854448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24746.265403608839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20950.526865821888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5768.2907724079278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20196.219835964726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804.63659545965697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221.53991059305937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4546.2788489592567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311.41564967227674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85.741806394306352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3862.1339069216106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357713.78823913552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-554410.37624314951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9337.4796277003261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3644.6597614787634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-3661.2294398580066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557.61202106142127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1464.1762324734386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-900.5098784663644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491.69873757141369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31822.053184972803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-49320.090695850115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1457.2945083694151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324.22724698935355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-325.701277915692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87.026153576059968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130.25244056512264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-80.108942367614731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76.739109331954737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23519.392486831781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-361785.91892090446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5079.7181647026664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837.45428405102405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-10735.083395517202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817.5298440890889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545.21505998444229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-5990.5316613096429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1219.5735893528029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2092.2742796089083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-32184.308047356764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792.78838408654349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74.49954584708243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-954.98805466479621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127.59136295032026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48.502079613644888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-532.91492640205433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190.33807463887675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1459831.5682514813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-6493726.0115491785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103916.11676096088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51980.17769845092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-169517.52355815461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21686.979413400197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33841.101826802747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-81668.213198204001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30991.058283535054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129865.94124503061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-577678.86310833448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16218.122269051699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4624.1325709778021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-15080.200506127167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3384.673087640494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3010.4887694479439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-7265.1664804645052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4836.7547610141419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6710302.9454768263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-22501409.864215739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319758.3054296819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257719.30945372739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-585135.82092668954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71979.332397902472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99744.19090493265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-149316.29200879825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61147.551544305163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869236.35264818312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-2914778.0061102584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49904.475413880995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33384.333669699605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-75797.073681890819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11233.768640135069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12920.620336297921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-19342.069964839127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9543.2594895736383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451441.13545098307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223614.96541461936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-16749109.291028244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217613.4597451961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11040.127852267429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5468.5707924944063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-282822.13551892119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31191.759666056147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5167.3499072444192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2559.5735081593152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-89989.163254311061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32045.293130228685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38750.872031486135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19194.695008133516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-1437712.5605304597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33962.79429549304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947.66415379289776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469.41200155226551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-24276.928973733986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4868.0780981706121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443.55575793398629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219.70905546916669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-7724.5033198064702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5001.2885232148819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736415.03033559409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113459.86366142625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-7211432.0123787876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109310.61565366659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61528.349822365715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9479.706272394822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-451892.77781543118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53529.860664432512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51634.443157600996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7955.3466992998574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-288935.11014406267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98603.186022128328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65511.140559912092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10093.337004331503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-641525.65705496829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17060.038281208082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5473.5335477815506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843.3102863130423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-40200.172546702233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8354.3713175703924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4593.3761861010362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707.70396359667518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-25703.533786804186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15388.936546806157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694714.65751396539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-1425720.3792264217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25477.550173223743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24736.683417900706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-38458.773970616763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4100.3569382292126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16104.535603146036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-19315.14131507387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6116.8250491891858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61801.494677109411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-126831.42564332155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3976.2650559366539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2200.5639179276986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-3421.2747480219195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639.94010018606218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1432.6520400717775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-1718.2660395317159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954.64899611623139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124652.84920250821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-572100.76313091454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9371.4603976714352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19817.929570663597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-75796.185857948469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6734.2980653214199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18543.97088299767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-60791.802201724771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14438.911386684913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11089.059822119083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-50893.819332859966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1462.5978655325364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1762.9938502457387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-6742.7936436637401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1051.0176171310889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1649.6630745048212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-5408.0106120493883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2253.471719309206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1698756.0515123385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-5745687.0769171445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225885.29448860063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316706.07375540736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-892660.05044181552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190345.37263749584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387774.80162457289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-936833.69262420165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534026.95160675643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265123.77682562516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-896725.72876741574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35253.774284348081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49428.115557202313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-139316.88648513885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29707.081278684323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60519.766727534494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-146211.03873325692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83345.246782557369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605932.0339558397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656426.37011882639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3127676.8816170068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121760.78838419665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15999.367593683441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1620993.8653666629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1378013.0257817972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26400.565848358405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122896.50198867312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121262.03299452356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106168.13854148486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51492.407550306889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6796.8257251031646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69861.044161819853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6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37551409.441119738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35950838.793040685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24928313.6857647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24451980.484895661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29199.54147440919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30154.361028688472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123978449.90038142</v>
      </c>
      <c r="J457" s="286">
        <f ca="1">J452*'[1]Processer - data'!J$457*Biogasanlæg!AC$3</f>
        <v>120557385.71915281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90865585.786047965</v>
      </c>
      <c r="J458" s="286">
        <f ca="1">-SUMIFS('Resultater - Vestdanmark'!J$3:J$482,'Resultater - Vestdanmark'!$F$3:$F$482,"Gødning",'Resultater - Vestdanmark'!$A$3:$A$482,"&lt;&gt;Gødning")-SUM(J453:J457)</f>
        <v>87277735.719262749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17.95514043588404</v>
      </c>
      <c r="J467" s="286">
        <f ca="1">SUM(J433:J451)*'[1]Processer - data'!$H$467</f>
        <v>17.869117417687946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L453" sqref="L45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6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5441090.8965647286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1771755.2115191212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1737900.3009263824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2450.7067380349913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2530.8443907899359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21329359.923918676</v>
      </c>
      <c r="J457" s="286">
        <f ca="1">J452*'[1]Processer - data'!J$457*Biogasanlæg!AC$3</f>
        <v>21195386.983959295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58903701.423146039</v>
      </c>
      <c r="J458" s="286">
        <f ca="1">-SUMIFS('Resultater - Østdanmark'!J$3:J$482,'Resultater - Østdanmark'!$F$3:$F$482,"Gødning",'Resultater - Østdanmark'!$A$3:$A$482,"&lt;&gt;Gødning")-SUM(J453:J457)</f>
        <v>57374878.725672066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1.4156972511910313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0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3.9043771930182185</v>
      </c>
      <c r="J467" s="286">
        <f ca="1">SUM(J433:J451)*'[1]Processer - data'!$H$467</f>
        <v>3.942263313307202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-116007.64000642353</v>
      </c>
      <c r="J16" s="280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-25521.680801413175</v>
      </c>
      <c r="J19" s="280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15999150.813625321</v>
      </c>
      <c r="J74" s="280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17259133.013923913</v>
      </c>
      <c r="J75" s="280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2212496.3231022703</v>
      </c>
      <c r="J76" s="280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180842.33064159585</v>
      </c>
      <c r="J77" s="280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-9873830973.0375652</v>
      </c>
      <c r="J78" s="280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-758309.11069770774</v>
      </c>
      <c r="J79" s="280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1292986.1856153444</v>
      </c>
      <c r="J80" s="280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357783.20368173748</v>
      </c>
      <c r="J81" s="280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387808.6943211896</v>
      </c>
      <c r="J83" s="280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11860.773358404118</v>
      </c>
      <c r="J84" s="280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-647587713.20243311</v>
      </c>
      <c r="J85" s="280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-43716.542295393781</v>
      </c>
      <c r="J86" s="280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93282.350728364167</v>
      </c>
      <c r="J87" s="280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429380.51670086844</v>
      </c>
      <c r="J88" s="280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12459928.725099757</v>
      </c>
      <c r="J89" s="280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244179.71462680344</v>
      </c>
      <c r="J90" s="280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4664128.8082849663</v>
      </c>
      <c r="J91" s="280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53133.792066791335</v>
      </c>
      <c r="J92" s="280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-3232755733.3365173</v>
      </c>
      <c r="J93" s="280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-13521.266340731423</v>
      </c>
      <c r="J94" s="280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3496658.6661670199</v>
      </c>
      <c r="J95" s="280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26765.328207443497</v>
      </c>
      <c r="J96" s="280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1446357.1589022353</v>
      </c>
      <c r="J97" s="280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11941.454123320946</v>
      </c>
      <c r="J98" s="280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552463.82582030806</v>
      </c>
      <c r="J99" s="280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11041.967933208674</v>
      </c>
      <c r="J100" s="280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-671813242.66348267</v>
      </c>
      <c r="J101" s="280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-3387.2936604881475</v>
      </c>
      <c r="J102" s="280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607665.13693930302</v>
      </c>
      <c r="J103" s="280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8327232.8365053385</v>
      </c>
      <c r="J120" s="280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2520696.8800802073</v>
      </c>
      <c r="J121" s="280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-177299653.72506946</v>
      </c>
      <c r="J122" s="280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2519532.6501988312</v>
      </c>
      <c r="J123" s="280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218711.10246240979</v>
      </c>
      <c r="J124" s="280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66204.993236055947</v>
      </c>
      <c r="J125" s="280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-3152972.1355900234</v>
      </c>
      <c r="J126" s="280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387856.66724271985</v>
      </c>
      <c r="J127" s="280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127435.24663930605</v>
      </c>
      <c r="J128" s="280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38575.31486423024</v>
      </c>
      <c r="J129" s="280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-1211291.6538597967</v>
      </c>
      <c r="J130" s="280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496044.45598752372</v>
      </c>
      <c r="J131" s="280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870749.37579411326</v>
      </c>
      <c r="J132" s="280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263580.38474364718</v>
      </c>
      <c r="J133" s="280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-18539599.629401777</v>
      </c>
      <c r="J134" s="280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393221.8587015518</v>
      </c>
      <c r="J135" s="280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22869.848806618455</v>
      </c>
      <c r="J136" s="280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6922.8227031228453</v>
      </c>
      <c r="J137" s="280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-329695.17880244815</v>
      </c>
      <c r="J138" s="280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60532.543442505412</v>
      </c>
      <c r="J139" s="280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13325.454402919344</v>
      </c>
      <c r="J140" s="280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4033.6846583463876</v>
      </c>
      <c r="J141" s="280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-126660.49721574405</v>
      </c>
      <c r="J142" s="280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77417.342841983467</v>
      </c>
      <c r="J143" s="280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238782.37503223581</v>
      </c>
      <c r="J144" s="280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-2160930.4342343225</v>
      </c>
      <c r="J145" s="280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24566.476784232447</v>
      </c>
      <c r="J146" s="280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2717.2718403377421</v>
      </c>
      <c r="J147" s="280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-19979.976647683226</v>
      </c>
      <c r="J148" s="280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1638.5316924063941</v>
      </c>
      <c r="J149" s="280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802.64916320151292</v>
      </c>
      <c r="J150" s="280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-4929.0116585198175</v>
      </c>
      <c r="J151" s="280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1062.3756788077692</v>
      </c>
      <c r="J152" s="280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21241.969663272303</v>
      </c>
      <c r="J153" s="280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-192235.37215529609</v>
      </c>
      <c r="J154" s="280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3834.0744114120007</v>
      </c>
      <c r="J155" s="280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241.72724637455406</v>
      </c>
      <c r="J156" s="280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-1777.4094832823403</v>
      </c>
      <c r="J157" s="280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255.72459939290545</v>
      </c>
      <c r="J158" s="280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71.403298391163489</v>
      </c>
      <c r="J159" s="280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-438.48259783017335</v>
      </c>
      <c r="J160" s="280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165.80429669254198</v>
      </c>
      <c r="J161" s="280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26833.324057007267</v>
      </c>
      <c r="J162" s="280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-22959417.088653084</v>
      </c>
      <c r="J163" s="280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4971.6854585923757</v>
      </c>
      <c r="J164" s="280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2387.0800996378143</v>
      </c>
      <c r="J165" s="280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-2042459.1271350924</v>
      </c>
      <c r="J166" s="280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775.92778833522641</v>
      </c>
      <c r="J167" s="280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2024635.254957163</v>
      </c>
      <c r="J168" s="280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-6670398.9564645123</v>
      </c>
      <c r="J169" s="280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101109.65690796172</v>
      </c>
      <c r="J170" s="280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74311.214987708983</v>
      </c>
      <c r="J171" s="280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-163218.02480849379</v>
      </c>
      <c r="J172" s="280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21751.106400017437</v>
      </c>
      <c r="J173" s="280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72574.62699914843</v>
      </c>
      <c r="J174" s="280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-102473.84736491642</v>
      </c>
      <c r="J175" s="280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46627.529754982352</v>
      </c>
      <c r="J176" s="280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180110.61603347247</v>
      </c>
      <c r="J177" s="280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-593395.60658953083</v>
      </c>
      <c r="J178" s="280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15780.119864248361</v>
      </c>
      <c r="J179" s="280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6610.6913217389683</v>
      </c>
      <c r="J180" s="280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-14519.800010420344</v>
      </c>
      <c r="J181" s="280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3394.6813456674618</v>
      </c>
      <c r="J182" s="280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6456.2052573230876</v>
      </c>
      <c r="J183" s="280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-9116.0260748327401</v>
      </c>
      <c r="J184" s="280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7277.1289212978236</v>
      </c>
      <c r="J185" s="280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10977496.633408947</v>
      </c>
      <c r="J186" s="280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-31987733.23110842</v>
      </c>
      <c r="J187" s="280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469227.92823354003</v>
      </c>
      <c r="J188" s="280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1210547.8725060404</v>
      </c>
      <c r="J189" s="280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-2465429.1681735362</v>
      </c>
      <c r="J190" s="280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303279.92109319306</v>
      </c>
      <c r="J191" s="280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1422541.4955528916</v>
      </c>
      <c r="J192" s="280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-2005740.1205592891</v>
      </c>
      <c r="J193" s="280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782271.01331188029</v>
      </c>
      <c r="J194" s="280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1336335.7173386849</v>
      </c>
      <c r="J195" s="280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-3893998.0453592101</v>
      </c>
      <c r="J196" s="280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73232.104406390645</v>
      </c>
      <c r="J197" s="280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147364.96066460814</v>
      </c>
      <c r="J198" s="280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-300126.81087707903</v>
      </c>
      <c r="J199" s="280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47332.704448070595</v>
      </c>
      <c r="J200" s="280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173171.81442973349</v>
      </c>
      <c r="J201" s="280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-244166.97652588805</v>
      </c>
      <c r="J202" s="280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122088.53964983103</v>
      </c>
      <c r="J203" s="280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261152.46068040878</v>
      </c>
      <c r="J204" s="280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71902.885248768187</v>
      </c>
      <c r="J205" s="280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143497.42839494569</v>
      </c>
      <c r="J207" s="280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9448.4072313431316</v>
      </c>
      <c r="J208" s="280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2601.4219401527612</v>
      </c>
      <c r="J209" s="280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30429.144897109905</v>
      </c>
      <c r="J211" s="280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3670.910054503971</v>
      </c>
      <c r="J212" s="280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1010.7085482551205</v>
      </c>
      <c r="J213" s="280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25949.888315623026</v>
      </c>
      <c r="J215" s="280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23232.002137985502</v>
      </c>
      <c r="J216" s="280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6396.4474218412861</v>
      </c>
      <c r="J217" s="280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22395.552408459735</v>
      </c>
      <c r="J219" s="280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840.52593809462883</v>
      </c>
      <c r="J220" s="280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231.42129282630628</v>
      </c>
      <c r="J221" s="280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4749.0572960807376</v>
      </c>
      <c r="J223" s="280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326.56246091801216</v>
      </c>
      <c r="J224" s="280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89.912165073100027</v>
      </c>
      <c r="J225" s="280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4049.9825694902988</v>
      </c>
      <c r="J227" s="280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2531835.1857061931</v>
      </c>
      <c r="J228" s="280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-3924018.9896024987</v>
      </c>
      <c r="J229" s="280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66089.036107890293</v>
      </c>
      <c r="J230" s="280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12717.640896460449</v>
      </c>
      <c r="J231" s="280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-12775.458973644028</v>
      </c>
      <c r="J232" s="280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1945.7260505796646</v>
      </c>
      <c r="J233" s="280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5438.8494240816599</v>
      </c>
      <c r="J234" s="280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-3345.0465355545793</v>
      </c>
      <c r="J235" s="280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1826.4709782539626</v>
      </c>
      <c r="J236" s="280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225230.88732958562</v>
      </c>
      <c r="J237" s="280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-349078.91473978292</v>
      </c>
      <c r="J238" s="280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10314.473843427966</v>
      </c>
      <c r="J239" s="280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1131.3554531591117</v>
      </c>
      <c r="J240" s="280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-1136.4989225686797</v>
      </c>
      <c r="J241" s="280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303.66822754711529</v>
      </c>
      <c r="J242" s="280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483.83752969142631</v>
      </c>
      <c r="J243" s="280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-297.5737929606068</v>
      </c>
      <c r="J244" s="280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285.0561642361676</v>
      </c>
      <c r="J245" s="280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38469.5604206551</v>
      </c>
      <c r="J246" s="280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-591756.15505640011</v>
      </c>
      <c r="J247" s="280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8308.6552922801311</v>
      </c>
      <c r="J248" s="280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1055.4891695522883</v>
      </c>
      <c r="J249" s="280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-13530.009307969169</v>
      </c>
      <c r="J250" s="280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1030.3773145057196</v>
      </c>
      <c r="J251" s="280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700.00679848931259</v>
      </c>
      <c r="J252" s="280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-7691.3005477176011</v>
      </c>
      <c r="J253" s="280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1565.8221249965761</v>
      </c>
      <c r="J254" s="280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3422.2343056293757</v>
      </c>
      <c r="J255" s="280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-52642.353909352598</v>
      </c>
      <c r="J256" s="280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1296.726548506148</v>
      </c>
      <c r="J257" s="280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93.895828435894316</v>
      </c>
      <c r="J258" s="280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-1203.6233713852341</v>
      </c>
      <c r="J259" s="280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160.81033232170194</v>
      </c>
      <c r="J260" s="280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62.272281091043467</v>
      </c>
      <c r="J261" s="280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-684.21454005418434</v>
      </c>
      <c r="J262" s="280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244.37686343877201</v>
      </c>
      <c r="J263" s="280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1834479.4098559336</v>
      </c>
      <c r="J264" s="280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-8160261.0331966113</v>
      </c>
      <c r="J265" s="280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130584.91177752649</v>
      </c>
      <c r="J266" s="280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57444.082827082631</v>
      </c>
      <c r="J267" s="280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-187336.38658197131</v>
      </c>
      <c r="J268" s="280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23966.60990502391</v>
      </c>
      <c r="J269" s="280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37720.147934227949</v>
      </c>
      <c r="J270" s="280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-91029.455811645093</v>
      </c>
      <c r="J271" s="280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34543.417323586204</v>
      </c>
      <c r="J272" s="280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163194.4399866059</v>
      </c>
      <c r="J273" s="280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-725933.04798205709</v>
      </c>
      <c r="J274" s="280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20380.304150249798</v>
      </c>
      <c r="J275" s="280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5110.1990445595475</v>
      </c>
      <c r="J276" s="280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-16665.358320789241</v>
      </c>
      <c r="J277" s="280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3740.4535689921718</v>
      </c>
      <c r="J278" s="280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3355.5669173859433</v>
      </c>
      <c r="J279" s="280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-8097.9382944579065</v>
      </c>
      <c r="J280" s="280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5391.1691776695243</v>
      </c>
      <c r="J281" s="280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7047151.4475626573</v>
      </c>
      <c r="J282" s="280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-23630951.446640048</v>
      </c>
      <c r="J283" s="280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335809.75751592423</v>
      </c>
      <c r="J284" s="280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263018.19279247633</v>
      </c>
      <c r="J285" s="280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-597166.60922495753</v>
      </c>
      <c r="J286" s="280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73459.276163024173</v>
      </c>
      <c r="J287" s="280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101980.54241912819</v>
      </c>
      <c r="J288" s="280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-152664.09314587104</v>
      </c>
      <c r="J289" s="280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62518.532833990423</v>
      </c>
      <c r="J290" s="280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912870.889825891</v>
      </c>
      <c r="J291" s="280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-3061096.0804578238</v>
      </c>
      <c r="J292" s="280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52409.615334855233</v>
      </c>
      <c r="J293" s="280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34070.738153060083</v>
      </c>
      <c r="J294" s="280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-77355.512790354318</v>
      </c>
      <c r="J295" s="280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11464.742522552908</v>
      </c>
      <c r="J296" s="280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13210.311882154119</v>
      </c>
      <c r="J297" s="280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-19775.73599652584</v>
      </c>
      <c r="J298" s="280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9757.2276677326081</v>
      </c>
      <c r="J299" s="280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636884.42782686418</v>
      </c>
      <c r="J300" s="280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315471.67087319482</v>
      </c>
      <c r="J301" s="280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-23629319.638250768</v>
      </c>
      <c r="J302" s="280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307004.86268002487</v>
      </c>
      <c r="J303" s="280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12897.628648138445</v>
      </c>
      <c r="J304" s="280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6388.6574740312617</v>
      </c>
      <c r="J305" s="280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-330406.94149636658</v>
      </c>
      <c r="J306" s="280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36439.771209003746</v>
      </c>
      <c r="J307" s="280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6115.4142949364787</v>
      </c>
      <c r="J308" s="280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3029.1837598985721</v>
      </c>
      <c r="J309" s="280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-106499.66138024796</v>
      </c>
      <c r="J310" s="280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37924.709418127022</v>
      </c>
      <c r="J311" s="280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54668.981232537204</v>
      </c>
      <c r="J312" s="280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27079.504696340715</v>
      </c>
      <c r="J313" s="280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-2028297.0903353989</v>
      </c>
      <c r="J314" s="280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47914.053713067478</v>
      </c>
      <c r="J315" s="280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1107.1085862708433</v>
      </c>
      <c r="J316" s="280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548.39054040094936</v>
      </c>
      <c r="J317" s="280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-28361.520700699672</v>
      </c>
      <c r="J318" s="280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5687.1319227924914</v>
      </c>
      <c r="J319" s="280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524.93585132836245</v>
      </c>
      <c r="J320" s="280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260.01953083522426</v>
      </c>
      <c r="J321" s="280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-9141.73393928718</v>
      </c>
      <c r="J322" s="280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5918.8852849099985</v>
      </c>
      <c r="J323" s="280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1292293.5165717863</v>
      </c>
      <c r="J324" s="280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199104.36392636053</v>
      </c>
      <c r="J325" s="280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-12654938.385150034</v>
      </c>
      <c r="J326" s="280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191823.08084794122</v>
      </c>
      <c r="J327" s="280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80551.279211464556</v>
      </c>
      <c r="J328" s="280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12410.579334483886</v>
      </c>
      <c r="J329" s="280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-591606.0064107785</v>
      </c>
      <c r="J330" s="280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70079.869929554174</v>
      </c>
      <c r="J331" s="280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69042.756012718266</v>
      </c>
      <c r="J332" s="280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10637.45491512071</v>
      </c>
      <c r="J333" s="280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-386348.24146927526</v>
      </c>
      <c r="J334" s="280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131846.7925338769</v>
      </c>
      <c r="J335" s="280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114961.8336418485</v>
      </c>
      <c r="J336" s="280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17712.23214350687</v>
      </c>
      <c r="J337" s="280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-1125777.4667483179</v>
      </c>
      <c r="J338" s="280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29937.706259505281</v>
      </c>
      <c r="J339" s="280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7165.8045495054303</v>
      </c>
      <c r="J340" s="280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1104.0393985994624</v>
      </c>
      <c r="J341" s="280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-52628.996755270993</v>
      </c>
      <c r="J342" s="280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10937.320740450652</v>
      </c>
      <c r="J343" s="280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6142.011647605399</v>
      </c>
      <c r="J344" s="280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946.30307019484246</v>
      </c>
      <c r="J345" s="280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-34369.360902960383</v>
      </c>
      <c r="J346" s="280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20577.245077541484</v>
      </c>
      <c r="J347" s="280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832681.84288694861</v>
      </c>
      <c r="J348" s="280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-1708861.990999335</v>
      </c>
      <c r="J349" s="280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30537.276277430748</v>
      </c>
      <c r="J350" s="280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26748.811950428641</v>
      </c>
      <c r="J351" s="280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-41587.083256263431</v>
      </c>
      <c r="J352" s="280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4433.887713134528</v>
      </c>
      <c r="J353" s="280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17533.026612413661</v>
      </c>
      <c r="J354" s="280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-21028.416779280778</v>
      </c>
      <c r="J355" s="280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6659.3945341684866</v>
      </c>
      <c r="J356" s="280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74074.991688035487</v>
      </c>
      <c r="J357" s="280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-152019.57249410267</v>
      </c>
      <c r="J358" s="280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4765.9332918533546</v>
      </c>
      <c r="J359" s="280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2379.5619417173225</v>
      </c>
      <c r="J360" s="280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-3699.5676954560363</v>
      </c>
      <c r="J361" s="280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691.99403615394374</v>
      </c>
      <c r="J362" s="280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1559.7299396823485</v>
      </c>
      <c r="J363" s="280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-1870.678232561452</v>
      </c>
      <c r="J364" s="280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1039.3274706505731</v>
      </c>
      <c r="J365" s="280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156643.47190119475</v>
      </c>
      <c r="J366" s="280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-718923.39715846837</v>
      </c>
      <c r="J367" s="280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11776.530603732615</v>
      </c>
      <c r="J368" s="280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21901.094573449609</v>
      </c>
      <c r="J369" s="280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-83763.514693230798</v>
      </c>
      <c r="J370" s="280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7442.1749400467033</v>
      </c>
      <c r="J371" s="280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20669.578921354339</v>
      </c>
      <c r="J372" s="280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-67760.080152627503</v>
      </c>
      <c r="J373" s="280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16093.975790220891</v>
      </c>
      <c r="J374" s="280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13934.9308240427</v>
      </c>
      <c r="J375" s="280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-63955.09296109149</v>
      </c>
      <c r="J376" s="280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1837.9556433571138</v>
      </c>
      <c r="J377" s="280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1948.3112455802861</v>
      </c>
      <c r="J378" s="280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-7451.5635325365429</v>
      </c>
      <c r="J379" s="280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1161.4955108743411</v>
      </c>
      <c r="J380" s="280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1838.7561826568972</v>
      </c>
      <c r="J381" s="280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-6027.9053962366306</v>
      </c>
      <c r="J382" s="280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2511.7765684159772</v>
      </c>
      <c r="J383" s="280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2149257.1655585216</v>
      </c>
      <c r="J384" s="280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-7269412.8801644929</v>
      </c>
      <c r="J385" s="280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285788.87906931207</v>
      </c>
      <c r="J386" s="280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350840.45448944706</v>
      </c>
      <c r="J387" s="280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-988870.38725834386</v>
      </c>
      <c r="J388" s="280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210860.67676010903</v>
      </c>
      <c r="J389" s="280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429568.92499191454</v>
      </c>
      <c r="J390" s="280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-1037805.0367140775</v>
      </c>
      <c r="J391" s="280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591584.03938923345</v>
      </c>
      <c r="J392" s="280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335433.19924901793</v>
      </c>
      <c r="J393" s="280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-1134532.6460372331</v>
      </c>
      <c r="J394" s="280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44602.888640875302</v>
      </c>
      <c r="J395" s="280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54755.446654422383</v>
      </c>
      <c r="J396" s="280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-154332.37257789183</v>
      </c>
      <c r="J397" s="280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32908.891748687536</v>
      </c>
      <c r="J398" s="280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67042.548987177404</v>
      </c>
      <c r="J399" s="280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-161969.57220393119</v>
      </c>
      <c r="J400" s="280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92328.144875776328</v>
      </c>
      <c r="J401" s="280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783291.25515859458</v>
      </c>
      <c r="J402" s="280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848565.52642181097</v>
      </c>
      <c r="J403" s="280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3349973.4189923876</v>
      </c>
      <c r="J404" s="280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130414.81585263187</v>
      </c>
      <c r="J405" s="280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17136.506803035827</v>
      </c>
      <c r="J406" s="280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1736204.3992602557</v>
      </c>
      <c r="J407" s="280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1577683.1378100975</v>
      </c>
      <c r="J408" s="280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30225.931677220276</v>
      </c>
      <c r="J409" s="280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140703.85058470169</v>
      </c>
      <c r="J410" s="280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138832.55174855303</v>
      </c>
      <c r="J411" s="280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113713.9338619913</v>
      </c>
      <c r="J412" s="280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55152.179429823183</v>
      </c>
      <c r="J413" s="280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7279.9033833851809</v>
      </c>
      <c r="J414" s="280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74826.348700110961</v>
      </c>
      <c r="J415" s="280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5940049093.1121225</v>
      </c>
      <c r="J418" s="277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164945487.85478973</v>
      </c>
      <c r="J419" s="280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78449683.248009741</v>
      </c>
      <c r="J421" s="280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143824419.28801787</v>
      </c>
      <c r="J422" s="280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1682645129.1528244</v>
      </c>
      <c r="J423" s="280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242389405.93295318</v>
      </c>
      <c r="J424" s="280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2285098465.8907452</v>
      </c>
      <c r="J427" s="280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163939722.68494344</v>
      </c>
      <c r="J428" s="280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121697585.55139977</v>
      </c>
      <c r="J431" s="280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4029095270.4041934</v>
      </c>
      <c r="J432" s="280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12195000.399999999</v>
      </c>
      <c r="J433" s="280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361184.40000000008</v>
      </c>
      <c r="J434" s="280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4390946.2500000009</v>
      </c>
      <c r="J435" s="280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109768085.96855611</v>
      </c>
      <c r="J436" s="280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-116423.69132734301</v>
      </c>
      <c r="J437" s="286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149019759.53296533</v>
      </c>
      <c r="J438" s="280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-311000.58922072942</v>
      </c>
      <c r="J439" s="286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59231.178797574103</v>
      </c>
      <c r="J440" s="280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90329427.84153083</v>
      </c>
      <c r="J441" s="280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33002600</v>
      </c>
      <c r="J442" s="280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2165561.9999999995</v>
      </c>
      <c r="J443" s="280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34543125.5</v>
      </c>
      <c r="J444" s="280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74480686.959999979</v>
      </c>
      <c r="J445" s="280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3689.3999999999996</v>
      </c>
      <c r="J448" s="280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0</v>
      </c>
      <c r="J449" s="280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38577084.232939482</v>
      </c>
      <c r="J451" s="280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23679614.841002572</v>
      </c>
      <c r="J452" s="286">
        <f ca="1">'Resultater - Vestdanmark'!J452+'Resultater - Østdanmark'!J452</f>
        <v>23310542.352385234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42992500.337684467</v>
      </c>
      <c r="J453" s="286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26700068.897283822</v>
      </c>
      <c r="J454" s="286">
        <f>'Resultater - Vestdanmark'!J454+'Resultater - Østdanmark'!J454</f>
        <v>26189880.785822045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31650.248212444181</v>
      </c>
      <c r="J455" s="286">
        <f>'Resultater - Vestdanmark'!J455+'Resultater - Østdanmark'!J455</f>
        <v>32685.205419478407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7979099.4593352228</v>
      </c>
      <c r="J456" s="286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145307809.82430008</v>
      </c>
      <c r="J457" s="286">
        <f ca="1">'Resultater - Vestdanmark'!J457+'Resultater - Østdanmark'!J457</f>
        <v>141752772.7031121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149769287.209194</v>
      </c>
      <c r="J458" s="286">
        <f ca="1">'Resultater - Vestdanmark'!J458+'Resultater - Østdanmark'!J458</f>
        <v>144652614.44493482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18.63064359808439</v>
      </c>
      <c r="J459" s="290">
        <f>'Resultater - Vestdanmark'!J459+'Resultater - Østdanmark'!J459</f>
        <v>17.579309207559337</v>
      </c>
      <c r="L459" s="170" t="s">
        <v>216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7.9766231601288453</v>
      </c>
      <c r="J460" s="290">
        <f>'Resultater - Vestdanmark'!J460+'Resultater - Østdanmark'!J460</f>
        <v>7.7078751185296177</v>
      </c>
      <c r="L460" s="170" t="s">
        <v>220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3.9916250431283249</v>
      </c>
      <c r="J461" s="290">
        <f>'Resultater - Vestdanmark'!J461+'Resultater - Østdanmark'!J461</f>
        <v>4.5763594423544696</v>
      </c>
      <c r="L461" s="170" t="s">
        <v>217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41.288597648257841</v>
      </c>
      <c r="J462" s="290">
        <f>'Resultater - Vestdanmark'!J462+'Resultater - Østdanmark'!J462</f>
        <v>29.003597326661179</v>
      </c>
      <c r="L462" s="170" t="s">
        <v>218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17.543930524502301</v>
      </c>
      <c r="J463" s="290">
        <f>'Resultater - Vestdanmark'!J463+'Resultater - Østdanmark'!J463</f>
        <v>17.543930524502301</v>
      </c>
      <c r="L463" s="170" t="s">
        <v>219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0</v>
      </c>
      <c r="J465" s="290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0</v>
      </c>
      <c r="J466" s="290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21.85951762890226</v>
      </c>
      <c r="J467" s="293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0</v>
      </c>
      <c r="J468" s="296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0</v>
      </c>
      <c r="J469" s="296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0</v>
      </c>
      <c r="J470" s="296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356099.24822003779</v>
      </c>
      <c r="J471" s="296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227903.51886082417</v>
      </c>
      <c r="J472" s="296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0</v>
      </c>
      <c r="J473" s="296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0</v>
      </c>
      <c r="J474" s="296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0</v>
      </c>
      <c r="J475" s="299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49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4" t="s">
        <v>253</v>
      </c>
      <c r="B1" s="354"/>
      <c r="C1" s="354"/>
      <c r="F1" s="355" t="s">
        <v>255</v>
      </c>
      <c r="G1" s="355"/>
      <c r="H1" s="355"/>
      <c r="I1" s="355"/>
      <c r="J1" s="355"/>
      <c r="K1" s="355"/>
      <c r="L1" s="355"/>
      <c r="M1" s="356"/>
      <c r="N1" s="357" t="s">
        <v>256</v>
      </c>
      <c r="O1" s="358"/>
      <c r="P1" s="359"/>
      <c r="Q1" s="351" t="s">
        <v>123</v>
      </c>
      <c r="R1" s="351"/>
      <c r="S1" s="351"/>
      <c r="T1" s="352"/>
      <c r="U1" s="353" t="s">
        <v>230</v>
      </c>
      <c r="V1" s="351"/>
      <c r="W1" s="351"/>
      <c r="X1" s="352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hidden="1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hidden="1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hidden="1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hidden="1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hidden="1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hidden="1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1</v>
      </c>
      <c r="Z130" s="103">
        <f t="shared" si="22"/>
        <v>0</v>
      </c>
    </row>
    <row r="131" spans="1:26" hidden="1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2001135.6433479721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29.003597326661179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989728.33693918446</v>
      </c>
      <c r="W145" s="190">
        <f>J145*IFERROR(VLOOKUP(A145,[1]Tørstofindhold!A$2:B$24,2,FALSE),0)</f>
        <v>0</v>
      </c>
      <c r="X145" s="191">
        <f t="shared" si="26"/>
        <v>989728.33693918446</v>
      </c>
      <c r="Y145" s="171">
        <f t="shared" si="43"/>
        <v>0</v>
      </c>
      <c r="Z145" s="103">
        <f t="shared" si="44"/>
        <v>1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551646.84040095157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hidden="1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hidden="1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hidden="1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hidden="1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hidden="1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hidden="1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76940.067999512583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-38470.033999756291</v>
      </c>
      <c r="O274" s="193">
        <f t="shared" si="75"/>
        <v>0</v>
      </c>
      <c r="P274" s="203">
        <f t="shared" si="63"/>
        <v>76940.067999512583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1.4156972511910313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1.4156972511910313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31930.128219797723</v>
      </c>
      <c r="W274" s="190">
        <f>J274*IFERROR(VLOOKUP(A274,[1]Tørstofindhold!A$2:B$24,2,FALSE),0)</f>
        <v>0</v>
      </c>
      <c r="X274" s="191">
        <f t="shared" si="65"/>
        <v>31930.128219797723</v>
      </c>
      <c r="Y274" s="171">
        <f t="shared" si="76"/>
        <v>1</v>
      </c>
      <c r="Z274" s="103">
        <f t="shared" si="77"/>
        <v>0</v>
      </c>
    </row>
    <row r="275" spans="1:26" hidden="1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0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585110.82295504375</v>
      </c>
      <c r="O289" s="193">
        <f t="shared" si="89"/>
        <v>585110.82295504375</v>
      </c>
      <c r="P289" s="203">
        <f t="shared" si="94"/>
        <v>0</v>
      </c>
      <c r="Q289" s="190">
        <f>IFERROR(VLOOKUP(A289,[1]Energiindhold!$A$2:$C$11,3,FALSE),IFERROR(VLOOKUP(A289,[1]Biogasudbytte!$A$2:$B$18,2,FALSE)*[1]Energiindhold!$C$10,0))*O289</f>
        <v>8.4803440270882753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8.4803440270882753</v>
      </c>
      <c r="U289" s="189">
        <f>O289*IFERROR(VLOOKUP(A289,[1]Tørstofindhold!A$2:B$24,2,FALSE),0)</f>
        <v>289386.06118651538</v>
      </c>
      <c r="V289" s="190">
        <f>IF(D289=År1,P289,SUM(O289,P289))*IFERROR(VLOOKUP(A289,[1]Tørstofindhold!A$2:B$24,2,FALSE),0)</f>
        <v>289386.06118651538</v>
      </c>
      <c r="W289" s="190">
        <f>J289*IFERROR(VLOOKUP(A289,[1]Tørstofindhold!A$2:B$24,2,FALSE),0)</f>
        <v>0</v>
      </c>
      <c r="X289" s="191">
        <f t="shared" si="96"/>
        <v>289386.06118651538</v>
      </c>
      <c r="Y289" s="171">
        <f t="shared" si="90"/>
        <v>0</v>
      </c>
      <c r="Z289" s="103">
        <f t="shared" si="91"/>
        <v>1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161179.02528703219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Træ til energi"/>
        <filter val="Træmaterialer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4" t="s">
        <v>23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0" t="s">
        <v>7</v>
      </c>
      <c r="D3" s="361"/>
      <c r="E3" s="361"/>
      <c r="F3" s="361"/>
      <c r="G3" s="361"/>
      <c r="H3" s="361"/>
      <c r="I3" s="361"/>
      <c r="J3" s="361"/>
      <c r="K3" s="362"/>
      <c r="L3" s="360" t="s">
        <v>8</v>
      </c>
      <c r="M3" s="361"/>
      <c r="N3" s="361"/>
      <c r="O3" s="361"/>
      <c r="P3" s="361"/>
      <c r="Q3" s="361"/>
      <c r="R3" s="361"/>
      <c r="S3" s="361"/>
      <c r="T3" s="362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0" t="s">
        <v>7</v>
      </c>
      <c r="D22" s="361"/>
      <c r="E22" s="362"/>
      <c r="F22" s="363" t="s">
        <v>8</v>
      </c>
      <c r="G22" s="361"/>
      <c r="H22" s="36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7" t="s">
        <v>24</v>
      </c>
      <c r="B29" s="368"/>
      <c r="C29" s="368"/>
      <c r="D29" s="368"/>
      <c r="E29" s="368"/>
      <c r="F29" s="368"/>
      <c r="G29" s="368"/>
      <c r="H29" s="368"/>
      <c r="I29" s="368"/>
      <c r="J29" s="368"/>
      <c r="K29" s="368"/>
      <c r="L29" s="368"/>
      <c r="M29" s="368"/>
      <c r="N29" s="368"/>
      <c r="O29" s="368"/>
      <c r="P29" s="368"/>
      <c r="Q29" s="368"/>
      <c r="R29" s="368"/>
      <c r="S29" s="368"/>
      <c r="T29" s="368"/>
      <c r="U29" s="369"/>
    </row>
    <row r="30" spans="1:21" x14ac:dyDescent="0.25">
      <c r="A30" s="56"/>
      <c r="B30" s="53"/>
      <c r="C30" s="370" t="s">
        <v>7</v>
      </c>
      <c r="D30" s="371"/>
      <c r="E30" s="371"/>
      <c r="F30" s="371"/>
      <c r="G30" s="371"/>
      <c r="H30" s="371"/>
      <c r="I30" s="371"/>
      <c r="J30" s="371"/>
      <c r="K30" s="372"/>
      <c r="L30" s="370" t="s">
        <v>8</v>
      </c>
      <c r="M30" s="371"/>
      <c r="N30" s="371"/>
      <c r="O30" s="371"/>
      <c r="P30" s="371"/>
      <c r="Q30" s="371"/>
      <c r="R30" s="371"/>
      <c r="S30" s="371"/>
      <c r="T30" s="372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0" t="s">
        <v>7</v>
      </c>
      <c r="D49" s="361"/>
      <c r="E49" s="362"/>
      <c r="F49" s="363" t="s">
        <v>8</v>
      </c>
      <c r="G49" s="361"/>
      <c r="H49" s="36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675433.71812776069</v>
      </c>
      <c r="AE17" s="240">
        <v>7860127.1192148374</v>
      </c>
      <c r="AF17" s="240"/>
      <c r="AG17" s="240">
        <v>561015.58304251544</v>
      </c>
      <c r="AH17" s="240"/>
      <c r="AI17" s="240"/>
      <c r="AJ17" s="240"/>
      <c r="AK17" s="240">
        <v>17441885.181251127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248715.18708448211</v>
      </c>
      <c r="AE20" s="240">
        <v>2001135.6433479721</v>
      </c>
      <c r="AF20" s="240"/>
      <c r="AG20" s="240">
        <v>220225.00338656051</v>
      </c>
      <c r="AH20" s="240"/>
      <c r="AI20" s="240"/>
      <c r="AJ20" s="240"/>
      <c r="AK20" s="240">
        <v>5153623.2607869785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2323810.3257687828</v>
      </c>
      <c r="AK21" s="240">
        <v>2428013.7665027496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712825.86568798381</v>
      </c>
      <c r="AK24" s="240">
        <v>712825.86568798381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675433.71812776069</v>
      </c>
      <c r="AE33" s="240">
        <v>7860127.1192148374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2323810.3257687828</v>
      </c>
      <c r="AK33" s="240">
        <v>305274802.1955573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12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287</v>
      </c>
      <c r="B2" s="78">
        <v>1</v>
      </c>
    </row>
    <row r="4" spans="1:11" x14ac:dyDescent="0.25">
      <c r="A4" s="77" t="s">
        <v>315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96</v>
      </c>
      <c r="H5" s="171" t="s">
        <v>159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0</v>
      </c>
      <c r="H7" s="76">
        <v>142742</v>
      </c>
      <c r="I7" s="76">
        <v>437443.77822737186</v>
      </c>
      <c r="J7" s="76">
        <v>5421074.2654714435</v>
      </c>
      <c r="K7" s="76">
        <v>7148283.475398412</v>
      </c>
    </row>
    <row r="8" spans="1:11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38470.033999756291</v>
      </c>
      <c r="H8" s="76">
        <v>142742</v>
      </c>
      <c r="I8" s="76">
        <v>459349.41813660081</v>
      </c>
      <c r="J8" s="76">
        <v>5421074.2654714435</v>
      </c>
      <c r="K8" s="76">
        <v>7214356.2011536174</v>
      </c>
    </row>
    <row r="9" spans="1:11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38470.033999756291</v>
      </c>
      <c r="H9" s="76">
        <v>428226</v>
      </c>
      <c r="I9" s="76">
        <v>1317423.1862054006</v>
      </c>
      <c r="J9" s="76">
        <v>16263222.796414331</v>
      </c>
      <c r="K9" s="76">
        <v>22148342.346373089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2.85546875" style="171" bestFit="1" customWidth="1"/>
    <col min="24" max="24" width="16" style="171" bestFit="1" customWidth="1"/>
    <col min="25" max="26" width="9.85546875" style="171" bestFit="1" customWidth="1"/>
    <col min="27" max="27" width="9.28515625" style="171" bestFit="1" customWidth="1"/>
    <col min="28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120</v>
      </c>
      <c r="X5" s="171" t="s">
        <v>141</v>
      </c>
      <c r="Y5" s="171" t="s">
        <v>56</v>
      </c>
      <c r="Z5" s="171" t="s">
        <v>55</v>
      </c>
      <c r="AA5" s="171" t="s">
        <v>239</v>
      </c>
      <c r="AB5" s="171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/>
      <c r="X6" s="98">
        <v>4368323.901678659</v>
      </c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/>
      <c r="X7" s="98">
        <v>4542635.2873380352</v>
      </c>
      <c r="Y7" s="98">
        <v>954977.96501922607</v>
      </c>
      <c r="Z7" s="98">
        <v>2101303.8465657956</v>
      </c>
      <c r="AA7" s="98">
        <v>115721.37262677713</v>
      </c>
      <c r="AB7" s="98">
        <v>36102822.823472545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585110.82295504375</v>
      </c>
      <c r="X8" s="98">
        <v>4731436.1314918958</v>
      </c>
      <c r="Y8" s="98">
        <v>922616.4144434646</v>
      </c>
      <c r="Z8" s="98">
        <v>2030965.6070747143</v>
      </c>
      <c r="AA8" s="98">
        <v>103723.69219824017</v>
      </c>
      <c r="AB8" s="98">
        <v>35616005.64198298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585110.82295504375</v>
      </c>
      <c r="X9" s="98">
        <v>13642395.32050859</v>
      </c>
      <c r="Y9" s="98">
        <v>2789169.0219477573</v>
      </c>
      <c r="Z9" s="98">
        <v>6137371.6250412865</v>
      </c>
      <c r="AA9" s="98">
        <v>318271.09787097183</v>
      </c>
      <c r="AB9" s="98">
        <v>106344022.48696685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42.060300796103924</v>
      </c>
      <c r="J8" s="238">
        <v>0</v>
      </c>
      <c r="K8" s="238">
        <v>115.0849950562536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295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134.82961841183194</v>
      </c>
      <c r="J13" s="238">
        <v>0</v>
      </c>
      <c r="K13" s="238">
        <v>325.6526704654699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1382331.2007657599</v>
      </c>
      <c r="I5" s="239">
        <v>9037241.1559824701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4457178.9252545414</v>
      </c>
      <c r="I6" s="239">
        <v>23810830.979133774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2586246.4663030161</v>
      </c>
      <c r="C8" s="239">
        <v>712825.86568798381</v>
      </c>
      <c r="D8" s="239">
        <v>3299072.3319910001</v>
      </c>
    </row>
    <row r="9" spans="1:4" x14ac:dyDescent="0.25">
      <c r="A9" s="78" t="s">
        <v>61</v>
      </c>
      <c r="B9" s="239">
        <v>8445237.9421698824</v>
      </c>
      <c r="C9" s="239">
        <v>2323810.3257687828</v>
      </c>
      <c r="D9" s="239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2021-09-13T13:55:39Z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203132748603820</vt:r8>
  </property>
</Properties>
</file>