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5B60B2B-54DA-44CC-95D4-BF0A7C58791B}" xr6:coauthVersionLast="47" xr6:coauthVersionMax="47" xr10:uidLastSave="{00000000-0000-0000-0000-000000000000}"/>
  <bookViews>
    <workbookView xWindow="-4095" yWindow="2235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state="hidden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2" r:id="rId41"/>
    <pivotCache cacheId="37" r:id="rId42"/>
    <pivotCache cacheId="41" r:id="rId43"/>
    <pivotCache cacheId="46" r:id="rId44"/>
    <pivotCache cacheId="51" r:id="rId45"/>
    <pivotCache cacheId="57" r:id="rId46"/>
    <pivotCache cacheId="62" r:id="rId47"/>
    <pivotCache cacheId="67" r:id="rId48"/>
    <pivotCache cacheId="72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34" l="1"/>
  <c r="E17" i="34" s="1"/>
  <c r="E16" i="34"/>
  <c r="D16" i="34"/>
  <c r="E15" i="34"/>
  <c r="E14" i="34"/>
  <c r="D14" i="34"/>
  <c r="E13" i="34"/>
  <c r="D13" i="34"/>
  <c r="D12" i="34"/>
  <c r="E12" i="34" s="1"/>
  <c r="D11" i="34"/>
  <c r="E11" i="34" s="1"/>
  <c r="D10" i="34"/>
  <c r="E10" i="34" s="1"/>
  <c r="E9" i="34"/>
  <c r="D9" i="34"/>
  <c r="D8" i="34"/>
  <c r="E8" i="34" s="1"/>
  <c r="E7" i="34"/>
  <c r="D6" i="34"/>
  <c r="E6" i="34" s="1"/>
  <c r="D5" i="34"/>
  <c r="E5" i="34" s="1"/>
  <c r="D4" i="34"/>
  <c r="E4" i="34" s="1"/>
  <c r="E3" i="34"/>
  <c r="G6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A604" i="76"/>
  <c r="B604" i="76"/>
  <c r="C604" i="76"/>
  <c r="F604" i="76"/>
  <c r="A605" i="76"/>
  <c r="F605" i="76" s="1"/>
  <c r="B605" i="76"/>
  <c r="C605" i="76"/>
  <c r="A606" i="76"/>
  <c r="B606" i="76"/>
  <c r="C606" i="76"/>
  <c r="F606" i="76"/>
  <c r="A607" i="76"/>
  <c r="F607" i="76" s="1"/>
  <c r="B607" i="76"/>
  <c r="C607" i="76"/>
  <c r="A608" i="76"/>
  <c r="B608" i="76"/>
  <c r="C608" i="76"/>
  <c r="F608" i="76"/>
  <c r="A609" i="76"/>
  <c r="F609" i="76" s="1"/>
  <c r="B609" i="76"/>
  <c r="C609" i="76"/>
  <c r="A610" i="76"/>
  <c r="B610" i="76"/>
  <c r="C610" i="76"/>
  <c r="F610" i="76"/>
  <c r="A611" i="76"/>
  <c r="F611" i="76" s="1"/>
  <c r="B611" i="76"/>
  <c r="C611" i="76"/>
  <c r="A612" i="76"/>
  <c r="B612" i="76"/>
  <c r="C612" i="76"/>
  <c r="F612" i="76"/>
  <c r="A613" i="76"/>
  <c r="F613" i="76" s="1"/>
  <c r="B613" i="76"/>
  <c r="C613" i="76"/>
  <c r="A614" i="76"/>
  <c r="B614" i="76"/>
  <c r="C614" i="76"/>
  <c r="F614" i="76"/>
  <c r="A615" i="76"/>
  <c r="F615" i="76" s="1"/>
  <c r="B615" i="76"/>
  <c r="C615" i="76"/>
  <c r="A616" i="76"/>
  <c r="B616" i="76"/>
  <c r="C616" i="76"/>
  <c r="F616" i="76"/>
  <c r="A617" i="76"/>
  <c r="F617" i="76" s="1"/>
  <c r="B617" i="76"/>
  <c r="C617" i="76"/>
  <c r="A618" i="76"/>
  <c r="B618" i="76"/>
  <c r="C618" i="76"/>
  <c r="F618" i="76"/>
  <c r="A619" i="76"/>
  <c r="F619" i="76" s="1"/>
  <c r="B619" i="76"/>
  <c r="C619" i="76"/>
  <c r="A620" i="76"/>
  <c r="B620" i="76"/>
  <c r="C620" i="76"/>
  <c r="F620" i="76"/>
  <c r="A621" i="76"/>
  <c r="F621" i="76" s="1"/>
  <c r="B621" i="76"/>
  <c r="C621" i="76"/>
  <c r="A622" i="76"/>
  <c r="B622" i="76"/>
  <c r="C622" i="76"/>
  <c r="F622" i="76"/>
  <c r="A623" i="76"/>
  <c r="F623" i="76" s="1"/>
  <c r="B623" i="76"/>
  <c r="C623" i="76"/>
  <c r="A624" i="76"/>
  <c r="B624" i="76"/>
  <c r="C624" i="76"/>
  <c r="F624" i="76"/>
  <c r="A625" i="76"/>
  <c r="F625" i="76" s="1"/>
  <c r="B625" i="76"/>
  <c r="C625" i="76"/>
  <c r="A626" i="76"/>
  <c r="B626" i="76"/>
  <c r="C626" i="76"/>
  <c r="F626" i="76"/>
  <c r="A627" i="76"/>
  <c r="F627" i="76" s="1"/>
  <c r="B627" i="76"/>
  <c r="C627" i="76"/>
  <c r="A628" i="76"/>
  <c r="B628" i="76"/>
  <c r="C628" i="76"/>
  <c r="F628" i="76"/>
  <c r="A629" i="76"/>
  <c r="F629" i="76" s="1"/>
  <c r="B629" i="76"/>
  <c r="C629" i="76"/>
  <c r="A630" i="76"/>
  <c r="B630" i="76"/>
  <c r="C630" i="76"/>
  <c r="F630" i="76"/>
  <c r="A631" i="76"/>
  <c r="F631" i="76" s="1"/>
  <c r="B631" i="76"/>
  <c r="C631" i="76"/>
  <c r="A632" i="76"/>
  <c r="B632" i="76"/>
  <c r="C632" i="76"/>
  <c r="F632" i="76"/>
  <c r="A633" i="76"/>
  <c r="F633" i="76" s="1"/>
  <c r="B633" i="76"/>
  <c r="C633" i="76"/>
  <c r="A634" i="76"/>
  <c r="B634" i="76"/>
  <c r="C634" i="76"/>
  <c r="F634" i="76"/>
  <c r="A635" i="76"/>
  <c r="F635" i="76" s="1"/>
  <c r="B635" i="76"/>
  <c r="C635" i="76"/>
  <c r="A636" i="76"/>
  <c r="B636" i="76"/>
  <c r="C636" i="76"/>
  <c r="F636" i="76"/>
  <c r="A637" i="76"/>
  <c r="F637" i="76" s="1"/>
  <c r="B637" i="76"/>
  <c r="C637" i="76"/>
  <c r="A638" i="76"/>
  <c r="B638" i="76"/>
  <c r="C638" i="76"/>
  <c r="F638" i="76"/>
  <c r="A639" i="76"/>
  <c r="F639" i="76" s="1"/>
  <c r="B639" i="76"/>
  <c r="C639" i="76"/>
  <c r="A640" i="76"/>
  <c r="B640" i="76"/>
  <c r="C640" i="76"/>
  <c r="F640" i="76"/>
  <c r="A641" i="76"/>
  <c r="F641" i="76" s="1"/>
  <c r="B641" i="76"/>
  <c r="C641" i="76"/>
  <c r="A642" i="76"/>
  <c r="B642" i="76"/>
  <c r="C642" i="76"/>
  <c r="F642" i="76"/>
  <c r="A643" i="76"/>
  <c r="F643" i="76" s="1"/>
  <c r="B643" i="76"/>
  <c r="C643" i="76"/>
  <c r="A644" i="76"/>
  <c r="B644" i="76"/>
  <c r="C644" i="76"/>
  <c r="F644" i="76"/>
  <c r="A645" i="76"/>
  <c r="F645" i="76" s="1"/>
  <c r="B645" i="76"/>
  <c r="C645" i="76"/>
  <c r="A646" i="76"/>
  <c r="B646" i="76"/>
  <c r="C646" i="76"/>
  <c r="F646" i="76"/>
  <c r="A647" i="76"/>
  <c r="F647" i="76" s="1"/>
  <c r="B647" i="76"/>
  <c r="C647" i="76"/>
  <c r="A648" i="76"/>
  <c r="B648" i="76"/>
  <c r="C648" i="76"/>
  <c r="F648" i="76"/>
  <c r="A649" i="76"/>
  <c r="F649" i="76" s="1"/>
  <c r="B649" i="76"/>
  <c r="C649" i="76"/>
  <c r="A650" i="76"/>
  <c r="B650" i="76"/>
  <c r="C650" i="76"/>
  <c r="F650" i="76"/>
  <c r="A651" i="76"/>
  <c r="F651" i="76" s="1"/>
  <c r="B651" i="76"/>
  <c r="C651" i="76"/>
  <c r="A652" i="76"/>
  <c r="B652" i="76"/>
  <c r="C652" i="76"/>
  <c r="F652" i="76"/>
  <c r="A653" i="76"/>
  <c r="F653" i="76" s="1"/>
  <c r="B653" i="76"/>
  <c r="C653" i="76"/>
  <c r="A654" i="76"/>
  <c r="B654" i="76"/>
  <c r="C654" i="76"/>
  <c r="F654" i="76"/>
  <c r="A655" i="76"/>
  <c r="F655" i="76" s="1"/>
  <c r="B655" i="76"/>
  <c r="C655" i="76"/>
  <c r="A656" i="76"/>
  <c r="B656" i="76"/>
  <c r="C656" i="76"/>
  <c r="F656" i="76"/>
  <c r="A657" i="76"/>
  <c r="F657" i="76" s="1"/>
  <c r="B657" i="76"/>
  <c r="C657" i="76"/>
  <c r="A658" i="76"/>
  <c r="F658" i="76" s="1"/>
  <c r="B658" i="76"/>
  <c r="C658" i="76"/>
  <c r="A659" i="76"/>
  <c r="F659" i="76" s="1"/>
  <c r="B659" i="76"/>
  <c r="C659" i="76"/>
  <c r="A660" i="76"/>
  <c r="B660" i="76"/>
  <c r="C660" i="76"/>
  <c r="F660" i="76"/>
  <c r="A661" i="76"/>
  <c r="F661" i="76" s="1"/>
  <c r="B661" i="76"/>
  <c r="C661" i="76"/>
  <c r="A662" i="76"/>
  <c r="B662" i="76"/>
  <c r="C662" i="76"/>
  <c r="F662" i="76"/>
  <c r="A663" i="76"/>
  <c r="F663" i="76" s="1"/>
  <c r="B663" i="76"/>
  <c r="C663" i="76"/>
  <c r="A664" i="76"/>
  <c r="F664" i="76" s="1"/>
  <c r="B664" i="76"/>
  <c r="C664" i="76"/>
  <c r="A665" i="76"/>
  <c r="F665" i="76" s="1"/>
  <c r="B665" i="76"/>
  <c r="C665" i="76"/>
  <c r="A666" i="76"/>
  <c r="F666" i="76" s="1"/>
  <c r="B666" i="76"/>
  <c r="C666" i="76"/>
  <c r="A667" i="76"/>
  <c r="F667" i="76" s="1"/>
  <c r="B667" i="76"/>
  <c r="C667" i="76"/>
  <c r="A668" i="76"/>
  <c r="F668" i="76" s="1"/>
  <c r="B668" i="76"/>
  <c r="C668" i="76"/>
  <c r="A669" i="76"/>
  <c r="F669" i="76" s="1"/>
  <c r="B669" i="76"/>
  <c r="C669" i="76"/>
  <c r="A670" i="76"/>
  <c r="F670" i="76" s="1"/>
  <c r="B670" i="76"/>
  <c r="C670" i="76"/>
  <c r="A671" i="76"/>
  <c r="F671" i="76" s="1"/>
  <c r="B671" i="76"/>
  <c r="C671" i="76"/>
  <c r="A672" i="76"/>
  <c r="B672" i="76"/>
  <c r="C672" i="76"/>
  <c r="F672" i="76"/>
  <c r="A673" i="76"/>
  <c r="F673" i="76" s="1"/>
  <c r="B673" i="76"/>
  <c r="C673" i="76"/>
  <c r="A674" i="76"/>
  <c r="B674" i="76"/>
  <c r="C674" i="76"/>
  <c r="F674" i="76"/>
  <c r="A675" i="76"/>
  <c r="F675" i="76" s="1"/>
  <c r="B675" i="76"/>
  <c r="C675" i="76"/>
  <c r="A676" i="76"/>
  <c r="B676" i="76"/>
  <c r="C676" i="76"/>
  <c r="F676" i="76"/>
  <c r="A677" i="76"/>
  <c r="F677" i="76" s="1"/>
  <c r="B677" i="76"/>
  <c r="C677" i="76"/>
  <c r="A678" i="76"/>
  <c r="B678" i="76"/>
  <c r="C678" i="76"/>
  <c r="F678" i="76"/>
  <c r="A679" i="76"/>
  <c r="F679" i="76" s="1"/>
  <c r="B679" i="76"/>
  <c r="C679" i="76"/>
  <c r="A680" i="76"/>
  <c r="B680" i="76"/>
  <c r="C680" i="76"/>
  <c r="F680" i="76"/>
  <c r="A681" i="76"/>
  <c r="F681" i="76" s="1"/>
  <c r="B681" i="76"/>
  <c r="C681" i="76"/>
  <c r="A682" i="76"/>
  <c r="F682" i="76" s="1"/>
  <c r="B682" i="76"/>
  <c r="C682" i="76"/>
  <c r="A683" i="76"/>
  <c r="F683" i="76" s="1"/>
  <c r="B683" i="76"/>
  <c r="C683" i="76"/>
  <c r="A684" i="76"/>
  <c r="B684" i="76"/>
  <c r="C684" i="76"/>
  <c r="F684" i="76"/>
  <c r="A685" i="76"/>
  <c r="F685" i="76" s="1"/>
  <c r="B685" i="76"/>
  <c r="C685" i="76"/>
  <c r="A686" i="76"/>
  <c r="B686" i="76"/>
  <c r="C686" i="76"/>
  <c r="F686" i="76"/>
  <c r="A687" i="76"/>
  <c r="F687" i="76" s="1"/>
  <c r="B687" i="76"/>
  <c r="C687" i="76"/>
  <c r="A688" i="76"/>
  <c r="F688" i="76" s="1"/>
  <c r="B688" i="76"/>
  <c r="C688" i="76"/>
  <c r="A689" i="76"/>
  <c r="F689" i="76" s="1"/>
  <c r="B689" i="76"/>
  <c r="C689" i="76"/>
  <c r="A690" i="76"/>
  <c r="F690" i="76" s="1"/>
  <c r="B690" i="76"/>
  <c r="C690" i="76"/>
  <c r="A691" i="76"/>
  <c r="F691" i="76" s="1"/>
  <c r="B691" i="76"/>
  <c r="C691" i="76"/>
  <c r="A692" i="76"/>
  <c r="F692" i="76" s="1"/>
  <c r="B692" i="76"/>
  <c r="C692" i="76"/>
  <c r="A693" i="76"/>
  <c r="F693" i="76" s="1"/>
  <c r="B693" i="76"/>
  <c r="C693" i="76"/>
  <c r="A694" i="76"/>
  <c r="F694" i="76" s="1"/>
  <c r="B694" i="76"/>
  <c r="C694" i="76"/>
  <c r="A695" i="76"/>
  <c r="F695" i="76" s="1"/>
  <c r="B695" i="76"/>
  <c r="C695" i="76"/>
  <c r="A696" i="76"/>
  <c r="B696" i="76"/>
  <c r="C696" i="76"/>
  <c r="F696" i="76"/>
  <c r="A697" i="76"/>
  <c r="F697" i="76" s="1"/>
  <c r="B697" i="76"/>
  <c r="C697" i="76"/>
  <c r="A698" i="76"/>
  <c r="B698" i="76"/>
  <c r="C698" i="76"/>
  <c r="F698" i="76"/>
  <c r="A699" i="76"/>
  <c r="F699" i="76" s="1"/>
  <c r="B699" i="76"/>
  <c r="C699" i="76"/>
  <c r="A700" i="76"/>
  <c r="B700" i="76"/>
  <c r="C700" i="76"/>
  <c r="F700" i="76"/>
  <c r="A701" i="76"/>
  <c r="F701" i="76" s="1"/>
  <c r="B701" i="76"/>
  <c r="C701" i="76"/>
  <c r="A702" i="76"/>
  <c r="B702" i="76"/>
  <c r="C702" i="76"/>
  <c r="F702" i="76"/>
  <c r="A703" i="76"/>
  <c r="F703" i="76" s="1"/>
  <c r="B703" i="76"/>
  <c r="C703" i="76"/>
  <c r="A704" i="76"/>
  <c r="B704" i="76"/>
  <c r="C704" i="76"/>
  <c r="F704" i="76"/>
  <c r="A705" i="76"/>
  <c r="F705" i="76" s="1"/>
  <c r="B705" i="76"/>
  <c r="C705" i="76"/>
  <c r="A706" i="76"/>
  <c r="F706" i="76" s="1"/>
  <c r="B706" i="76"/>
  <c r="C706" i="76"/>
  <c r="A707" i="76"/>
  <c r="F707" i="76" s="1"/>
  <c r="B707" i="76"/>
  <c r="C707" i="76"/>
  <c r="A708" i="76"/>
  <c r="B708" i="76"/>
  <c r="C708" i="76"/>
  <c r="F708" i="76"/>
  <c r="A709" i="76"/>
  <c r="F709" i="76" s="1"/>
  <c r="B709" i="76"/>
  <c r="C709" i="76"/>
  <c r="A710" i="76"/>
  <c r="B710" i="76"/>
  <c r="C710" i="76"/>
  <c r="F710" i="76"/>
  <c r="A711" i="76"/>
  <c r="F711" i="76" s="1"/>
  <c r="B711" i="76"/>
  <c r="C711" i="76"/>
  <c r="A712" i="76"/>
  <c r="F712" i="76" s="1"/>
  <c r="B712" i="76"/>
  <c r="C712" i="76"/>
  <c r="A713" i="76"/>
  <c r="F713" i="76" s="1"/>
  <c r="B713" i="76"/>
  <c r="C713" i="76"/>
  <c r="A714" i="76"/>
  <c r="F714" i="76" s="1"/>
  <c r="B714" i="76"/>
  <c r="C714" i="76"/>
  <c r="A715" i="76"/>
  <c r="F715" i="76" s="1"/>
  <c r="B715" i="76"/>
  <c r="C715" i="76"/>
  <c r="A716" i="76"/>
  <c r="F716" i="76" s="1"/>
  <c r="B716" i="76"/>
  <c r="C716" i="76"/>
  <c r="A717" i="76"/>
  <c r="F717" i="76" s="1"/>
  <c r="B717" i="76"/>
  <c r="C717" i="76"/>
  <c r="A718" i="76"/>
  <c r="F718" i="76" s="1"/>
  <c r="B718" i="76"/>
  <c r="C718" i="76"/>
  <c r="A719" i="76"/>
  <c r="F719" i="76" s="1"/>
  <c r="B719" i="76"/>
  <c r="C719" i="76"/>
  <c r="A720" i="76"/>
  <c r="B720" i="76"/>
  <c r="C720" i="76"/>
  <c r="F720" i="76"/>
  <c r="A721" i="76"/>
  <c r="F721" i="76" s="1"/>
  <c r="B721" i="76"/>
  <c r="C721" i="76"/>
  <c r="A722" i="76"/>
  <c r="B722" i="76"/>
  <c r="C722" i="76"/>
  <c r="F722" i="76"/>
  <c r="A723" i="76"/>
  <c r="F723" i="76" s="1"/>
  <c r="B723" i="76"/>
  <c r="C723" i="76"/>
  <c r="A724" i="76"/>
  <c r="B724" i="76"/>
  <c r="C724" i="76"/>
  <c r="F724" i="76"/>
  <c r="A725" i="76"/>
  <c r="F725" i="76" s="1"/>
  <c r="B725" i="76"/>
  <c r="C725" i="76"/>
  <c r="A726" i="76"/>
  <c r="B726" i="76"/>
  <c r="C726" i="76"/>
  <c r="F726" i="76"/>
  <c r="A727" i="76"/>
  <c r="F727" i="76" s="1"/>
  <c r="B727" i="76"/>
  <c r="C727" i="76"/>
  <c r="A728" i="76"/>
  <c r="B728" i="76"/>
  <c r="C728" i="76"/>
  <c r="F728" i="76"/>
  <c r="A729" i="76"/>
  <c r="F729" i="76" s="1"/>
  <c r="B729" i="76"/>
  <c r="C729" i="76"/>
  <c r="A730" i="76"/>
  <c r="F730" i="76" s="1"/>
  <c r="B730" i="76"/>
  <c r="C730" i="76"/>
  <c r="A731" i="76"/>
  <c r="F731" i="76" s="1"/>
  <c r="B731" i="76"/>
  <c r="C731" i="76"/>
  <c r="A732" i="76"/>
  <c r="B732" i="76"/>
  <c r="C732" i="76"/>
  <c r="F732" i="76"/>
  <c r="A733" i="76"/>
  <c r="F733" i="76" s="1"/>
  <c r="B733" i="76"/>
  <c r="C733" i="76"/>
  <c r="A734" i="76"/>
  <c r="B734" i="76"/>
  <c r="C734" i="76"/>
  <c r="F734" i="76"/>
  <c r="A735" i="76"/>
  <c r="F735" i="76" s="1"/>
  <c r="B735" i="76"/>
  <c r="C735" i="76"/>
  <c r="A736" i="76"/>
  <c r="F736" i="76" s="1"/>
  <c r="B736" i="76"/>
  <c r="C736" i="76"/>
  <c r="A737" i="76"/>
  <c r="F737" i="76" s="1"/>
  <c r="B737" i="76"/>
  <c r="C737" i="76"/>
  <c r="A738" i="76"/>
  <c r="F738" i="76" s="1"/>
  <c r="B738" i="76"/>
  <c r="C738" i="76"/>
  <c r="A739" i="76"/>
  <c r="F739" i="76" s="1"/>
  <c r="B739" i="76"/>
  <c r="C739" i="76"/>
  <c r="A740" i="76"/>
  <c r="F740" i="76" s="1"/>
  <c r="B740" i="76"/>
  <c r="C740" i="76"/>
  <c r="A741" i="76"/>
  <c r="F741" i="76" s="1"/>
  <c r="B741" i="76"/>
  <c r="C741" i="76"/>
  <c r="A742" i="76"/>
  <c r="F742" i="76" s="1"/>
  <c r="B742" i="76"/>
  <c r="C742" i="76"/>
  <c r="A743" i="76"/>
  <c r="F743" i="76" s="1"/>
  <c r="B743" i="76"/>
  <c r="C743" i="76"/>
  <c r="A744" i="76"/>
  <c r="B744" i="76"/>
  <c r="C744" i="76"/>
  <c r="F744" i="76"/>
  <c r="A745" i="76"/>
  <c r="F745" i="76" s="1"/>
  <c r="B745" i="76"/>
  <c r="C745" i="76"/>
  <c r="A746" i="76"/>
  <c r="B746" i="76"/>
  <c r="C746" i="76"/>
  <c r="F746" i="76"/>
  <c r="A747" i="76"/>
  <c r="F747" i="76" s="1"/>
  <c r="B747" i="76"/>
  <c r="C747" i="76"/>
  <c r="A748" i="76"/>
  <c r="B748" i="76"/>
  <c r="C748" i="76"/>
  <c r="F748" i="76"/>
  <c r="A749" i="76"/>
  <c r="F749" i="76" s="1"/>
  <c r="B749" i="76"/>
  <c r="C749" i="76"/>
  <c r="A750" i="76"/>
  <c r="B750" i="76"/>
  <c r="C750" i="76"/>
  <c r="F750" i="76"/>
  <c r="A751" i="76"/>
  <c r="F751" i="76" s="1"/>
  <c r="B751" i="76"/>
  <c r="C751" i="76"/>
  <c r="A752" i="76"/>
  <c r="B752" i="76"/>
  <c r="C752" i="76"/>
  <c r="F752" i="76"/>
  <c r="A753" i="76"/>
  <c r="F753" i="76" s="1"/>
  <c r="B753" i="76"/>
  <c r="C753" i="76"/>
  <c r="A754" i="76"/>
  <c r="F754" i="76" s="1"/>
  <c r="B754" i="76"/>
  <c r="C754" i="76"/>
  <c r="A755" i="76"/>
  <c r="F755" i="76" s="1"/>
  <c r="B755" i="76"/>
  <c r="C755" i="76"/>
  <c r="A756" i="76"/>
  <c r="B756" i="76"/>
  <c r="C756" i="76"/>
  <c r="F756" i="76"/>
  <c r="A757" i="76"/>
  <c r="F757" i="76" s="1"/>
  <c r="B757" i="76"/>
  <c r="C757" i="76"/>
  <c r="A758" i="76"/>
  <c r="B758" i="76"/>
  <c r="C758" i="76"/>
  <c r="F758" i="76"/>
  <c r="A759" i="76"/>
  <c r="F759" i="76" s="1"/>
  <c r="B759" i="76"/>
  <c r="C759" i="76"/>
  <c r="A760" i="76"/>
  <c r="F760" i="76" s="1"/>
  <c r="B760" i="76"/>
  <c r="C760" i="76"/>
  <c r="A761" i="76"/>
  <c r="F761" i="76" s="1"/>
  <c r="B761" i="76"/>
  <c r="C761" i="76"/>
  <c r="A762" i="76"/>
  <c r="F762" i="76" s="1"/>
  <c r="B762" i="76"/>
  <c r="C762" i="76"/>
  <c r="A763" i="76"/>
  <c r="F763" i="76" s="1"/>
  <c r="B763" i="76"/>
  <c r="C763" i="76"/>
  <c r="A764" i="76"/>
  <c r="F764" i="76" s="1"/>
  <c r="B764" i="76"/>
  <c r="C764" i="76"/>
  <c r="A765" i="76"/>
  <c r="F765" i="76" s="1"/>
  <c r="B765" i="76"/>
  <c r="C765" i="76"/>
  <c r="A766" i="76"/>
  <c r="F766" i="76" s="1"/>
  <c r="B766" i="76"/>
  <c r="C766" i="76"/>
  <c r="A767" i="76"/>
  <c r="F767" i="76" s="1"/>
  <c r="B767" i="76"/>
  <c r="C767" i="76"/>
  <c r="A768" i="76"/>
  <c r="B768" i="76"/>
  <c r="C768" i="76"/>
  <c r="F768" i="76"/>
  <c r="A769" i="76"/>
  <c r="F769" i="76" s="1"/>
  <c r="B769" i="76"/>
  <c r="C769" i="76"/>
  <c r="A770" i="76"/>
  <c r="B770" i="76"/>
  <c r="C770" i="76"/>
  <c r="F770" i="76"/>
  <c r="A771" i="76"/>
  <c r="F771" i="76" s="1"/>
  <c r="B771" i="76"/>
  <c r="C771" i="76"/>
  <c r="A772" i="76"/>
  <c r="B772" i="76"/>
  <c r="C772" i="76"/>
  <c r="F772" i="76"/>
  <c r="A773" i="76"/>
  <c r="F773" i="76" s="1"/>
  <c r="B773" i="76"/>
  <c r="C773" i="76"/>
  <c r="A774" i="76"/>
  <c r="B774" i="76"/>
  <c r="C774" i="76"/>
  <c r="F774" i="76"/>
  <c r="A775" i="76"/>
  <c r="F775" i="76" s="1"/>
  <c r="B775" i="76"/>
  <c r="C775" i="76"/>
  <c r="A776" i="76"/>
  <c r="B776" i="76"/>
  <c r="C776" i="76"/>
  <c r="F776" i="76"/>
  <c r="A777" i="76"/>
  <c r="F777" i="76" s="1"/>
  <c r="B777" i="76"/>
  <c r="C777" i="76"/>
  <c r="A778" i="76"/>
  <c r="B778" i="76"/>
  <c r="C778" i="76"/>
  <c r="F778" i="76"/>
  <c r="A779" i="76"/>
  <c r="F779" i="76" s="1"/>
  <c r="B779" i="76"/>
  <c r="C779" i="76"/>
  <c r="A780" i="76"/>
  <c r="B780" i="76"/>
  <c r="C780" i="76"/>
  <c r="F780" i="76"/>
  <c r="A781" i="76"/>
  <c r="F781" i="76" s="1"/>
  <c r="B781" i="76"/>
  <c r="C781" i="76"/>
  <c r="A782" i="76"/>
  <c r="B782" i="76"/>
  <c r="C782" i="76"/>
  <c r="F782" i="76"/>
  <c r="A783" i="76"/>
  <c r="F783" i="76" s="1"/>
  <c r="B783" i="76"/>
  <c r="C783" i="76"/>
  <c r="A784" i="76"/>
  <c r="B784" i="76"/>
  <c r="C784" i="76"/>
  <c r="F784" i="76"/>
  <c r="A785" i="76"/>
  <c r="F785" i="76" s="1"/>
  <c r="B785" i="76"/>
  <c r="C785" i="76"/>
  <c r="A786" i="76"/>
  <c r="B786" i="76"/>
  <c r="C786" i="76"/>
  <c r="F786" i="76"/>
  <c r="A787" i="76"/>
  <c r="F787" i="76" s="1"/>
  <c r="B787" i="76"/>
  <c r="C787" i="76"/>
  <c r="A788" i="76"/>
  <c r="B788" i="76"/>
  <c r="C788" i="76"/>
  <c r="F788" i="76"/>
  <c r="A789" i="76"/>
  <c r="F789" i="76" s="1"/>
  <c r="B789" i="76"/>
  <c r="C789" i="76"/>
  <c r="A790" i="76"/>
  <c r="B790" i="76"/>
  <c r="C790" i="76"/>
  <c r="F790" i="76"/>
  <c r="A791" i="76"/>
  <c r="F791" i="76" s="1"/>
  <c r="B791" i="76"/>
  <c r="C791" i="76"/>
  <c r="A792" i="76"/>
  <c r="B792" i="76"/>
  <c r="C792" i="76"/>
  <c r="F792" i="76"/>
  <c r="A793" i="76"/>
  <c r="F793" i="76" s="1"/>
  <c r="B793" i="76"/>
  <c r="C793" i="76"/>
  <c r="A794" i="76"/>
  <c r="B794" i="76"/>
  <c r="F794" i="76"/>
  <c r="A795" i="76"/>
  <c r="F795" i="76" s="1"/>
  <c r="B795" i="76"/>
  <c r="A796" i="76"/>
  <c r="B796" i="76"/>
  <c r="F796" i="76"/>
  <c r="A797" i="76"/>
  <c r="F797" i="76" s="1"/>
  <c r="B797" i="76"/>
  <c r="A798" i="76"/>
  <c r="B798" i="76"/>
  <c r="F798" i="76"/>
  <c r="A799" i="76"/>
  <c r="F799" i="76" s="1"/>
  <c r="B799" i="76"/>
  <c r="A800" i="76"/>
  <c r="B800" i="76"/>
  <c r="F800" i="76"/>
  <c r="A801" i="76"/>
  <c r="F801" i="76" s="1"/>
  <c r="B801" i="76"/>
  <c r="A802" i="76"/>
  <c r="B802" i="76"/>
  <c r="F802" i="76"/>
  <c r="A803" i="76"/>
  <c r="F803" i="76" s="1"/>
  <c r="B803" i="76"/>
  <c r="A804" i="76"/>
  <c r="B804" i="76"/>
  <c r="F804" i="76"/>
  <c r="A805" i="76"/>
  <c r="F805" i="76" s="1"/>
  <c r="B805" i="76"/>
  <c r="A806" i="76"/>
  <c r="B806" i="76"/>
  <c r="F806" i="76"/>
  <c r="A807" i="76"/>
  <c r="F807" i="76" s="1"/>
  <c r="B807" i="76"/>
  <c r="A808" i="76"/>
  <c r="B808" i="76"/>
  <c r="F808" i="76"/>
  <c r="A809" i="76"/>
  <c r="F809" i="76" s="1"/>
  <c r="B809" i="76"/>
  <c r="A810" i="76"/>
  <c r="B810" i="76"/>
  <c r="F810" i="76"/>
  <c r="A811" i="76"/>
  <c r="F811" i="76" s="1"/>
  <c r="B811" i="76"/>
  <c r="A812" i="76"/>
  <c r="F812" i="76" s="1"/>
  <c r="B812" i="76"/>
  <c r="A813" i="76"/>
  <c r="F813" i="76" s="1"/>
  <c r="B813" i="76"/>
  <c r="A814" i="76"/>
  <c r="F814" i="76" s="1"/>
  <c r="B814" i="76"/>
  <c r="A815" i="76"/>
  <c r="F815" i="76" s="1"/>
  <c r="B815" i="76"/>
  <c r="A816" i="76"/>
  <c r="B816" i="76"/>
  <c r="F816" i="76"/>
  <c r="A817" i="76"/>
  <c r="F817" i="76" s="1"/>
  <c r="B817" i="76"/>
  <c r="A818" i="76"/>
  <c r="B818" i="76"/>
  <c r="F818" i="76"/>
  <c r="A819" i="76"/>
  <c r="F819" i="76" s="1"/>
  <c r="B819" i="76"/>
  <c r="A820" i="76"/>
  <c r="F820" i="76" s="1"/>
  <c r="B820" i="76"/>
  <c r="A821" i="76"/>
  <c r="F821" i="76" s="1"/>
  <c r="B821" i="76"/>
  <c r="A822" i="76"/>
  <c r="B822" i="76"/>
  <c r="F822" i="76"/>
  <c r="A823" i="76"/>
  <c r="F823" i="76" s="1"/>
  <c r="B823" i="76"/>
  <c r="A824" i="76"/>
  <c r="F824" i="76" s="1"/>
  <c r="B824" i="76"/>
  <c r="A825" i="76"/>
  <c r="F825" i="76" s="1"/>
  <c r="B825" i="76"/>
  <c r="A826" i="76"/>
  <c r="B826" i="76"/>
  <c r="F826" i="76"/>
  <c r="A827" i="76"/>
  <c r="F827" i="76" s="1"/>
  <c r="B827" i="76"/>
  <c r="A828" i="76"/>
  <c r="B828" i="76"/>
  <c r="F828" i="76"/>
  <c r="A829" i="76"/>
  <c r="F829" i="76" s="1"/>
  <c r="B829" i="76"/>
  <c r="A830" i="76"/>
  <c r="B830" i="76"/>
  <c r="F830" i="76"/>
  <c r="A831" i="76"/>
  <c r="F831" i="76" s="1"/>
  <c r="B831" i="76"/>
  <c r="A832" i="76"/>
  <c r="F832" i="76" s="1"/>
  <c r="B832" i="76"/>
  <c r="A833" i="76"/>
  <c r="F833" i="76" s="1"/>
  <c r="B833" i="76"/>
  <c r="A834" i="76"/>
  <c r="B834" i="76"/>
  <c r="F834" i="76"/>
  <c r="A835" i="76"/>
  <c r="F835" i="76" s="1"/>
  <c r="B835" i="76"/>
  <c r="A836" i="76"/>
  <c r="F836" i="76" s="1"/>
  <c r="B836" i="76"/>
  <c r="A837" i="76"/>
  <c r="F837" i="76" s="1"/>
  <c r="B837" i="76"/>
  <c r="A838" i="76"/>
  <c r="F838" i="76" s="1"/>
  <c r="B838" i="76"/>
  <c r="A839" i="76"/>
  <c r="F839" i="76" s="1"/>
  <c r="B839" i="76"/>
  <c r="A840" i="76"/>
  <c r="B840" i="76"/>
  <c r="F840" i="76"/>
  <c r="A841" i="76"/>
  <c r="F841" i="76" s="1"/>
  <c r="B841" i="76"/>
  <c r="A842" i="76"/>
  <c r="B842" i="76"/>
  <c r="F842" i="76"/>
  <c r="A843" i="76"/>
  <c r="F843" i="76" s="1"/>
  <c r="B843" i="76"/>
  <c r="A844" i="76"/>
  <c r="F844" i="76" s="1"/>
  <c r="B844" i="76"/>
  <c r="A845" i="76"/>
  <c r="F845" i="76" s="1"/>
  <c r="B845" i="76"/>
  <c r="A846" i="76"/>
  <c r="B846" i="76"/>
  <c r="F846" i="76"/>
  <c r="A847" i="76"/>
  <c r="F847" i="76" s="1"/>
  <c r="B847" i="76"/>
  <c r="A848" i="76"/>
  <c r="F848" i="76" s="1"/>
  <c r="B848" i="76"/>
  <c r="A849" i="76"/>
  <c r="F849" i="76" s="1"/>
  <c r="B849" i="76"/>
  <c r="A850" i="76"/>
  <c r="B850" i="76"/>
  <c r="F850" i="76"/>
  <c r="A851" i="76"/>
  <c r="F851" i="76" s="1"/>
  <c r="B851" i="76"/>
  <c r="A852" i="76"/>
  <c r="B852" i="76"/>
  <c r="F852" i="76"/>
  <c r="A853" i="76"/>
  <c r="F853" i="76" s="1"/>
  <c r="B853" i="76"/>
  <c r="A854" i="76"/>
  <c r="B854" i="76"/>
  <c r="F854" i="76"/>
  <c r="A855" i="76"/>
  <c r="F855" i="76" s="1"/>
  <c r="B855" i="76"/>
  <c r="A856" i="76"/>
  <c r="F856" i="76" s="1"/>
  <c r="B856" i="76"/>
  <c r="A857" i="76"/>
  <c r="F857" i="76" s="1"/>
  <c r="B857" i="76"/>
  <c r="A858" i="76"/>
  <c r="B858" i="76"/>
  <c r="F858" i="76"/>
  <c r="A859" i="76"/>
  <c r="F859" i="76" s="1"/>
  <c r="B859" i="76"/>
  <c r="A860" i="76"/>
  <c r="F860" i="76" s="1"/>
  <c r="B860" i="76"/>
  <c r="A861" i="76"/>
  <c r="F861" i="76" s="1"/>
  <c r="B861" i="76"/>
  <c r="A862" i="76"/>
  <c r="F862" i="76" s="1"/>
  <c r="B862" i="76"/>
  <c r="A863" i="76"/>
  <c r="F863" i="76" s="1"/>
  <c r="B863" i="76"/>
  <c r="A864" i="76"/>
  <c r="B864" i="76"/>
  <c r="F864" i="76"/>
  <c r="A865" i="76"/>
  <c r="F865" i="76" s="1"/>
  <c r="B865" i="76"/>
  <c r="A866" i="76"/>
  <c r="B866" i="76"/>
  <c r="F866" i="76"/>
  <c r="A867" i="76"/>
  <c r="F867" i="76" s="1"/>
  <c r="B867" i="76"/>
  <c r="A868" i="76"/>
  <c r="F868" i="76" s="1"/>
  <c r="B868" i="76"/>
  <c r="A869" i="76"/>
  <c r="F869" i="76" s="1"/>
  <c r="B869" i="76"/>
  <c r="A870" i="76"/>
  <c r="B870" i="76"/>
  <c r="F870" i="76"/>
  <c r="A871" i="76"/>
  <c r="F871" i="76" s="1"/>
  <c r="B871" i="76"/>
  <c r="A872" i="76"/>
  <c r="F872" i="76" s="1"/>
  <c r="B872" i="76"/>
  <c r="A873" i="76"/>
  <c r="F873" i="76" s="1"/>
  <c r="B873" i="76"/>
  <c r="A874" i="76"/>
  <c r="B874" i="76"/>
  <c r="F874" i="76"/>
  <c r="A875" i="76"/>
  <c r="F875" i="76" s="1"/>
  <c r="B875" i="76"/>
  <c r="A876" i="76"/>
  <c r="B876" i="76"/>
  <c r="F876" i="76"/>
  <c r="A877" i="76"/>
  <c r="F877" i="76" s="1"/>
  <c r="B877" i="76"/>
  <c r="A878" i="76"/>
  <c r="B878" i="76"/>
  <c r="F878" i="76"/>
  <c r="A879" i="76"/>
  <c r="F879" i="76" s="1"/>
  <c r="B879" i="76"/>
  <c r="A880" i="76"/>
  <c r="F880" i="76" s="1"/>
  <c r="B880" i="76"/>
  <c r="A881" i="76"/>
  <c r="F881" i="76" s="1"/>
  <c r="B881" i="76"/>
  <c r="A882" i="76"/>
  <c r="B882" i="76"/>
  <c r="F882" i="76"/>
  <c r="A883" i="76"/>
  <c r="F883" i="76" s="1"/>
  <c r="B883" i="76"/>
  <c r="A884" i="76"/>
  <c r="F884" i="76" s="1"/>
  <c r="B884" i="76"/>
  <c r="A885" i="76"/>
  <c r="F885" i="76" s="1"/>
  <c r="B885" i="76"/>
  <c r="A886" i="76"/>
  <c r="F886" i="76" s="1"/>
  <c r="B886" i="76"/>
  <c r="A887" i="76"/>
  <c r="F887" i="76" s="1"/>
  <c r="B887" i="76"/>
  <c r="C887" i="76"/>
  <c r="A888" i="76"/>
  <c r="F888" i="76" s="1"/>
  <c r="B888" i="76"/>
  <c r="A889" i="76"/>
  <c r="F889" i="76" s="1"/>
  <c r="B889" i="76"/>
  <c r="A890" i="76"/>
  <c r="B890" i="76"/>
  <c r="F890" i="76"/>
  <c r="A891" i="76"/>
  <c r="F891" i="76" s="1"/>
  <c r="B891" i="76"/>
  <c r="A892" i="76"/>
  <c r="F892" i="76" s="1"/>
  <c r="B892" i="76"/>
  <c r="A893" i="76"/>
  <c r="F893" i="76" s="1"/>
  <c r="B893" i="76"/>
  <c r="C893" i="76"/>
  <c r="A894" i="76"/>
  <c r="B894" i="76"/>
  <c r="F894" i="76"/>
  <c r="A895" i="76"/>
  <c r="F895" i="76" s="1"/>
  <c r="B895" i="76"/>
  <c r="A896" i="76"/>
  <c r="F896" i="76" s="1"/>
  <c r="B896" i="76"/>
  <c r="A897" i="76"/>
  <c r="F897" i="76" s="1"/>
  <c r="B897" i="76"/>
  <c r="A898" i="76"/>
  <c r="B898" i="76"/>
  <c r="F898" i="76"/>
  <c r="A899" i="76"/>
  <c r="F899" i="76" s="1"/>
  <c r="B899" i="76"/>
  <c r="C899" i="76"/>
  <c r="A900" i="76"/>
  <c r="B900" i="76"/>
  <c r="F900" i="76"/>
  <c r="A901" i="76"/>
  <c r="F901" i="76" s="1"/>
  <c r="B901" i="76"/>
  <c r="A902" i="76"/>
  <c r="B902" i="76"/>
  <c r="F902" i="76"/>
  <c r="A903" i="76"/>
  <c r="F903" i="76" s="1"/>
  <c r="B903" i="76"/>
  <c r="A904" i="76"/>
  <c r="F904" i="76" s="1"/>
  <c r="B904" i="76"/>
  <c r="A905" i="76"/>
  <c r="F905" i="76" s="1"/>
  <c r="B905" i="76"/>
  <c r="C905" i="76"/>
  <c r="A906" i="76"/>
  <c r="B906" i="76"/>
  <c r="F906" i="76"/>
  <c r="A907" i="76"/>
  <c r="F907" i="76" s="1"/>
  <c r="B907" i="76"/>
  <c r="A908" i="76"/>
  <c r="F908" i="76" s="1"/>
  <c r="B908" i="76"/>
  <c r="A909" i="76"/>
  <c r="F909" i="76" s="1"/>
  <c r="B909" i="76"/>
  <c r="A910" i="76"/>
  <c r="F910" i="76" s="1"/>
  <c r="B910" i="76"/>
  <c r="A911" i="76"/>
  <c r="F911" i="76" s="1"/>
  <c r="B911" i="76"/>
  <c r="C911" i="76"/>
  <c r="A912" i="76"/>
  <c r="F912" i="76" s="1"/>
  <c r="B912" i="76"/>
  <c r="A913" i="76"/>
  <c r="F913" i="76" s="1"/>
  <c r="B913" i="76"/>
  <c r="A914" i="76"/>
  <c r="B914" i="76"/>
  <c r="F914" i="76"/>
  <c r="A915" i="76"/>
  <c r="F915" i="76" s="1"/>
  <c r="B915" i="76"/>
  <c r="A916" i="76"/>
  <c r="F916" i="76" s="1"/>
  <c r="B916" i="76"/>
  <c r="A917" i="76"/>
  <c r="F917" i="76" s="1"/>
  <c r="B917" i="76"/>
  <c r="C917" i="76"/>
  <c r="A918" i="76"/>
  <c r="B918" i="76"/>
  <c r="F918" i="76"/>
  <c r="A919" i="76"/>
  <c r="F919" i="76" s="1"/>
  <c r="B919" i="76"/>
  <c r="A920" i="76"/>
  <c r="F920" i="76" s="1"/>
  <c r="B920" i="76"/>
  <c r="A921" i="76"/>
  <c r="F921" i="76" s="1"/>
  <c r="B921" i="76"/>
  <c r="A922" i="76"/>
  <c r="B922" i="76"/>
  <c r="F922" i="76"/>
  <c r="A923" i="76"/>
  <c r="F923" i="76" s="1"/>
  <c r="B923" i="76"/>
  <c r="C923" i="76"/>
  <c r="A924" i="76"/>
  <c r="B924" i="76"/>
  <c r="F924" i="76"/>
  <c r="A925" i="76"/>
  <c r="F925" i="76" s="1"/>
  <c r="B925" i="76"/>
  <c r="A926" i="76"/>
  <c r="B926" i="76"/>
  <c r="F926" i="76"/>
  <c r="A927" i="76"/>
  <c r="F927" i="76" s="1"/>
  <c r="B927" i="76"/>
  <c r="A928" i="76"/>
  <c r="F928" i="76" s="1"/>
  <c r="B928" i="76"/>
  <c r="A929" i="76"/>
  <c r="F929" i="76" s="1"/>
  <c r="B929" i="76"/>
  <c r="C929" i="76"/>
  <c r="A930" i="76"/>
  <c r="B930" i="76"/>
  <c r="F930" i="76"/>
  <c r="A931" i="76"/>
  <c r="B931" i="76"/>
  <c r="F931" i="76"/>
  <c r="A932" i="76"/>
  <c r="B932" i="76"/>
  <c r="F932" i="76"/>
  <c r="A933" i="76"/>
  <c r="B933" i="76"/>
  <c r="F933" i="76"/>
  <c r="A934" i="76"/>
  <c r="B934" i="76"/>
  <c r="F934" i="76"/>
  <c r="A935" i="76"/>
  <c r="B935" i="76"/>
  <c r="C935" i="76"/>
  <c r="F935" i="76"/>
  <c r="A936" i="76"/>
  <c r="B936" i="76"/>
  <c r="F936" i="76"/>
  <c r="A937" i="76"/>
  <c r="B937" i="76"/>
  <c r="F937" i="76"/>
  <c r="A938" i="76"/>
  <c r="B938" i="76"/>
  <c r="F938" i="76"/>
  <c r="A939" i="76"/>
  <c r="B939" i="76"/>
  <c r="F939" i="76"/>
  <c r="A940" i="76"/>
  <c r="B940" i="76"/>
  <c r="F940" i="76"/>
  <c r="A941" i="76"/>
  <c r="B941" i="76"/>
  <c r="C941" i="76"/>
  <c r="F941" i="76"/>
  <c r="A942" i="76"/>
  <c r="B942" i="76"/>
  <c r="F942" i="76"/>
  <c r="A943" i="76"/>
  <c r="B943" i="76"/>
  <c r="F943" i="76"/>
  <c r="A944" i="76"/>
  <c r="B944" i="76"/>
  <c r="F944" i="76"/>
  <c r="A945" i="76"/>
  <c r="B945" i="76"/>
  <c r="F945" i="76"/>
  <c r="A946" i="76"/>
  <c r="B946" i="76"/>
  <c r="F946" i="76"/>
  <c r="A947" i="76"/>
  <c r="B947" i="76"/>
  <c r="C947" i="76"/>
  <c r="F947" i="76"/>
  <c r="A948" i="76"/>
  <c r="B948" i="76"/>
  <c r="F948" i="76"/>
  <c r="A949" i="76"/>
  <c r="B949" i="76"/>
  <c r="F949" i="76"/>
  <c r="A950" i="76"/>
  <c r="B950" i="76"/>
  <c r="F950" i="76"/>
  <c r="A951" i="76"/>
  <c r="B951" i="76"/>
  <c r="F951" i="76"/>
  <c r="A952" i="76"/>
  <c r="B952" i="76"/>
  <c r="F952" i="76"/>
  <c r="A953" i="76"/>
  <c r="B953" i="76"/>
  <c r="C953" i="76"/>
  <c r="F953" i="76"/>
  <c r="A954" i="76"/>
  <c r="B954" i="76"/>
  <c r="F954" i="76"/>
  <c r="A955" i="76"/>
  <c r="B955" i="76"/>
  <c r="F955" i="76"/>
  <c r="A956" i="76"/>
  <c r="B956" i="76"/>
  <c r="C956" i="76"/>
  <c r="F956" i="76"/>
  <c r="A957" i="76"/>
  <c r="B957" i="76"/>
  <c r="C957" i="76"/>
  <c r="F957" i="76"/>
  <c r="A958" i="76"/>
  <c r="B958" i="76"/>
  <c r="C958" i="76"/>
  <c r="F958" i="76"/>
  <c r="A959" i="76"/>
  <c r="B959" i="76"/>
  <c r="C959" i="76"/>
  <c r="F959" i="76"/>
  <c r="A960" i="76"/>
  <c r="B960" i="76"/>
  <c r="C960" i="76"/>
  <c r="F960" i="76"/>
  <c r="A961" i="76"/>
  <c r="B961" i="76"/>
  <c r="C961" i="76"/>
  <c r="F961" i="76"/>
  <c r="A962" i="76"/>
  <c r="B962" i="76"/>
  <c r="C962" i="76"/>
  <c r="F962" i="76"/>
  <c r="A963" i="76"/>
  <c r="B963" i="76"/>
  <c r="C963" i="76"/>
  <c r="F963" i="76"/>
  <c r="A964" i="76"/>
  <c r="B964" i="76"/>
  <c r="C964" i="76"/>
  <c r="F964" i="76"/>
  <c r="A965" i="76"/>
  <c r="B965" i="76"/>
  <c r="C965" i="76"/>
  <c r="F965" i="76"/>
  <c r="A966" i="76"/>
  <c r="B966" i="76"/>
  <c r="C966" i="76"/>
  <c r="F966" i="76"/>
  <c r="A967" i="76"/>
  <c r="B967" i="76"/>
  <c r="C967" i="76"/>
  <c r="F967" i="76"/>
  <c r="A968" i="76"/>
  <c r="B968" i="76"/>
  <c r="C968" i="76"/>
  <c r="F968" i="76"/>
  <c r="A969" i="76"/>
  <c r="B969" i="76"/>
  <c r="C969" i="76"/>
  <c r="F969" i="76"/>
  <c r="A970" i="76"/>
  <c r="B970" i="76"/>
  <c r="C970" i="76"/>
  <c r="F970" i="76"/>
  <c r="A971" i="76"/>
  <c r="B971" i="76"/>
  <c r="C971" i="76"/>
  <c r="F971" i="76"/>
  <c r="A972" i="76"/>
  <c r="B972" i="76"/>
  <c r="C972" i="76"/>
  <c r="F972" i="76"/>
  <c r="A973" i="76"/>
  <c r="B973" i="76"/>
  <c r="C973" i="76"/>
  <c r="F973" i="76"/>
  <c r="A974" i="76"/>
  <c r="B974" i="76"/>
  <c r="C974" i="76"/>
  <c r="F974" i="76"/>
  <c r="A975" i="76"/>
  <c r="B975" i="76"/>
  <c r="C975" i="76"/>
  <c r="F975" i="76"/>
  <c r="A976" i="76"/>
  <c r="B976" i="76"/>
  <c r="C976" i="76"/>
  <c r="F976" i="76"/>
  <c r="A977" i="76"/>
  <c r="B977" i="76"/>
  <c r="C977" i="76"/>
  <c r="F977" i="76"/>
  <c r="A978" i="76"/>
  <c r="B978" i="76"/>
  <c r="C978" i="76"/>
  <c r="F978" i="76"/>
  <c r="A979" i="76"/>
  <c r="B979" i="76"/>
  <c r="C979" i="76"/>
  <c r="F979" i="76"/>
  <c r="A980" i="76"/>
  <c r="B980" i="76"/>
  <c r="C980" i="76"/>
  <c r="F980" i="76"/>
  <c r="A981" i="76"/>
  <c r="B981" i="76"/>
  <c r="C981" i="76"/>
  <c r="F981" i="76"/>
  <c r="A982" i="76"/>
  <c r="B982" i="76"/>
  <c r="C982" i="76"/>
  <c r="F982" i="76"/>
  <c r="A983" i="76"/>
  <c r="B983" i="76"/>
  <c r="C983" i="76"/>
  <c r="F983" i="76"/>
  <c r="A984" i="76"/>
  <c r="B984" i="76"/>
  <c r="C984" i="76"/>
  <c r="F984" i="76"/>
  <c r="A985" i="76"/>
  <c r="B985" i="76"/>
  <c r="C985" i="76"/>
  <c r="F985" i="76"/>
  <c r="A986" i="76"/>
  <c r="B986" i="76"/>
  <c r="C986" i="76"/>
  <c r="F986" i="76"/>
  <c r="A987" i="76"/>
  <c r="B987" i="76"/>
  <c r="C987" i="76"/>
  <c r="F987" i="76"/>
  <c r="A988" i="76"/>
  <c r="B988" i="76"/>
  <c r="C988" i="76"/>
  <c r="F988" i="76"/>
  <c r="A989" i="76"/>
  <c r="B989" i="76"/>
  <c r="C989" i="76"/>
  <c r="F989" i="76"/>
  <c r="A990" i="76"/>
  <c r="B990" i="76"/>
  <c r="C990" i="76"/>
  <c r="F990" i="76"/>
  <c r="A991" i="76"/>
  <c r="B991" i="76"/>
  <c r="C991" i="76"/>
  <c r="F991" i="76"/>
  <c r="A992" i="76"/>
  <c r="B992" i="76"/>
  <c r="C992" i="76"/>
  <c r="F992" i="76"/>
  <c r="A993" i="76"/>
  <c r="B993" i="76"/>
  <c r="C993" i="76"/>
  <c r="F993" i="76"/>
  <c r="A994" i="76"/>
  <c r="B994" i="76"/>
  <c r="C994" i="76"/>
  <c r="F994" i="76"/>
  <c r="A995" i="76"/>
  <c r="B995" i="76"/>
  <c r="C995" i="76"/>
  <c r="F995" i="76"/>
  <c r="A996" i="76"/>
  <c r="B996" i="76"/>
  <c r="C996" i="76"/>
  <c r="F996" i="76"/>
  <c r="A997" i="76"/>
  <c r="B997" i="76"/>
  <c r="C997" i="76"/>
  <c r="F997" i="76"/>
  <c r="A998" i="76"/>
  <c r="B998" i="76"/>
  <c r="C998" i="76"/>
  <c r="F998" i="76"/>
  <c r="A999" i="76"/>
  <c r="B999" i="76"/>
  <c r="C999" i="76"/>
  <c r="F999" i="76"/>
  <c r="A1000" i="76"/>
  <c r="B1000" i="76"/>
  <c r="C1000" i="76"/>
  <c r="F1000" i="76"/>
  <c r="A1001" i="76"/>
  <c r="B1001" i="76"/>
  <c r="C1001" i="76"/>
  <c r="F1001" i="76"/>
  <c r="A1002" i="76"/>
  <c r="B1002" i="76"/>
  <c r="C1002" i="76"/>
  <c r="F1002" i="76"/>
  <c r="A1003" i="76"/>
  <c r="B1003" i="76"/>
  <c r="C1003" i="76"/>
  <c r="F1003" i="76"/>
  <c r="A1004" i="76"/>
  <c r="B1004" i="76"/>
  <c r="C1004" i="76"/>
  <c r="F1004" i="76"/>
  <c r="A1005" i="76"/>
  <c r="B1005" i="76"/>
  <c r="C1005" i="76"/>
  <c r="F1005" i="76"/>
  <c r="A1006" i="76"/>
  <c r="B1006" i="76"/>
  <c r="C1006" i="76"/>
  <c r="F1006" i="76"/>
  <c r="A1007" i="76"/>
  <c r="B1007" i="76"/>
  <c r="C1007" i="76"/>
  <c r="F1007" i="76"/>
  <c r="A1008" i="76"/>
  <c r="B1008" i="76"/>
  <c r="C1008" i="76"/>
  <c r="F1008" i="76"/>
  <c r="A1009" i="76"/>
  <c r="B1009" i="76"/>
  <c r="C1009" i="76"/>
  <c r="F1009" i="76"/>
  <c r="A1010" i="76"/>
  <c r="B1010" i="76"/>
  <c r="C1010" i="76"/>
  <c r="F1010" i="76"/>
  <c r="A1011" i="76"/>
  <c r="B1011" i="76"/>
  <c r="C1011" i="76"/>
  <c r="F1011" i="76"/>
  <c r="A1012" i="76"/>
  <c r="B1012" i="76"/>
  <c r="C1012" i="76"/>
  <c r="F1012" i="76"/>
  <c r="A1013" i="76"/>
  <c r="B1013" i="76"/>
  <c r="C1013" i="76"/>
  <c r="F1013" i="76"/>
  <c r="A1014" i="76"/>
  <c r="B1014" i="76"/>
  <c r="C1014" i="76"/>
  <c r="F1014" i="76"/>
  <c r="A1015" i="76"/>
  <c r="B1015" i="76"/>
  <c r="C1015" i="76"/>
  <c r="F1015" i="76"/>
  <c r="A1016" i="76"/>
  <c r="B1016" i="76"/>
  <c r="C1016" i="76"/>
  <c r="F1016" i="76"/>
  <c r="A1017" i="76"/>
  <c r="B1017" i="76"/>
  <c r="C1017" i="76"/>
  <c r="F1017" i="76"/>
  <c r="A1018" i="76"/>
  <c r="B1018" i="76"/>
  <c r="C1018" i="76"/>
  <c r="F1018" i="76"/>
  <c r="A1019" i="76"/>
  <c r="B1019" i="76"/>
  <c r="C1019" i="76"/>
  <c r="F1019" i="76"/>
  <c r="A1020" i="76"/>
  <c r="B1020" i="76"/>
  <c r="C1020" i="76"/>
  <c r="F1020" i="76"/>
  <c r="A1021" i="76"/>
  <c r="B1021" i="76"/>
  <c r="C1021" i="76"/>
  <c r="F1021" i="76"/>
  <c r="A1022" i="76"/>
  <c r="B1022" i="76"/>
  <c r="C1022" i="76"/>
  <c r="F1022" i="76"/>
  <c r="A1023" i="76"/>
  <c r="B1023" i="76"/>
  <c r="C1023" i="76"/>
  <c r="F1023" i="76"/>
  <c r="A1024" i="76"/>
  <c r="B1024" i="76"/>
  <c r="C1024" i="76"/>
  <c r="F1024" i="76"/>
  <c r="A1025" i="76"/>
  <c r="B1025" i="76"/>
  <c r="C1025" i="76"/>
  <c r="F1025" i="76"/>
  <c r="A1026" i="76"/>
  <c r="B1026" i="76"/>
  <c r="C1026" i="76"/>
  <c r="F1026" i="76"/>
  <c r="A1027" i="76"/>
  <c r="B1027" i="76"/>
  <c r="C1027" i="76"/>
  <c r="F1027" i="76"/>
  <c r="B602" i="76"/>
  <c r="C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807" i="76" s="1"/>
  <c r="C15" i="34"/>
  <c r="C13" i="34"/>
  <c r="C196" i="38"/>
  <c r="C796" i="76" s="1"/>
  <c r="C12" i="34"/>
  <c r="C10" i="34"/>
  <c r="C7" i="34"/>
  <c r="C197" i="38"/>
  <c r="C797" i="76" s="1"/>
  <c r="C195" i="38"/>
  <c r="C795" i="76" s="1"/>
  <c r="C3" i="34"/>
  <c r="C14" i="34"/>
  <c r="C17" i="34"/>
  <c r="C11" i="34"/>
  <c r="C204" i="38"/>
  <c r="C804" i="76" s="1"/>
  <c r="C203" i="38"/>
  <c r="C803" i="76" s="1"/>
  <c r="C202" i="38"/>
  <c r="C802" i="76" s="1"/>
  <c r="C206" i="38"/>
  <c r="C806" i="76" s="1"/>
  <c r="C205" i="38"/>
  <c r="C805" i="76" s="1"/>
  <c r="C16" i="34"/>
  <c r="C201" i="38"/>
  <c r="C801" i="76" s="1"/>
  <c r="C6" i="34"/>
  <c r="C200" i="38"/>
  <c r="C800" i="76" s="1"/>
  <c r="C5" i="34"/>
  <c r="C199" i="38"/>
  <c r="C799" i="76" s="1"/>
  <c r="C4" i="34"/>
  <c r="C198" i="38"/>
  <c r="C798" i="76" s="1"/>
  <c r="C194" i="38"/>
  <c r="C794" i="76" s="1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D185" i="38" s="1"/>
  <c r="D785" i="76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C810" i="76" s="1"/>
  <c r="D67" i="38"/>
  <c r="D667" i="76" s="1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C813" i="76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C817" i="76" s="1"/>
  <c r="D449" i="37"/>
  <c r="D449" i="41" s="1"/>
  <c r="C218" i="38"/>
  <c r="C818" i="76" s="1"/>
  <c r="D450" i="37"/>
  <c r="D450" i="41" s="1"/>
  <c r="C219" i="38"/>
  <c r="C819" i="76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C822" i="76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703" i="76" s="1"/>
  <c r="D106" i="38"/>
  <c r="D706" i="76" s="1"/>
  <c r="H183" i="35"/>
  <c r="C11" i="6"/>
  <c r="H184" i="35"/>
  <c r="H4" i="20"/>
  <c r="C423" i="37"/>
  <c r="C423" i="41" s="1"/>
  <c r="C423" i="58"/>
  <c r="D2" i="34"/>
  <c r="D210" i="38"/>
  <c r="D810" i="76" s="1"/>
  <c r="D109" i="38"/>
  <c r="D709" i="76" s="1"/>
  <c r="D212" i="38"/>
  <c r="D812" i="76" s="1"/>
  <c r="D214" i="38"/>
  <c r="D814" i="76" s="1"/>
  <c r="D116" i="38"/>
  <c r="D716" i="76" s="1"/>
  <c r="D117" i="38"/>
  <c r="D717" i="76" s="1"/>
  <c r="D218" i="38"/>
  <c r="D818" i="76" s="1"/>
  <c r="D230" i="38"/>
  <c r="D830" i="76" s="1"/>
  <c r="D472" i="37"/>
  <c r="D472" i="41" s="1"/>
  <c r="D472" i="58"/>
  <c r="D168" i="38"/>
  <c r="D768" i="76" s="1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756" i="76" s="1"/>
  <c r="D157" i="38"/>
  <c r="D757" i="76" s="1"/>
  <c r="D158" i="38"/>
  <c r="D758" i="76" s="1"/>
  <c r="D164" i="38"/>
  <c r="D764" i="76" s="1"/>
  <c r="D167" i="38"/>
  <c r="D767" i="76" s="1"/>
  <c r="D170" i="38"/>
  <c r="D770" i="76" s="1"/>
  <c r="D254" i="38"/>
  <c r="D854" i="76" s="1"/>
  <c r="D256" i="38"/>
  <c r="D856" i="76" s="1"/>
  <c r="D257" i="38"/>
  <c r="D857" i="76" s="1"/>
  <c r="D261" i="38"/>
  <c r="D861" i="76" s="1"/>
  <c r="D264" i="38"/>
  <c r="D864" i="76" s="1"/>
  <c r="D267" i="38"/>
  <c r="D867" i="76" s="1"/>
  <c r="D268" i="38"/>
  <c r="D868" i="76" s="1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909" i="76" s="1"/>
  <c r="D311" i="38"/>
  <c r="D911" i="76" s="1"/>
  <c r="D312" i="38"/>
  <c r="D912" i="76" s="1"/>
  <c r="D313" i="38"/>
  <c r="D913" i="76" s="1"/>
  <c r="D322" i="38"/>
  <c r="D922" i="76" s="1"/>
  <c r="D324" i="38"/>
  <c r="D924" i="76" s="1"/>
  <c r="D325" i="38"/>
  <c r="D925" i="76" s="1"/>
  <c r="D332" i="38"/>
  <c r="D932" i="76" s="1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963" i="76" s="1"/>
  <c r="D364" i="38"/>
  <c r="D964" i="76" s="1"/>
  <c r="D365" i="38"/>
  <c r="D965" i="76" s="1"/>
  <c r="D366" i="38"/>
  <c r="D966" i="76" s="1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980" i="76" s="1"/>
  <c r="D381" i="38"/>
  <c r="D981" i="76" s="1"/>
  <c r="D385" i="38"/>
  <c r="D985" i="76" s="1"/>
  <c r="D402" i="38"/>
  <c r="D1002" i="76" s="1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808" i="76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4" i="66" l="1"/>
  <c r="D121" i="66"/>
  <c r="D117" i="66"/>
  <c r="D263" i="76"/>
  <c r="D551" i="76"/>
  <c r="D120" i="76"/>
  <c r="D408" i="76"/>
  <c r="C237" i="38"/>
  <c r="C837" i="76" s="1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91" i="76" s="1"/>
  <c r="D7" i="76"/>
  <c r="D22" i="76"/>
  <c r="B23" i="8"/>
  <c r="D6" i="76"/>
  <c r="D188" i="38"/>
  <c r="D788" i="76" s="1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823" i="76" s="1"/>
  <c r="C234" i="38"/>
  <c r="C834" i="76" s="1"/>
  <c r="D519" i="76"/>
  <c r="D231" i="76"/>
  <c r="D432" i="76"/>
  <c r="D144" i="76"/>
  <c r="D84" i="76"/>
  <c r="D372" i="76"/>
  <c r="C228" i="38"/>
  <c r="C828" i="76" s="1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C833" i="76" s="1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C832" i="76" s="1"/>
  <c r="D552" i="76"/>
  <c r="D264" i="76"/>
  <c r="D514" i="76"/>
  <c r="D226" i="76"/>
  <c r="D512" i="76"/>
  <c r="D224" i="76"/>
  <c r="D365" i="76"/>
  <c r="D77" i="76"/>
  <c r="C225" i="38"/>
  <c r="C825" i="76" s="1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790" i="76" s="1"/>
  <c r="D193" i="38"/>
  <c r="D793" i="76" s="1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792" i="76" s="1"/>
  <c r="D8" i="76"/>
  <c r="D189" i="38"/>
  <c r="D789" i="76" s="1"/>
  <c r="D12" i="76"/>
  <c r="C23" i="8"/>
  <c r="C3" i="76"/>
  <c r="A25" i="8"/>
  <c r="G5" i="8" s="1"/>
  <c r="A24" i="8"/>
  <c r="G4" i="8" s="1"/>
  <c r="C2" i="76"/>
  <c r="A29" i="8"/>
  <c r="G9" i="8" s="1"/>
  <c r="C7" i="76"/>
  <c r="C6" i="76"/>
  <c r="A28" i="8"/>
  <c r="G8" i="8" s="1"/>
  <c r="A27" i="8"/>
  <c r="G7" i="8" s="1"/>
  <c r="C4" i="76"/>
  <c r="A17" i="8"/>
  <c r="A16" i="8"/>
  <c r="C288" i="38"/>
  <c r="C888" i="76" s="1"/>
  <c r="C286" i="38"/>
  <c r="C886" i="76" s="1"/>
  <c r="P36" i="70"/>
  <c r="D413" i="38"/>
  <c r="D1013" i="76" s="1"/>
  <c r="D410" i="38"/>
  <c r="D1010" i="76" s="1"/>
  <c r="P38" i="70"/>
  <c r="D415" i="38"/>
  <c r="D1015" i="76" s="1"/>
  <c r="D412" i="38"/>
  <c r="D1012" i="76" s="1"/>
  <c r="P37" i="70"/>
  <c r="D414" i="38"/>
  <c r="D1014" i="76" s="1"/>
  <c r="D411" i="38"/>
  <c r="D1011" i="76" s="1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D905" i="76" s="1"/>
  <c r="B58" i="26"/>
  <c r="D293" i="38"/>
  <c r="D893" i="76" s="1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941" i="76" s="1"/>
  <c r="D353" i="38"/>
  <c r="D953" i="76" s="1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917" i="76" s="1"/>
  <c r="D329" i="38"/>
  <c r="D929" i="76" s="1"/>
  <c r="D62" i="38"/>
  <c r="D662" i="76" s="1"/>
  <c r="I48" i="26"/>
  <c r="C24" i="20"/>
  <c r="P2" i="18" s="1"/>
  <c r="F3" i="35"/>
  <c r="F87" i="35"/>
  <c r="R54" i="66"/>
  <c r="C31" i="17"/>
  <c r="C3" i="32"/>
  <c r="C10" i="17"/>
  <c r="D275" i="38"/>
  <c r="D875" i="76" s="1"/>
  <c r="E31" i="17"/>
  <c r="E3" i="32"/>
  <c r="D68" i="38"/>
  <c r="D668" i="76" s="1"/>
  <c r="D31" i="17"/>
  <c r="D3" i="32"/>
  <c r="D24" i="38"/>
  <c r="D624" i="76" s="1"/>
  <c r="D20" i="38"/>
  <c r="D620" i="76" s="1"/>
  <c r="D362" i="38"/>
  <c r="D962" i="76" s="1"/>
  <c r="D323" i="38"/>
  <c r="D923" i="76" s="1"/>
  <c r="C23" i="53"/>
  <c r="D255" i="38"/>
  <c r="D855" i="76" s="1"/>
  <c r="D216" i="38"/>
  <c r="D816" i="76" s="1"/>
  <c r="D320" i="38"/>
  <c r="D920" i="76" s="1"/>
  <c r="C21" i="53"/>
  <c r="D221" i="38"/>
  <c r="D821" i="76" s="1"/>
  <c r="D215" i="38"/>
  <c r="D815" i="76" s="1"/>
  <c r="D107" i="38"/>
  <c r="D707" i="76" s="1"/>
  <c r="D396" i="38"/>
  <c r="D996" i="76" s="1"/>
  <c r="D310" i="38"/>
  <c r="D910" i="76" s="1"/>
  <c r="D266" i="38"/>
  <c r="D866" i="76" s="1"/>
  <c r="D159" i="38"/>
  <c r="D759" i="76" s="1"/>
  <c r="D108" i="38"/>
  <c r="D708" i="76" s="1"/>
  <c r="C21" i="6"/>
  <c r="C22" i="6"/>
  <c r="D26" i="6"/>
  <c r="D24" i="6"/>
  <c r="B25" i="6"/>
  <c r="C23" i="6"/>
  <c r="D278" i="66"/>
  <c r="D243" i="66"/>
  <c r="D129" i="66"/>
  <c r="D354" i="38"/>
  <c r="D954" i="76" s="1"/>
  <c r="D43" i="38"/>
  <c r="D643" i="76" s="1"/>
  <c r="D272" i="66"/>
  <c r="D125" i="66"/>
  <c r="D343" i="38"/>
  <c r="D943" i="76" s="1"/>
  <c r="D236" i="38"/>
  <c r="D836" i="76" s="1"/>
  <c r="D260" i="66"/>
  <c r="D113" i="66"/>
  <c r="C37" i="57"/>
  <c r="E4" i="17"/>
  <c r="D174" i="38"/>
  <c r="D774" i="76" s="1"/>
  <c r="B28" i="63"/>
  <c r="D290" i="66"/>
  <c r="D256" i="66"/>
  <c r="D143" i="66"/>
  <c r="D109" i="66"/>
  <c r="C74" i="57"/>
  <c r="C36" i="57"/>
  <c r="D173" i="38"/>
  <c r="D773" i="76" s="1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D955" i="76" s="1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D1023" i="76" s="1"/>
  <c r="B40" i="63"/>
  <c r="D422" i="38"/>
  <c r="D1022" i="76" s="1"/>
  <c r="B36" i="63"/>
  <c r="B5" i="63"/>
  <c r="B38" i="63"/>
  <c r="D417" i="38"/>
  <c r="D1017" i="76" s="1"/>
  <c r="D416" i="38"/>
  <c r="D1016" i="76" s="1"/>
  <c r="B61" i="63"/>
  <c r="B53" i="63"/>
  <c r="B60" i="63"/>
  <c r="B31" i="63"/>
  <c r="D426" i="38"/>
  <c r="D1026" i="76" s="1"/>
  <c r="B58" i="63"/>
  <c r="B52" i="63"/>
  <c r="B57" i="63"/>
  <c r="B56" i="63"/>
  <c r="B55" i="63"/>
  <c r="D421" i="38"/>
  <c r="D1021" i="76" s="1"/>
  <c r="D420" i="38"/>
  <c r="D1020" i="76" s="1"/>
  <c r="B54" i="63"/>
  <c r="D427" i="38"/>
  <c r="D1027" i="76" s="1"/>
  <c r="B12" i="63"/>
  <c r="B51" i="63"/>
  <c r="B50" i="63"/>
  <c r="B47" i="63"/>
  <c r="B13" i="63"/>
  <c r="B45" i="63"/>
  <c r="B15" i="63"/>
  <c r="B44" i="63"/>
  <c r="B16" i="63"/>
  <c r="D425" i="38"/>
  <c r="D1025" i="76" s="1"/>
  <c r="D419" i="38"/>
  <c r="D1019" i="76" s="1"/>
  <c r="D418" i="38"/>
  <c r="D1018" i="76" s="1"/>
  <c r="B48" i="63"/>
  <c r="B43" i="63"/>
  <c r="B17" i="63"/>
  <c r="D424" i="38"/>
  <c r="D1024" i="76" s="1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1007" i="76" s="1"/>
  <c r="D404" i="38"/>
  <c r="D1004" i="76" s="1"/>
  <c r="D3" i="8"/>
  <c r="D275" i="66"/>
  <c r="D276" i="66"/>
  <c r="D409" i="38"/>
  <c r="D1009" i="76" s="1"/>
  <c r="D131" i="66"/>
  <c r="D132" i="66"/>
  <c r="D406" i="38"/>
  <c r="D1006" i="76" s="1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1008" i="76" s="1"/>
  <c r="D227" i="66"/>
  <c r="D83" i="66"/>
  <c r="D405" i="38"/>
  <c r="D1005" i="76" s="1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D604" i="76" s="1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D631" i="76" s="1"/>
  <c r="R3" i="9"/>
  <c r="Q3" i="9"/>
  <c r="P3" i="9"/>
  <c r="D29" i="38"/>
  <c r="D629" i="76" s="1"/>
  <c r="M3" i="9"/>
  <c r="O3" i="9"/>
  <c r="N3" i="9"/>
  <c r="F39" i="39"/>
  <c r="F45" i="39"/>
  <c r="D399" i="38"/>
  <c r="D999" i="76" s="1"/>
  <c r="C2" i="39"/>
  <c r="D342" i="38"/>
  <c r="D942" i="76" s="1"/>
  <c r="D321" i="38"/>
  <c r="D921" i="76" s="1"/>
  <c r="C8" i="8"/>
  <c r="C20" i="53"/>
  <c r="D265" i="38"/>
  <c r="D865" i="76" s="1"/>
  <c r="D237" i="38"/>
  <c r="D837" i="76" s="1"/>
  <c r="D169" i="38"/>
  <c r="D769" i="76" s="1"/>
  <c r="D155" i="38"/>
  <c r="D755" i="76" s="1"/>
  <c r="D231" i="38"/>
  <c r="D831" i="76" s="1"/>
  <c r="D115" i="38"/>
  <c r="D715" i="76" s="1"/>
  <c r="D209" i="38"/>
  <c r="D809" i="76" s="1"/>
  <c r="D104" i="38"/>
  <c r="D704" i="76" s="1"/>
  <c r="D28" i="38"/>
  <c r="D628" i="76" s="1"/>
  <c r="G21" i="26"/>
  <c r="D394" i="38"/>
  <c r="D994" i="76" s="1"/>
  <c r="D331" i="38"/>
  <c r="D931" i="76" s="1"/>
  <c r="D319" i="38"/>
  <c r="D919" i="76" s="1"/>
  <c r="D308" i="38"/>
  <c r="D908" i="76" s="1"/>
  <c r="C18" i="53"/>
  <c r="D263" i="38"/>
  <c r="D863" i="76" s="1"/>
  <c r="D223" i="38"/>
  <c r="D823" i="76" s="1"/>
  <c r="D166" i="38"/>
  <c r="D766" i="76" s="1"/>
  <c r="D154" i="38"/>
  <c r="D754" i="76" s="1"/>
  <c r="D225" i="38"/>
  <c r="D825" i="76" s="1"/>
  <c r="D114" i="38"/>
  <c r="D714" i="76" s="1"/>
  <c r="D161" i="38"/>
  <c r="D761" i="76" s="1"/>
  <c r="D23" i="38"/>
  <c r="D623" i="76" s="1"/>
  <c r="D393" i="38"/>
  <c r="D993" i="76" s="1"/>
  <c r="D330" i="38"/>
  <c r="D930" i="76" s="1"/>
  <c r="D318" i="38"/>
  <c r="D918" i="76" s="1"/>
  <c r="C17" i="53"/>
  <c r="D262" i="38"/>
  <c r="D862" i="76" s="1"/>
  <c r="D222" i="38"/>
  <c r="D822" i="76" s="1"/>
  <c r="D165" i="38"/>
  <c r="D765" i="76" s="1"/>
  <c r="E2" i="34"/>
  <c r="D213" i="38"/>
  <c r="D813" i="76" s="1"/>
  <c r="Q4" i="20"/>
  <c r="D22" i="38"/>
  <c r="D622" i="76" s="1"/>
  <c r="D384" i="38"/>
  <c r="D984" i="76" s="1"/>
  <c r="D328" i="38"/>
  <c r="D928" i="76" s="1"/>
  <c r="D316" i="38"/>
  <c r="D916" i="76" s="1"/>
  <c r="C30" i="53"/>
  <c r="C15" i="53"/>
  <c r="D260" i="38"/>
  <c r="D860" i="76" s="1"/>
  <c r="D220" i="38"/>
  <c r="D820" i="76" s="1"/>
  <c r="D163" i="38"/>
  <c r="D763" i="76" s="1"/>
  <c r="D119" i="38"/>
  <c r="D719" i="76" s="1"/>
  <c r="D112" i="38"/>
  <c r="D712" i="76" s="1"/>
  <c r="G4" i="20"/>
  <c r="D105" i="38"/>
  <c r="D705" i="76" s="1"/>
  <c r="D383" i="38"/>
  <c r="D983" i="76" s="1"/>
  <c r="D327" i="38"/>
  <c r="D927" i="76" s="1"/>
  <c r="D315" i="38"/>
  <c r="D915" i="76" s="1"/>
  <c r="C29" i="53"/>
  <c r="C14" i="53"/>
  <c r="D259" i="38"/>
  <c r="D859" i="76" s="1"/>
  <c r="D219" i="38"/>
  <c r="D819" i="76" s="1"/>
  <c r="D162" i="38"/>
  <c r="D762" i="76" s="1"/>
  <c r="D217" i="38"/>
  <c r="D817" i="76" s="1"/>
  <c r="D211" i="38"/>
  <c r="D811" i="76" s="1"/>
  <c r="H2" i="35"/>
  <c r="D110" i="38"/>
  <c r="D710" i="76" s="1"/>
  <c r="D70" i="38"/>
  <c r="D670" i="76" s="1"/>
  <c r="D382" i="38"/>
  <c r="D982" i="76" s="1"/>
  <c r="D367" i="38"/>
  <c r="D967" i="76" s="1"/>
  <c r="D326" i="38"/>
  <c r="D926" i="76" s="1"/>
  <c r="D314" i="38"/>
  <c r="D914" i="76" s="1"/>
  <c r="C25" i="53"/>
  <c r="D276" i="38"/>
  <c r="D876" i="76" s="1"/>
  <c r="D258" i="38"/>
  <c r="D858" i="76" s="1"/>
  <c r="D186" i="38"/>
  <c r="D786" i="76" s="1"/>
  <c r="D160" i="38"/>
  <c r="D760" i="76" s="1"/>
  <c r="D118" i="38"/>
  <c r="D718" i="76" s="1"/>
  <c r="D111" i="38"/>
  <c r="D711" i="76" s="1"/>
  <c r="D69" i="38"/>
  <c r="D669" i="76" s="1"/>
  <c r="D64" i="38"/>
  <c r="D664" i="76" s="1"/>
  <c r="D21" i="38"/>
  <c r="D621" i="76" s="1"/>
  <c r="N23" i="9"/>
  <c r="D61" i="38"/>
  <c r="D661" i="76" s="1"/>
  <c r="D17" i="38"/>
  <c r="D617" i="76" s="1"/>
  <c r="D60" i="38"/>
  <c r="D660" i="76" s="1"/>
  <c r="C16" i="6"/>
  <c r="D32" i="38"/>
  <c r="D632" i="76" s="1"/>
  <c r="D83" i="38"/>
  <c r="D683" i="76" s="1"/>
  <c r="D71" i="38"/>
  <c r="D671" i="76" s="1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659" i="76" s="1"/>
  <c r="D19" i="38"/>
  <c r="D619" i="76" s="1"/>
  <c r="D84" i="38"/>
  <c r="D684" i="76" s="1"/>
  <c r="D58" i="38"/>
  <c r="D658" i="76" s="1"/>
  <c r="D18" i="38"/>
  <c r="D618" i="76" s="1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666" i="76" s="1"/>
  <c r="D26" i="38"/>
  <c r="D626" i="76" s="1"/>
  <c r="E352" i="18"/>
  <c r="D63" i="38"/>
  <c r="D663" i="76" s="1"/>
  <c r="D25" i="38"/>
  <c r="D625" i="76" s="1"/>
  <c r="D84" i="22"/>
  <c r="P29" i="18"/>
  <c r="X6" i="20"/>
  <c r="D11" i="32"/>
  <c r="Q33" i="9"/>
  <c r="AC2" i="39"/>
  <c r="D248" i="66"/>
  <c r="D105" i="66"/>
  <c r="C75" i="57"/>
  <c r="C38" i="57"/>
  <c r="D15" i="8"/>
  <c r="D397" i="38"/>
  <c r="D997" i="76" s="1"/>
  <c r="D344" i="38"/>
  <c r="D944" i="76" s="1"/>
  <c r="D333" i="38"/>
  <c r="D933" i="76" s="1"/>
  <c r="C31" i="53"/>
  <c r="D277" i="38"/>
  <c r="D877" i="76" s="1"/>
  <c r="D238" i="38"/>
  <c r="D838" i="76" s="1"/>
  <c r="D187" i="38"/>
  <c r="D787" i="76" s="1"/>
  <c r="D175" i="38"/>
  <c r="D775" i="76" s="1"/>
  <c r="D134" i="38"/>
  <c r="D734" i="76" s="1"/>
  <c r="D126" i="38"/>
  <c r="D726" i="76" s="1"/>
  <c r="D85" i="38"/>
  <c r="D685" i="76" s="1"/>
  <c r="D72" i="38"/>
  <c r="D672" i="76" s="1"/>
  <c r="D33" i="38"/>
  <c r="D633" i="76" s="1"/>
  <c r="B27" i="63"/>
  <c r="G48" i="26"/>
  <c r="R33" i="9"/>
  <c r="R31" i="20"/>
  <c r="D247" i="66"/>
  <c r="D104" i="66"/>
  <c r="C72" i="57"/>
  <c r="C35" i="57"/>
  <c r="C28" i="53"/>
  <c r="D274" i="38"/>
  <c r="D874" i="76" s="1"/>
  <c r="D184" i="38"/>
  <c r="D784" i="76" s="1"/>
  <c r="D172" i="38"/>
  <c r="D772" i="76" s="1"/>
  <c r="D132" i="38"/>
  <c r="D732" i="76" s="1"/>
  <c r="D224" i="38"/>
  <c r="D824" i="76" s="1"/>
  <c r="D127" i="38"/>
  <c r="D727" i="76" s="1"/>
  <c r="D82" i="38"/>
  <c r="D682" i="76" s="1"/>
  <c r="D42" i="38"/>
  <c r="D642" i="76" s="1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991" i="76" s="1"/>
  <c r="D373" i="38"/>
  <c r="D973" i="76" s="1"/>
  <c r="D352" i="38"/>
  <c r="D952" i="76" s="1"/>
  <c r="D340" i="38"/>
  <c r="D940" i="76" s="1"/>
  <c r="C27" i="53"/>
  <c r="D273" i="38"/>
  <c r="D873" i="76" s="1"/>
  <c r="D235" i="38"/>
  <c r="D835" i="76" s="1"/>
  <c r="D183" i="38"/>
  <c r="D783" i="76" s="1"/>
  <c r="M38" i="39"/>
  <c r="D229" i="38"/>
  <c r="D829" i="76" s="1"/>
  <c r="D122" i="38"/>
  <c r="D722" i="76" s="1"/>
  <c r="D81" i="38"/>
  <c r="D681" i="76" s="1"/>
  <c r="D41" i="38"/>
  <c r="D641" i="76" s="1"/>
  <c r="D30" i="38"/>
  <c r="D630" i="76" s="1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990" i="76" s="1"/>
  <c r="D372" i="38"/>
  <c r="D972" i="76" s="1"/>
  <c r="D351" i="38"/>
  <c r="D951" i="76" s="1"/>
  <c r="D339" i="38"/>
  <c r="D939" i="76" s="1"/>
  <c r="C26" i="53"/>
  <c r="D272" i="38"/>
  <c r="D872" i="76" s="1"/>
  <c r="D234" i="38"/>
  <c r="D834" i="76" s="1"/>
  <c r="D182" i="38"/>
  <c r="D782" i="76" s="1"/>
  <c r="D171" i="38"/>
  <c r="D771" i="76" s="1"/>
  <c r="D131" i="38"/>
  <c r="D731" i="76" s="1"/>
  <c r="D80" i="38"/>
  <c r="D680" i="76" s="1"/>
  <c r="D40" i="38"/>
  <c r="D640" i="76" s="1"/>
  <c r="E23" i="20"/>
  <c r="D103" i="66"/>
  <c r="C69" i="57"/>
  <c r="C32" i="57"/>
  <c r="D389" i="38"/>
  <c r="D989" i="76" s="1"/>
  <c r="D371" i="38"/>
  <c r="D971" i="76" s="1"/>
  <c r="D350" i="38"/>
  <c r="D950" i="76" s="1"/>
  <c r="D338" i="38"/>
  <c r="D938" i="76" s="1"/>
  <c r="C37" i="53"/>
  <c r="D283" i="38"/>
  <c r="D883" i="76" s="1"/>
  <c r="D271" i="38"/>
  <c r="D871" i="76" s="1"/>
  <c r="D181" i="38"/>
  <c r="D781" i="76" s="1"/>
  <c r="D228" i="38"/>
  <c r="D828" i="76" s="1"/>
  <c r="D124" i="38"/>
  <c r="D724" i="76" s="1"/>
  <c r="D79" i="38"/>
  <c r="D679" i="76" s="1"/>
  <c r="D39" i="38"/>
  <c r="D639" i="76" s="1"/>
  <c r="B25" i="63"/>
  <c r="R4" i="20"/>
  <c r="D258" i="66"/>
  <c r="D254" i="66"/>
  <c r="D250" i="66"/>
  <c r="D115" i="66"/>
  <c r="D111" i="66"/>
  <c r="D107" i="66"/>
  <c r="C68" i="57"/>
  <c r="C31" i="57"/>
  <c r="D388" i="38"/>
  <c r="D988" i="76" s="1"/>
  <c r="D370" i="38"/>
  <c r="D970" i="76" s="1"/>
  <c r="D349" i="38"/>
  <c r="D949" i="76" s="1"/>
  <c r="D337" i="38"/>
  <c r="D937" i="76" s="1"/>
  <c r="C36" i="53"/>
  <c r="D282" i="38"/>
  <c r="D882" i="76" s="1"/>
  <c r="D270" i="38"/>
  <c r="D870" i="76" s="1"/>
  <c r="D180" i="38"/>
  <c r="D780" i="76" s="1"/>
  <c r="D233" i="38"/>
  <c r="D833" i="76" s="1"/>
  <c r="D130" i="38"/>
  <c r="D730" i="76" s="1"/>
  <c r="D123" i="38"/>
  <c r="D723" i="76" s="1"/>
  <c r="D78" i="38"/>
  <c r="D678" i="76" s="1"/>
  <c r="D38" i="38"/>
  <c r="D638" i="76" s="1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1003" i="76" s="1"/>
  <c r="D387" i="38"/>
  <c r="D987" i="76" s="1"/>
  <c r="D369" i="38"/>
  <c r="D969" i="76" s="1"/>
  <c r="D348" i="38"/>
  <c r="D948" i="76" s="1"/>
  <c r="D336" i="38"/>
  <c r="D936" i="76" s="1"/>
  <c r="C35" i="53"/>
  <c r="D281" i="38"/>
  <c r="D881" i="76" s="1"/>
  <c r="D269" i="38"/>
  <c r="D869" i="76" s="1"/>
  <c r="D179" i="38"/>
  <c r="D779" i="76" s="1"/>
  <c r="D136" i="38"/>
  <c r="D736" i="76" s="1"/>
  <c r="D227" i="38"/>
  <c r="D827" i="76" s="1"/>
  <c r="E38" i="39"/>
  <c r="D77" i="38"/>
  <c r="D677" i="76" s="1"/>
  <c r="D37" i="38"/>
  <c r="D637" i="76" s="1"/>
  <c r="P23" i="9"/>
  <c r="B24" i="63"/>
  <c r="H23" i="20"/>
  <c r="E11" i="39"/>
  <c r="P30" i="18"/>
  <c r="I31" i="20"/>
  <c r="D101" i="66"/>
  <c r="C78" i="57"/>
  <c r="C29" i="57"/>
  <c r="D386" i="38"/>
  <c r="D986" i="76" s="1"/>
  <c r="D2" i="39"/>
  <c r="D347" i="38"/>
  <c r="D947" i="76" s="1"/>
  <c r="D335" i="38"/>
  <c r="D935" i="76" s="1"/>
  <c r="C34" i="53"/>
  <c r="D280" i="38"/>
  <c r="D880" i="76" s="1"/>
  <c r="D178" i="38"/>
  <c r="D778" i="76" s="1"/>
  <c r="D232" i="38"/>
  <c r="D832" i="76" s="1"/>
  <c r="D129" i="38"/>
  <c r="D729" i="76" s="1"/>
  <c r="D120" i="38"/>
  <c r="D720" i="76" s="1"/>
  <c r="D76" i="38"/>
  <c r="D676" i="76" s="1"/>
  <c r="D36" i="38"/>
  <c r="D636" i="76" s="1"/>
  <c r="P33" i="9"/>
  <c r="J31" i="20"/>
  <c r="D257" i="66"/>
  <c r="D253" i="66"/>
  <c r="D114" i="66"/>
  <c r="D110" i="66"/>
  <c r="D106" i="66"/>
  <c r="C77" i="57"/>
  <c r="C40" i="57"/>
  <c r="C28" i="57"/>
  <c r="D400" i="38"/>
  <c r="D1000" i="76" s="1"/>
  <c r="D368" i="38"/>
  <c r="D968" i="76" s="1"/>
  <c r="D346" i="38"/>
  <c r="D946" i="76" s="1"/>
  <c r="D334" i="38"/>
  <c r="D934" i="76" s="1"/>
  <c r="C33" i="53"/>
  <c r="D279" i="38"/>
  <c r="D879" i="76" s="1"/>
  <c r="D177" i="38"/>
  <c r="D777" i="76" s="1"/>
  <c r="D226" i="38"/>
  <c r="D826" i="76" s="1"/>
  <c r="D74" i="38"/>
  <c r="D674" i="76" s="1"/>
  <c r="D35" i="38"/>
  <c r="D635" i="76" s="1"/>
  <c r="E21" i="26"/>
  <c r="B23" i="63"/>
  <c r="D4" i="6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945" i="76" s="1"/>
  <c r="D8" i="8"/>
  <c r="C32" i="53"/>
  <c r="D278" i="38"/>
  <c r="D878" i="76" s="1"/>
  <c r="D176" i="38"/>
  <c r="D776" i="76" s="1"/>
  <c r="D135" i="38"/>
  <c r="D735" i="76" s="1"/>
  <c r="D128" i="38"/>
  <c r="D728" i="76" s="1"/>
  <c r="D73" i="38"/>
  <c r="D673" i="76" s="1"/>
  <c r="D34" i="38"/>
  <c r="D634" i="76" s="1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741" i="76" s="1"/>
  <c r="D205" i="38"/>
  <c r="D805" i="76" s="1"/>
  <c r="D98" i="35"/>
  <c r="D50" i="35"/>
  <c r="D193" i="66"/>
  <c r="E462" i="18"/>
  <c r="D379" i="38"/>
  <c r="D979" i="76" s="1"/>
  <c r="D140" i="38"/>
  <c r="D740" i="76" s="1"/>
  <c r="D7" i="66"/>
  <c r="D318" i="76" s="1"/>
  <c r="D166" i="66"/>
  <c r="C8" i="22"/>
  <c r="D378" i="38"/>
  <c r="D978" i="76" s="1"/>
  <c r="D54" i="38"/>
  <c r="D654" i="76" s="1"/>
  <c r="D31" i="20"/>
  <c r="C9" i="22"/>
  <c r="D91" i="38"/>
  <c r="D691" i="76" s="1"/>
  <c r="D53" i="38"/>
  <c r="D653" i="76" s="1"/>
  <c r="P31" i="18"/>
  <c r="D95" i="38"/>
  <c r="D695" i="76" s="1"/>
  <c r="E31" i="20"/>
  <c r="C50" i="22"/>
  <c r="C48" i="57"/>
  <c r="D202" i="38"/>
  <c r="D802" i="76" s="1"/>
  <c r="D89" i="38"/>
  <c r="D689" i="76" s="1"/>
  <c r="D187" i="66"/>
  <c r="C51" i="22"/>
  <c r="C47" i="57"/>
  <c r="D11" i="35"/>
  <c r="D87" i="35"/>
  <c r="D54" i="35"/>
  <c r="R5" i="20"/>
  <c r="D39" i="66"/>
  <c r="D172" i="66"/>
  <c r="D38" i="66"/>
  <c r="D298" i="38"/>
  <c r="D898" i="76" s="1"/>
  <c r="D250" i="38"/>
  <c r="D850" i="76" s="1"/>
  <c r="D150" i="38"/>
  <c r="D750" i="76" s="1"/>
  <c r="D24" i="66"/>
  <c r="C12" i="57"/>
  <c r="D360" i="38"/>
  <c r="D960" i="76" s="1"/>
  <c r="D297" i="38"/>
  <c r="D897" i="76" s="1"/>
  <c r="D249" i="38"/>
  <c r="D849" i="76" s="1"/>
  <c r="D149" i="38"/>
  <c r="D749" i="76" s="1"/>
  <c r="D5" i="38"/>
  <c r="D605" i="76" s="1"/>
  <c r="C11" i="39"/>
  <c r="D30" i="22"/>
  <c r="D159" i="66"/>
  <c r="D23" i="66"/>
  <c r="C11" i="57"/>
  <c r="D359" i="38"/>
  <c r="D959" i="76" s="1"/>
  <c r="D98" i="38"/>
  <c r="D698" i="76" s="1"/>
  <c r="P12" i="18"/>
  <c r="X7" i="20"/>
  <c r="I25" i="9"/>
  <c r="B87" i="22"/>
  <c r="B12" i="22"/>
  <c r="B22" i="22"/>
  <c r="D45" i="22"/>
  <c r="E221" i="18"/>
  <c r="E450" i="18"/>
  <c r="D6" i="38"/>
  <c r="D606" i="76" s="1"/>
  <c r="D56" i="38"/>
  <c r="D656" i="76" s="1"/>
  <c r="B11" i="6"/>
  <c r="D197" i="38"/>
  <c r="D797" i="76" s="1"/>
  <c r="D199" i="38"/>
  <c r="D799" i="76" s="1"/>
  <c r="D204" i="38"/>
  <c r="D804" i="76" s="1"/>
  <c r="D139" i="38"/>
  <c r="D739" i="76" s="1"/>
  <c r="D137" i="38"/>
  <c r="D737" i="76" s="1"/>
  <c r="C4" i="53"/>
  <c r="D287" i="38"/>
  <c r="D887" i="76" s="1"/>
  <c r="D152" i="38"/>
  <c r="D752" i="76" s="1"/>
  <c r="D239" i="38"/>
  <c r="D839" i="76" s="1"/>
  <c r="D251" i="38"/>
  <c r="D851" i="76" s="1"/>
  <c r="B8" i="8"/>
  <c r="D356" i="38"/>
  <c r="D956" i="76" s="1"/>
  <c r="D361" i="38"/>
  <c r="D961" i="76" s="1"/>
  <c r="D395" i="38"/>
  <c r="D995" i="76" s="1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607" i="76" s="1"/>
  <c r="D57" i="38"/>
  <c r="D657" i="76" s="1"/>
  <c r="D93" i="38"/>
  <c r="D693" i="76" s="1"/>
  <c r="K38" i="39"/>
  <c r="D101" i="38"/>
  <c r="D701" i="76" s="1"/>
  <c r="D286" i="38"/>
  <c r="D886" i="76" s="1"/>
  <c r="C11" i="53"/>
  <c r="D153" i="38"/>
  <c r="D753" i="76" s="1"/>
  <c r="D240" i="38"/>
  <c r="D840" i="76" s="1"/>
  <c r="D252" i="38"/>
  <c r="D852" i="76" s="1"/>
  <c r="D299" i="38"/>
  <c r="D899" i="76" s="1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608" i="76" s="1"/>
  <c r="D44" i="38"/>
  <c r="D644" i="76" s="1"/>
  <c r="G2" i="35"/>
  <c r="G192" i="35" s="1"/>
  <c r="D87" i="38"/>
  <c r="D687" i="76" s="1"/>
  <c r="D201" i="38"/>
  <c r="D801" i="76" s="1"/>
  <c r="D207" i="38"/>
  <c r="D807" i="76" s="1"/>
  <c r="D99" i="38"/>
  <c r="D699" i="76" s="1"/>
  <c r="C5" i="53"/>
  <c r="C9" i="53"/>
  <c r="D146" i="38"/>
  <c r="D746" i="76" s="1"/>
  <c r="D241" i="38"/>
  <c r="D841" i="76" s="1"/>
  <c r="D253" i="38"/>
  <c r="D853" i="76" s="1"/>
  <c r="D290" i="38"/>
  <c r="D890" i="76" s="1"/>
  <c r="D300" i="38"/>
  <c r="D900" i="76" s="1"/>
  <c r="D357" i="38"/>
  <c r="D957" i="76" s="1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609" i="76" s="1"/>
  <c r="D45" i="38"/>
  <c r="D645" i="76" s="1"/>
  <c r="D90" i="38"/>
  <c r="D690" i="76" s="1"/>
  <c r="D284" i="38"/>
  <c r="D884" i="76" s="1"/>
  <c r="C10" i="53"/>
  <c r="D242" i="38"/>
  <c r="D842" i="76" s="1"/>
  <c r="D291" i="38"/>
  <c r="D891" i="76" s="1"/>
  <c r="D301" i="38"/>
  <c r="D901" i="76" s="1"/>
  <c r="D358" i="38"/>
  <c r="D958" i="76" s="1"/>
  <c r="D374" i="38"/>
  <c r="D974" i="76" s="1"/>
  <c r="D398" i="38"/>
  <c r="D998" i="76" s="1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610" i="76" s="1"/>
  <c r="D46" i="38"/>
  <c r="D646" i="76" s="1"/>
  <c r="D94" i="38"/>
  <c r="D694" i="76" s="1"/>
  <c r="D144" i="38"/>
  <c r="D744" i="76" s="1"/>
  <c r="B2" i="39"/>
  <c r="C2" i="53"/>
  <c r="C6" i="53"/>
  <c r="D243" i="38"/>
  <c r="D843" i="76" s="1"/>
  <c r="D292" i="38"/>
  <c r="D892" i="76" s="1"/>
  <c r="D302" i="38"/>
  <c r="D902" i="76" s="1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611" i="76" s="1"/>
  <c r="D48" i="38"/>
  <c r="D648" i="76" s="1"/>
  <c r="C38" i="39"/>
  <c r="D203" i="38"/>
  <c r="D803" i="76" s="1"/>
  <c r="D244" i="38"/>
  <c r="D844" i="76" s="1"/>
  <c r="D303" i="38"/>
  <c r="D903" i="76" s="1"/>
  <c r="D375" i="38"/>
  <c r="D975" i="76" s="1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612" i="76" s="1"/>
  <c r="D49" i="38"/>
  <c r="D649" i="76" s="1"/>
  <c r="D196" i="38"/>
  <c r="D796" i="76" s="1"/>
  <c r="D198" i="38"/>
  <c r="D798" i="76" s="1"/>
  <c r="D92" i="38"/>
  <c r="D692" i="76" s="1"/>
  <c r="D206" i="38"/>
  <c r="D806" i="76" s="1"/>
  <c r="C7" i="53"/>
  <c r="D288" i="38"/>
  <c r="D888" i="76" s="1"/>
  <c r="D245" i="38"/>
  <c r="D845" i="76" s="1"/>
  <c r="D304" i="38"/>
  <c r="D904" i="76" s="1"/>
  <c r="D401" i="38"/>
  <c r="D1001" i="76" s="1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602" i="76" s="1"/>
  <c r="D13" i="38"/>
  <c r="D613" i="76" s="1"/>
  <c r="D50" i="38"/>
  <c r="D650" i="76" s="1"/>
  <c r="D194" i="38"/>
  <c r="D794" i="76" s="1"/>
  <c r="D96" i="38"/>
  <c r="D696" i="76" s="1"/>
  <c r="D102" i="38"/>
  <c r="D702" i="76" s="1"/>
  <c r="D151" i="38"/>
  <c r="D751" i="76" s="1"/>
  <c r="D285" i="38"/>
  <c r="D885" i="76" s="1"/>
  <c r="D142" i="38"/>
  <c r="D742" i="76" s="1"/>
  <c r="D246" i="38"/>
  <c r="D846" i="76" s="1"/>
  <c r="D294" i="38"/>
  <c r="D894" i="76" s="1"/>
  <c r="D376" i="38"/>
  <c r="D976" i="76" s="1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614" i="76" s="1"/>
  <c r="D51" i="38"/>
  <c r="D651" i="76" s="1"/>
  <c r="C2" i="34"/>
  <c r="D200" i="38"/>
  <c r="D800" i="76" s="1"/>
  <c r="D208" i="38"/>
  <c r="D808" i="76" s="1"/>
  <c r="D100" i="38"/>
  <c r="D700" i="76" s="1"/>
  <c r="C3" i="53"/>
  <c r="D145" i="38"/>
  <c r="D745" i="76" s="1"/>
  <c r="D289" i="38"/>
  <c r="D889" i="76" s="1"/>
  <c r="D147" i="38"/>
  <c r="D747" i="76" s="1"/>
  <c r="D247" i="38"/>
  <c r="D847" i="76" s="1"/>
  <c r="D295" i="38"/>
  <c r="D895" i="76" s="1"/>
  <c r="D306" i="38"/>
  <c r="D906" i="76" s="1"/>
  <c r="D377" i="38"/>
  <c r="D977" i="76" s="1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603" i="76" s="1"/>
  <c r="D15" i="38"/>
  <c r="D615" i="76" s="1"/>
  <c r="D52" i="38"/>
  <c r="D652" i="76" s="1"/>
  <c r="D88" i="38"/>
  <c r="D688" i="76" s="1"/>
  <c r="D138" i="38"/>
  <c r="D738" i="76" s="1"/>
  <c r="D148" i="38"/>
  <c r="D748" i="76" s="1"/>
  <c r="D248" i="38"/>
  <c r="D848" i="76" s="1"/>
  <c r="C12" i="53"/>
  <c r="D296" i="38"/>
  <c r="D896" i="76" s="1"/>
  <c r="D307" i="38"/>
  <c r="D907" i="76" s="1"/>
  <c r="D392" i="38"/>
  <c r="D992" i="76" s="1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C809" i="76" s="1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C820" i="76" s="1"/>
  <c r="P25" i="39"/>
  <c r="Q25" i="39" s="1"/>
  <c r="C212" i="38"/>
  <c r="C812" i="76" s="1"/>
  <c r="G52" i="39"/>
  <c r="C215" i="38"/>
  <c r="C815" i="76" s="1"/>
  <c r="G46" i="39"/>
  <c r="O46" i="39"/>
  <c r="O42" i="39"/>
  <c r="C216" i="38"/>
  <c r="C816" i="76" s="1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647" i="76" s="1"/>
  <c r="D55" i="38"/>
  <c r="D655" i="76" s="1"/>
  <c r="D86" i="38"/>
  <c r="D686" i="76" s="1"/>
  <c r="D195" i="38"/>
  <c r="D795" i="76" s="1"/>
  <c r="D97" i="38"/>
  <c r="D697" i="76" s="1"/>
  <c r="C8" i="53"/>
  <c r="D143" i="38"/>
  <c r="D743" i="76" s="1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120" i="35"/>
  <c r="D84" i="35"/>
  <c r="T4" i="20"/>
  <c r="H21" i="26"/>
  <c r="D75" i="38"/>
  <c r="D675" i="76" s="1"/>
  <c r="D121" i="38"/>
  <c r="D721" i="76" s="1"/>
  <c r="D125" i="38"/>
  <c r="D725" i="76" s="1"/>
  <c r="D133" i="38"/>
  <c r="D733" i="76" s="1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C12" i="26"/>
  <c r="D16" i="38"/>
  <c r="D616" i="76" s="1"/>
  <c r="D27" i="38"/>
  <c r="D627" i="76" s="1"/>
  <c r="D65" i="38"/>
  <c r="D665" i="76" s="1"/>
  <c r="D38" i="39"/>
  <c r="P4" i="20"/>
  <c r="D113" i="38"/>
  <c r="D713" i="76" s="1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8" i="70"/>
  <c r="Q36" i="70"/>
  <c r="Q37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C838" i="76" s="1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C831" i="76" s="1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847" i="76" s="1"/>
  <c r="C248" i="38"/>
  <c r="C848" i="76" s="1"/>
  <c r="C243" i="38"/>
  <c r="C843" i="76" s="1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C840" i="76" s="1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C827" i="76" s="1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C830" i="76" s="1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C852" i="76" s="1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C835" i="76" s="1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C849" i="76" s="1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C824" i="76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E620" i="76" s="1"/>
  <c r="D53" i="39"/>
  <c r="E117" i="38" s="1"/>
  <c r="E717" i="76" s="1"/>
  <c r="L53" i="39"/>
  <c r="E168" i="38" s="1"/>
  <c r="E768" i="76" s="1"/>
  <c r="E16" i="38"/>
  <c r="E616" i="76" s="1"/>
  <c r="E33" i="38"/>
  <c r="E633" i="76" s="1"/>
  <c r="M53" i="39"/>
  <c r="E185" i="38" s="1"/>
  <c r="E785" i="76" s="1"/>
  <c r="E53" i="39"/>
  <c r="E134" i="38" s="1"/>
  <c r="E734" i="76" s="1"/>
  <c r="D12" i="6"/>
  <c r="E53" i="38"/>
  <c r="E653" i="76" s="1"/>
  <c r="E78" i="38"/>
  <c r="E678" i="76" s="1"/>
  <c r="E83" i="38"/>
  <c r="E683" i="76" s="1"/>
  <c r="E80" i="38"/>
  <c r="E680" i="76" s="1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677" i="76" s="1"/>
  <c r="E57" i="38"/>
  <c r="E657" i="76" s="1"/>
  <c r="E22" i="38"/>
  <c r="E622" i="76" s="1"/>
  <c r="E43" i="38"/>
  <c r="E643" i="76" s="1"/>
  <c r="E32" i="38"/>
  <c r="E632" i="76" s="1"/>
  <c r="E26" i="38"/>
  <c r="E626" i="76" s="1"/>
  <c r="E15" i="38"/>
  <c r="E615" i="76" s="1"/>
  <c r="E68" i="38"/>
  <c r="E668" i="76" s="1"/>
  <c r="E41" i="38"/>
  <c r="E641" i="76" s="1"/>
  <c r="E28" i="38"/>
  <c r="E628" i="76" s="1"/>
  <c r="E84" i="38"/>
  <c r="E684" i="76" s="1"/>
  <c r="E71" i="38"/>
  <c r="E671" i="76" s="1"/>
  <c r="E59" i="38"/>
  <c r="E659" i="76" s="1"/>
  <c r="E66" i="38"/>
  <c r="E666" i="76" s="1"/>
  <c r="E64" i="38"/>
  <c r="E664" i="76" s="1"/>
  <c r="E74" i="38"/>
  <c r="E674" i="76" s="1"/>
  <c r="E67" i="38"/>
  <c r="E667" i="76" s="1"/>
  <c r="E38" i="38"/>
  <c r="E638" i="76" s="1"/>
  <c r="E36" i="38"/>
  <c r="E636" i="76" s="1"/>
  <c r="E29" i="38"/>
  <c r="E629" i="76" s="1"/>
  <c r="E25" i="38"/>
  <c r="E625" i="76" s="1"/>
  <c r="E75" i="38"/>
  <c r="E675" i="76" s="1"/>
  <c r="E46" i="38"/>
  <c r="E646" i="76" s="1"/>
  <c r="E6" i="38"/>
  <c r="E606" i="76" s="1"/>
  <c r="E3" i="38"/>
  <c r="E603" i="76" s="1"/>
  <c r="E49" i="38"/>
  <c r="E649" i="76" s="1"/>
  <c r="E37" i="38"/>
  <c r="E637" i="76" s="1"/>
  <c r="E47" i="38"/>
  <c r="E647" i="76" s="1"/>
  <c r="E76" i="38"/>
  <c r="E676" i="76" s="1"/>
  <c r="E79" i="38"/>
  <c r="E679" i="76" s="1"/>
  <c r="E85" i="38"/>
  <c r="E685" i="76" s="1"/>
  <c r="E56" i="38"/>
  <c r="E656" i="76" s="1"/>
  <c r="E63" i="38"/>
  <c r="E663" i="76" s="1"/>
  <c r="E54" i="38"/>
  <c r="E654" i="76" s="1"/>
  <c r="U176" i="66"/>
  <c r="E48" i="38"/>
  <c r="E648" i="76" s="1"/>
  <c r="E44" i="38"/>
  <c r="E644" i="76" s="1"/>
  <c r="E5" i="38"/>
  <c r="E605" i="76" s="1"/>
  <c r="E14" i="38"/>
  <c r="E614" i="76" s="1"/>
  <c r="E10" i="38"/>
  <c r="E610" i="76" s="1"/>
  <c r="E7" i="38"/>
  <c r="E607" i="76" s="1"/>
  <c r="U147" i="66"/>
  <c r="U194" i="66"/>
  <c r="E51" i="38"/>
  <c r="E651" i="76" s="1"/>
  <c r="E13" i="38"/>
  <c r="E613" i="76" s="1"/>
  <c r="E2" i="38"/>
  <c r="E602" i="76" s="1"/>
  <c r="E12" i="38"/>
  <c r="E612" i="76" s="1"/>
  <c r="E11" i="38"/>
  <c r="E611" i="76" s="1"/>
  <c r="E45" i="38"/>
  <c r="E645" i="76" s="1"/>
  <c r="E8" i="38"/>
  <c r="E608" i="76" s="1"/>
  <c r="E9" i="38"/>
  <c r="E609" i="76" s="1"/>
  <c r="E100" i="38"/>
  <c r="E700" i="76" s="1"/>
  <c r="G201" i="35"/>
  <c r="E69" i="38"/>
  <c r="E669" i="76" s="1"/>
  <c r="E62" i="38"/>
  <c r="E662" i="76" s="1"/>
  <c r="U190" i="66"/>
  <c r="E50" i="38"/>
  <c r="E650" i="76" s="1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814" i="76" s="1"/>
  <c r="C221" i="38"/>
  <c r="C821" i="76" s="1"/>
  <c r="H10" i="58"/>
  <c r="I10" i="58"/>
  <c r="J10" i="58"/>
  <c r="G52" i="20"/>
  <c r="C211" i="38"/>
  <c r="C811" i="76" s="1"/>
  <c r="C290" i="38"/>
  <c r="C890" i="76" s="1"/>
  <c r="U55" i="66"/>
  <c r="A23" i="53"/>
  <c r="A12" i="53"/>
  <c r="U51" i="66"/>
  <c r="A8" i="53"/>
  <c r="E134" i="76" l="1"/>
  <c r="C239" i="38"/>
  <c r="C839" i="76" s="1"/>
  <c r="C245" i="38"/>
  <c r="C845" i="76" s="1"/>
  <c r="C262" i="38"/>
  <c r="C862" i="76" s="1"/>
  <c r="C264" i="38"/>
  <c r="C864" i="76" s="1"/>
  <c r="C250" i="38"/>
  <c r="C850" i="76" s="1"/>
  <c r="C246" i="38"/>
  <c r="C846" i="76" s="1"/>
  <c r="C253" i="38"/>
  <c r="C853" i="76" s="1"/>
  <c r="C242" i="38"/>
  <c r="C842" i="76" s="1"/>
  <c r="C258" i="38"/>
  <c r="C858" i="76" s="1"/>
  <c r="G51" i="20"/>
  <c r="D51" i="20" s="1"/>
  <c r="P23" i="18" s="1"/>
  <c r="C267" i="38"/>
  <c r="C867" i="76" s="1"/>
  <c r="C255" i="38"/>
  <c r="C855" i="76" s="1"/>
  <c r="C263" i="38"/>
  <c r="C863" i="76" s="1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673" i="76" s="1"/>
  <c r="E72" i="38"/>
  <c r="E672" i="76" s="1"/>
  <c r="E61" i="38"/>
  <c r="E661" i="76" s="1"/>
  <c r="E55" i="38"/>
  <c r="E655" i="76" s="1"/>
  <c r="E65" i="38"/>
  <c r="E665" i="76" s="1"/>
  <c r="E82" i="38"/>
  <c r="E682" i="76" s="1"/>
  <c r="E52" i="38"/>
  <c r="E652" i="76" s="1"/>
  <c r="E58" i="38"/>
  <c r="E658" i="76" s="1"/>
  <c r="E39" i="38"/>
  <c r="E639" i="76" s="1"/>
  <c r="E40" i="38"/>
  <c r="E640" i="76" s="1"/>
  <c r="E34" i="38"/>
  <c r="E634" i="76" s="1"/>
  <c r="E35" i="38"/>
  <c r="E635" i="76" s="1"/>
  <c r="E31" i="38"/>
  <c r="E631" i="76" s="1"/>
  <c r="E27" i="38"/>
  <c r="E627" i="76" s="1"/>
  <c r="E18" i="38"/>
  <c r="E618" i="76" s="1"/>
  <c r="E81" i="38"/>
  <c r="E681" i="76" s="1"/>
  <c r="E21" i="38"/>
  <c r="E621" i="76" s="1"/>
  <c r="E60" i="38"/>
  <c r="E660" i="76" s="1"/>
  <c r="E70" i="38"/>
  <c r="E670" i="76" s="1"/>
  <c r="E24" i="38"/>
  <c r="E624" i="76" s="1"/>
  <c r="E30" i="38"/>
  <c r="E630" i="76" s="1"/>
  <c r="E42" i="38"/>
  <c r="E642" i="76" s="1"/>
  <c r="E23" i="38"/>
  <c r="E623" i="76" s="1"/>
  <c r="E4" i="38"/>
  <c r="E604" i="76" s="1"/>
  <c r="E17" i="38"/>
  <c r="E617" i="76" s="1"/>
  <c r="E19" i="38"/>
  <c r="E619" i="76" s="1"/>
  <c r="H10" i="41"/>
  <c r="D53" i="20"/>
  <c r="P34" i="18"/>
  <c r="G26" i="20"/>
  <c r="D26" i="20"/>
  <c r="P7" i="18" s="1"/>
  <c r="D52" i="20"/>
  <c r="P24" i="18" s="1"/>
  <c r="P33" i="18"/>
  <c r="A14" i="53"/>
  <c r="A21" i="53"/>
  <c r="A18" i="53"/>
  <c r="E18" i="53" s="1"/>
  <c r="G24" i="20"/>
  <c r="A29" i="53"/>
  <c r="D25" i="20"/>
  <c r="G25" i="20"/>
  <c r="C226" i="38"/>
  <c r="C826" i="76" s="1"/>
  <c r="A22" i="53"/>
  <c r="C236" i="38"/>
  <c r="C836" i="76" s="1"/>
  <c r="I10" i="41"/>
  <c r="C229" i="38"/>
  <c r="C829" i="76" s="1"/>
  <c r="J10" i="41"/>
  <c r="P32" i="18" l="1"/>
  <c r="C270" i="38"/>
  <c r="C870" i="76" s="1"/>
  <c r="C261" i="38"/>
  <c r="C861" i="76" s="1"/>
  <c r="C282" i="38"/>
  <c r="C882" i="76" s="1"/>
  <c r="C265" i="38"/>
  <c r="C865" i="76" s="1"/>
  <c r="C273" i="38"/>
  <c r="C873" i="76" s="1"/>
  <c r="C279" i="38"/>
  <c r="C879" i="76" s="1"/>
  <c r="C277" i="38"/>
  <c r="C877" i="76" s="1"/>
  <c r="C257" i="38"/>
  <c r="C857" i="76" s="1"/>
  <c r="C268" i="38"/>
  <c r="C868" i="76" s="1"/>
  <c r="C260" i="38"/>
  <c r="C860" i="76" s="1"/>
  <c r="C278" i="38"/>
  <c r="C878" i="76" s="1"/>
  <c r="C254" i="38"/>
  <c r="C854" i="76" s="1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841" i="76" s="1"/>
  <c r="C251" i="38"/>
  <c r="C851" i="76" s="1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C844" i="76" s="1"/>
  <c r="A27" i="53"/>
  <c r="D27" i="53" s="1"/>
  <c r="C269" i="38" l="1"/>
  <c r="C869" i="76" s="1"/>
  <c r="C275" i="38"/>
  <c r="C875" i="76" s="1"/>
  <c r="C283" i="38"/>
  <c r="C883" i="76" s="1"/>
  <c r="C272" i="38"/>
  <c r="C872" i="76" s="1"/>
  <c r="C276" i="38"/>
  <c r="C876" i="76" s="1"/>
  <c r="C280" i="38"/>
  <c r="C880" i="76" s="1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C859" i="76" s="1"/>
  <c r="A33" i="53"/>
  <c r="A30" i="53"/>
  <c r="E30" i="53" s="1"/>
  <c r="C266" i="38"/>
  <c r="C866" i="76" s="1"/>
  <c r="P9" i="18"/>
  <c r="P8" i="18"/>
  <c r="Z7" i="20"/>
  <c r="P18" i="18"/>
  <c r="Z6" i="20"/>
  <c r="P17" i="18"/>
  <c r="A34" i="53"/>
  <c r="C256" i="38"/>
  <c r="C856" i="76" s="1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871" i="76" s="1"/>
  <c r="C274" i="38"/>
  <c r="C874" i="76" s="1"/>
  <c r="A32" i="53"/>
  <c r="A36" i="53"/>
  <c r="C281" i="38"/>
  <c r="C881" i="76" s="1"/>
  <c r="C351" i="38" l="1"/>
  <c r="C951" i="76" s="1"/>
  <c r="C350" i="38"/>
  <c r="C950" i="76" s="1"/>
  <c r="C355" i="38"/>
  <c r="C955" i="76" s="1"/>
  <c r="C354" i="38"/>
  <c r="C954" i="76" s="1"/>
  <c r="D10" i="53"/>
  <c r="D34" i="53"/>
  <c r="D9" i="53"/>
  <c r="D22" i="53"/>
  <c r="D33" i="53"/>
  <c r="D21" i="53"/>
  <c r="L16" i="66" l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E188" i="38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283" i="38" l="1"/>
  <c r="E883" i="76" s="1"/>
  <c r="E150" i="76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S271" i="66" s="1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T47" i="66" s="1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R175" i="66" s="1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F249" i="66"/>
  <c r="E272" i="76" s="1"/>
  <c r="J112" i="41"/>
  <c r="J428" i="58"/>
  <c r="F277" i="66"/>
  <c r="J429" i="58"/>
  <c r="F268" i="66" s="1"/>
  <c r="E291" i="76" s="1"/>
  <c r="J427" i="58"/>
  <c r="J109" i="41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Z142" i="66" l="1"/>
  <c r="P175" i="66"/>
  <c r="S175" i="66"/>
  <c r="Z238" i="66"/>
  <c r="Y238" i="66"/>
  <c r="Y94" i="66"/>
  <c r="Z94" i="66"/>
  <c r="J107" i="66"/>
  <c r="P107" i="66" s="1"/>
  <c r="E80" i="76"/>
  <c r="E128" i="76"/>
  <c r="E146" i="76"/>
  <c r="E98" i="76"/>
  <c r="Y142" i="66"/>
  <c r="Y286" i="66"/>
  <c r="Z286" i="66"/>
  <c r="J285" i="66"/>
  <c r="P285" i="66" s="1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203" i="66"/>
  <c r="P203" i="66" s="1"/>
  <c r="K11" i="66"/>
  <c r="S223" i="66"/>
  <c r="P191" i="66"/>
  <c r="I459" i="58"/>
  <c r="I459" i="41" s="1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H121" i="41"/>
  <c r="F28" i="66"/>
  <c r="E51" i="76" s="1"/>
  <c r="H429" i="41"/>
  <c r="J437" i="41"/>
  <c r="F138" i="66"/>
  <c r="C40" i="39"/>
  <c r="C39" i="39"/>
  <c r="K39" i="39"/>
  <c r="J435" i="41"/>
  <c r="S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J427" i="41"/>
  <c r="E15" i="39" s="1"/>
  <c r="F140" i="66"/>
  <c r="E42" i="39"/>
  <c r="I435" i="41"/>
  <c r="F284" i="66"/>
  <c r="E307" i="76" s="1"/>
  <c r="M42" i="39"/>
  <c r="J459" i="41" l="1"/>
  <c r="S11" i="66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AC3" i="39"/>
  <c r="Z204" i="66"/>
  <c r="Y204" i="66"/>
  <c r="Y156" i="66"/>
  <c r="Z12" i="66"/>
  <c r="Z156" i="66"/>
  <c r="Y1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Y234" i="66" l="1"/>
  <c r="Z42" i="66"/>
  <c r="Y42" i="66"/>
  <c r="Z186" i="66"/>
  <c r="Y186" i="66"/>
  <c r="Z234" i="66"/>
  <c r="Z90" i="66"/>
  <c r="Y32" i="66"/>
  <c r="Z176" i="66"/>
  <c r="Z32" i="66"/>
  <c r="Y176" i="66"/>
  <c r="P219" i="66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G15" i="39"/>
  <c r="P189" i="66"/>
  <c r="S92" i="66"/>
  <c r="R45" i="66"/>
  <c r="S189" i="66"/>
  <c r="T189" i="66" s="1"/>
  <c r="E547" i="76"/>
  <c r="S284" i="66"/>
  <c r="H461" i="41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140" i="66" l="1"/>
  <c r="T140" i="66"/>
  <c r="T45" i="66"/>
  <c r="Z140" i="66"/>
  <c r="Y284" i="66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Y188" i="66" l="1"/>
  <c r="Z188" i="66"/>
  <c r="Y44" i="66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G57" i="66"/>
  <c r="F16" i="39" s="1"/>
  <c r="G53" i="66"/>
  <c r="G75" i="66"/>
  <c r="Y11" i="66"/>
  <c r="Z155" i="66"/>
  <c r="Z11" i="66"/>
  <c r="O9" i="66"/>
  <c r="Y9" i="66"/>
  <c r="Z9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Y171" i="66" l="1"/>
  <c r="F14" i="39"/>
  <c r="N237" i="66"/>
  <c r="E548" i="76" s="1"/>
  <c r="O11" i="66"/>
  <c r="Q11" i="66" s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G106" i="66"/>
  <c r="J451" i="37"/>
  <c r="H491" i="41"/>
  <c r="F10" i="66"/>
  <c r="N10" i="66" s="1"/>
  <c r="E321" i="76" s="1"/>
  <c r="Y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Y30" i="66" l="1"/>
  <c r="Z251" i="66"/>
  <c r="Y107" i="66"/>
  <c r="Y174" i="66"/>
  <c r="Z174" i="66"/>
  <c r="Z30" i="66"/>
  <c r="F28" i="39"/>
  <c r="Z141" i="66"/>
  <c r="Z285" i="66"/>
  <c r="O285" i="66"/>
  <c r="O141" i="66"/>
  <c r="Q141" i="66" s="1"/>
  <c r="R141" i="66" s="1"/>
  <c r="T141" i="66" s="1"/>
  <c r="Z267" i="66"/>
  <c r="F27" i="39"/>
  <c r="Z123" i="66"/>
  <c r="O123" i="66"/>
  <c r="Q123" i="66" s="1"/>
  <c r="R123" i="66" s="1"/>
  <c r="T123" i="66" s="1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451" i="41"/>
  <c r="Q285" i="66"/>
  <c r="R285" i="66" s="1"/>
  <c r="T285" i="66" s="1"/>
  <c r="Q251" i="66"/>
  <c r="R251" i="66" s="1"/>
  <c r="T251" i="66" s="1"/>
  <c r="Y222" i="66"/>
  <c r="Z78" i="66"/>
  <c r="Q105" i="66"/>
  <c r="R105" i="66" s="1"/>
  <c r="T105" i="66" s="1"/>
  <c r="J104" i="66" l="1"/>
  <c r="J471" i="58"/>
  <c r="Z222" i="66"/>
  <c r="Y78" i="66"/>
  <c r="Z161" i="66"/>
  <c r="Y161" i="66"/>
  <c r="Y17" i="66"/>
  <c r="Z17" i="66"/>
  <c r="H471" i="37"/>
  <c r="J8" i="66"/>
  <c r="N8" i="66" s="1"/>
  <c r="E319" i="76" s="1"/>
  <c r="G17" i="39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Z270" i="66" l="1"/>
  <c r="Y126" i="66"/>
  <c r="R8" i="66"/>
  <c r="P8" i="66"/>
  <c r="S8" i="66"/>
  <c r="P248" i="66"/>
  <c r="S248" i="66"/>
  <c r="Y270" i="66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Q239" i="66"/>
  <c r="R239" i="66" s="1"/>
  <c r="T239" i="66" s="1"/>
  <c r="Q95" i="66"/>
  <c r="R95" i="66" s="1"/>
  <c r="T95" i="66" s="1"/>
  <c r="Q79" i="66"/>
  <c r="R79" i="66" s="1"/>
  <c r="T79" i="66" s="1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T8" i="66" l="1"/>
  <c r="T152" i="66"/>
  <c r="Y56" i="66"/>
  <c r="O56" i="66"/>
  <c r="Q56" i="66" s="1"/>
  <c r="R56" i="66" s="1"/>
  <c r="T56" i="66" s="1"/>
  <c r="Y200" i="66"/>
  <c r="Z200" i="66"/>
  <c r="Z56" i="66"/>
  <c r="O200" i="66"/>
  <c r="Q200" i="66" s="1"/>
  <c r="R200" i="66" s="1"/>
  <c r="T200" i="66" s="1"/>
  <c r="Q152" i="66"/>
  <c r="Q104" i="66"/>
  <c r="R104" i="66" s="1"/>
  <c r="T104" i="66" s="1"/>
  <c r="Q8" i="66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G19" i="39" s="1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M116" i="66"/>
  <c r="L260" i="66"/>
  <c r="P260" i="66" s="1"/>
  <c r="M260" i="66"/>
  <c r="M212" i="66"/>
  <c r="E300" i="38"/>
  <c r="E6" i="76" s="1"/>
  <c r="D19" i="8"/>
  <c r="E318" i="38"/>
  <c r="E918" i="76" s="1"/>
  <c r="E312" i="38"/>
  <c r="E30" i="76" s="1"/>
  <c r="E306" i="38"/>
  <c r="E906" i="76" s="1"/>
  <c r="L212" i="66"/>
  <c r="M20" i="66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H8" i="8" s="1"/>
  <c r="N116" i="66"/>
  <c r="M68" i="66"/>
  <c r="N260" i="66"/>
  <c r="C19" i="8"/>
  <c r="B19" i="8"/>
  <c r="L68" i="66"/>
  <c r="P68" i="66" s="1"/>
  <c r="P212" i="66"/>
  <c r="P20" i="66"/>
  <c r="R20" i="66"/>
  <c r="T20" i="66" s="1"/>
  <c r="N20" i="66"/>
  <c r="E331" i="76" s="1"/>
  <c r="Y116" i="66" l="1"/>
  <c r="F25" i="39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O20" i="66" l="1"/>
  <c r="Y20" i="66"/>
  <c r="Z20" i="66"/>
  <c r="O164" i="66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E49" i="26"/>
  <c r="G22" i="26"/>
  <c r="G206" i="35"/>
  <c r="D95" i="72" a="1"/>
  <c r="D95" i="72" s="1"/>
  <c r="D96" i="72" s="1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D219" i="72" a="1"/>
  <c r="D219" i="72" s="1"/>
  <c r="D220" i="72" s="1" a="1"/>
  <c r="D220" i="72" s="1"/>
  <c r="D221" i="72" s="1" a="1"/>
  <c r="D221" i="72" s="1"/>
  <c r="D222" i="72" s="1" a="1"/>
  <c r="D222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M34" i="20"/>
  <c r="Q38" i="9" a="1"/>
  <c r="Q38" i="9" s="1"/>
  <c r="E85" i="22" s="1"/>
  <c r="J38" i="9"/>
  <c r="P38" i="9" s="1" a="1"/>
  <c r="P38" i="9" s="1"/>
  <c r="E80" i="22" s="1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M38" i="9" l="1" a="1"/>
  <c r="M38" i="9" s="1"/>
  <c r="E65" i="22" s="1"/>
  <c r="E50" i="22"/>
  <c r="G155" i="35" a="1"/>
  <c r="G155" i="35" s="1"/>
  <c r="G148" i="35" a="1"/>
  <c r="G148" i="35" s="1"/>
  <c r="G150" i="35" a="1"/>
  <c r="G150" i="35" s="1"/>
  <c r="G382" i="18" a="1"/>
  <c r="G382" i="18" s="1"/>
  <c r="G392" i="18" a="1"/>
  <c r="G392" i="18" s="1"/>
  <c r="H392" i="18" s="1"/>
  <c r="G152" i="35" a="1"/>
  <c r="G152" i="35" s="1"/>
  <c r="G384" i="18" a="1"/>
  <c r="G384" i="18" s="1"/>
  <c r="H384" i="18" s="1"/>
  <c r="M47" i="20"/>
  <c r="G383" i="18" a="1"/>
  <c r="G383" i="18" s="1"/>
  <c r="G154" i="35" a="1"/>
  <c r="G154" i="35" s="1"/>
  <c r="G385" i="18" a="1"/>
  <c r="G385" i="18" s="1"/>
  <c r="H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H380" i="18" s="1"/>
  <c r="G388" i="18" a="1"/>
  <c r="G388" i="18" s="1"/>
  <c r="G156" i="35" a="1"/>
  <c r="G156" i="35" s="1"/>
  <c r="G391" i="18" a="1"/>
  <c r="G391" i="18" s="1"/>
  <c r="G144" i="35" a="1"/>
  <c r="G144" i="35" s="1"/>
  <c r="H242" i="58" s="1"/>
  <c r="G143" i="35" a="1"/>
  <c r="G143" i="35" s="1"/>
  <c r="H158" i="58" s="1"/>
  <c r="G153" i="35" a="1"/>
  <c r="G153" i="35" s="1"/>
  <c r="H362" i="58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338" i="18"/>
  <c r="I338" i="18"/>
  <c r="I392" i="18"/>
  <c r="H350" i="58"/>
  <c r="H230" i="58"/>
  <c r="H476" i="18"/>
  <c r="I476" i="18"/>
  <c r="I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I385" i="18" l="1"/>
  <c r="H134" i="18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D28" i="17" l="1"/>
  <c r="E8" i="53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M259" i="66"/>
  <c r="E326" i="38"/>
  <c r="E926" i="76" s="1"/>
  <c r="E320" i="38"/>
  <c r="E8" i="76" s="1"/>
  <c r="D16" i="8"/>
  <c r="M115" i="66"/>
  <c r="J4" i="8" s="1"/>
  <c r="L115" i="66"/>
  <c r="M67" i="66"/>
  <c r="L67" i="66"/>
  <c r="L259" i="66"/>
  <c r="I4" i="8" l="1"/>
  <c r="G20" i="39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Y67" i="66"/>
  <c r="O259" i="66"/>
  <c r="Z115" i="66"/>
  <c r="Y259" i="66"/>
  <c r="O115" i="66"/>
  <c r="Y115" i="66"/>
  <c r="Z259" i="66"/>
  <c r="Y211" i="66" l="1"/>
  <c r="Z211" i="66"/>
  <c r="O67" i="66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H363" i="41" l="1"/>
  <c r="H320" i="41"/>
  <c r="I301" i="41"/>
  <c r="E34" i="53"/>
  <c r="F34" i="53" s="1"/>
  <c r="J151" i="41"/>
  <c r="E4" i="53"/>
  <c r="F4" i="53" s="1"/>
  <c r="E22" i="53"/>
  <c r="F22" i="53" s="1"/>
  <c r="H16" i="53" s="1"/>
  <c r="E10" i="53"/>
  <c r="F10" i="53" s="1"/>
  <c r="H4" i="53" s="1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78" i="66"/>
  <c r="E201" i="76" s="1"/>
  <c r="J283" i="41"/>
  <c r="J294" i="41"/>
  <c r="H387" i="41"/>
  <c r="D14" i="57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E132" i="38" s="1"/>
  <c r="E732" i="76" s="1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H10" i="53"/>
  <c r="G10" i="53" s="1"/>
  <c r="G4" i="53"/>
  <c r="Z4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F33" i="53"/>
  <c r="F280" i="66"/>
  <c r="E303" i="76" s="1"/>
  <c r="K51" i="39"/>
  <c r="D51" i="39"/>
  <c r="E322" i="38"/>
  <c r="E922" i="76" s="1"/>
  <c r="E328" i="38"/>
  <c r="E928" i="76" s="1"/>
  <c r="M8" i="41"/>
  <c r="Y61" i="66"/>
  <c r="Y205" i="66"/>
  <c r="Z205" i="66"/>
  <c r="G34" i="53"/>
  <c r="H28" i="53"/>
  <c r="G28" i="53" s="1"/>
  <c r="Z158" i="66"/>
  <c r="Y158" i="66"/>
  <c r="Y14" i="66"/>
  <c r="N8" i="41"/>
  <c r="Z61" i="66" l="1"/>
  <c r="Z119" i="66"/>
  <c r="H5" i="6"/>
  <c r="Y216" i="66"/>
  <c r="Y119" i="66"/>
  <c r="Y148" i="66"/>
  <c r="Z206" i="66"/>
  <c r="Z23" i="66"/>
  <c r="Y4" i="66"/>
  <c r="Y206" i="66"/>
  <c r="Z263" i="66"/>
  <c r="Z62" i="66"/>
  <c r="Y23" i="66"/>
  <c r="Y263" i="66"/>
  <c r="Y62" i="66"/>
  <c r="Z167" i="66"/>
  <c r="Y167" i="66"/>
  <c r="Z148" i="66"/>
  <c r="Z14" i="66"/>
  <c r="Z72" i="66"/>
  <c r="Z216" i="66"/>
  <c r="Y72" i="66"/>
  <c r="E63" i="76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33" i="66"/>
  <c r="I465" i="58"/>
  <c r="E181" i="38"/>
  <c r="E781" i="76" s="1"/>
  <c r="Z278" i="66"/>
  <c r="E146" i="38"/>
  <c r="E746" i="76" s="1"/>
  <c r="I456" i="37"/>
  <c r="H465" i="37" l="1"/>
  <c r="J29" i="66"/>
  <c r="Y135" i="66"/>
  <c r="Z135" i="66"/>
  <c r="Y279" i="66"/>
  <c r="J73" i="66"/>
  <c r="Z279" i="66"/>
  <c r="J16" i="66"/>
  <c r="R16" i="66" s="1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P73" i="66"/>
  <c r="W73" i="66"/>
  <c r="S73" i="66"/>
  <c r="N73" i="66"/>
  <c r="E384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I464" i="41" s="1"/>
  <c r="J77" i="66"/>
  <c r="F23" i="39" s="1"/>
  <c r="E333" i="38"/>
  <c r="E933" i="76" s="1"/>
  <c r="E339" i="38"/>
  <c r="E939" i="76" s="1"/>
  <c r="P226" i="66"/>
  <c r="N226" i="66"/>
  <c r="E537" i="76" s="1"/>
  <c r="J456" i="58"/>
  <c r="J265" i="66"/>
  <c r="E345" i="38"/>
  <c r="E351" i="38"/>
  <c r="E951" i="76" s="1"/>
  <c r="J160" i="66"/>
  <c r="H457" i="58"/>
  <c r="H457" i="41" s="1"/>
  <c r="S16" i="66" l="1"/>
  <c r="J7" i="8"/>
  <c r="W16" i="66"/>
  <c r="P16" i="66"/>
  <c r="V16" i="66" s="1"/>
  <c r="N16" i="66"/>
  <c r="E327" i="76" s="1"/>
  <c r="J456" i="41"/>
  <c r="W64" i="66"/>
  <c r="P64" i="66"/>
  <c r="M88" i="66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X16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V281" i="66" l="1"/>
  <c r="X281" i="66" s="1"/>
  <c r="J5" i="8"/>
  <c r="I5" i="8"/>
  <c r="N88" i="66"/>
  <c r="E399" i="76" s="1"/>
  <c r="X41" i="66"/>
  <c r="O221" i="66"/>
  <c r="V221" i="66" s="1"/>
  <c r="X221" i="66" s="1"/>
  <c r="E388" i="76"/>
  <c r="O160" i="66"/>
  <c r="U160" i="66" s="1"/>
  <c r="E471" i="76"/>
  <c r="O169" i="66"/>
  <c r="Q169" i="66" s="1"/>
  <c r="E480" i="76"/>
  <c r="O233" i="66"/>
  <c r="V233" i="66" s="1"/>
  <c r="X233" i="66" s="1"/>
  <c r="E400" i="76"/>
  <c r="O173" i="66"/>
  <c r="Q173" i="66" s="1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U221" i="66"/>
  <c r="R40" i="66"/>
  <c r="T40" i="66" s="1"/>
  <c r="P40" i="66"/>
  <c r="V40" i="66" s="1"/>
  <c r="X40" i="66" s="1"/>
  <c r="N40" i="66"/>
  <c r="E351" i="76" s="1"/>
  <c r="Y160" i="66"/>
  <c r="Y29" i="66"/>
  <c r="Z64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Q256" i="66" l="1"/>
  <c r="R256" i="66" s="1"/>
  <c r="T256" i="66" s="1"/>
  <c r="Q160" i="66"/>
  <c r="U173" i="66"/>
  <c r="U185" i="66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127" i="72" l="1"/>
  <c r="G158" i="72"/>
  <c r="G65" i="72"/>
  <c r="G96" i="72"/>
  <c r="G251" i="72"/>
  <c r="G282" i="72"/>
  <c r="G189" i="72"/>
  <c r="G220" i="72"/>
  <c r="J4" i="58"/>
  <c r="J4" i="37"/>
  <c r="I4" i="58"/>
  <c r="I4" i="37"/>
  <c r="G34" i="72"/>
  <c r="G3" i="72"/>
  <c r="H221" i="72" l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4" i="58"/>
  <c r="H4" i="37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I4" i="41"/>
  <c r="D45" i="39" s="1"/>
  <c r="F53" i="66"/>
  <c r="E19" i="53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F197" i="66"/>
  <c r="N4" i="58"/>
  <c r="E25" i="53"/>
  <c r="L45" i="39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31" i="53"/>
  <c r="F101" i="66"/>
  <c r="J4" i="41"/>
  <c r="E45" i="39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37" i="53"/>
  <c r="F245" i="66"/>
  <c r="O4" i="58"/>
  <c r="M45" i="39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68" i="76" l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76" i="76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L59" i="39"/>
  <c r="L60" i="39" s="1"/>
  <c r="E158" i="38"/>
  <c r="L56" i="39"/>
  <c r="D56" i="39"/>
  <c r="E107" i="38"/>
  <c r="D59" i="39"/>
  <c r="D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/>
  <c r="F252" i="72" s="1"/>
  <c r="E7" i="53"/>
  <c r="F5" i="66"/>
  <c r="H4" i="41"/>
  <c r="K45" i="39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M4" i="58"/>
  <c r="F149" i="66"/>
  <c r="E13" i="53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4" i="38"/>
  <c r="E59" i="39"/>
  <c r="E60" i="39" s="1"/>
  <c r="E56" i="39"/>
  <c r="E220" i="76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24" i="76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M59" i="39"/>
  <c r="M60" i="39" s="1"/>
  <c r="M56" i="39"/>
  <c r="E175" i="38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159" i="72" l="1"/>
  <c r="F159" i="72" s="1"/>
  <c r="E35" i="72"/>
  <c r="F35" i="72" s="1"/>
  <c r="E97" i="72"/>
  <c r="F9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57" i="39"/>
  <c r="E58" i="39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707" i="76"/>
  <c r="J53" i="66"/>
  <c r="I466" i="37"/>
  <c r="I474" i="37"/>
  <c r="D19" i="53"/>
  <c r="F19" i="53" s="1"/>
  <c r="K59" i="39"/>
  <c r="K60" i="39" s="1"/>
  <c r="K56" i="39"/>
  <c r="E141" i="38"/>
  <c r="L57" i="39"/>
  <c r="L58" i="39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758" i="76"/>
  <c r="D25" i="53"/>
  <c r="F25" i="53" s="1"/>
  <c r="I474" i="58"/>
  <c r="J197" i="66"/>
  <c r="I466" i="58"/>
  <c r="E283" i="72"/>
  <c r="F283" i="72" s="1"/>
  <c r="E172" i="7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1" i="72"/>
  <c r="F221" i="72" s="1"/>
  <c r="E66" i="72"/>
  <c r="F66" i="72" s="1"/>
  <c r="E775" i="76"/>
  <c r="D37" i="53"/>
  <c r="F37" i="53" s="1"/>
  <c r="J245" i="66"/>
  <c r="J474" i="58"/>
  <c r="J466" i="58"/>
  <c r="M57" i="39"/>
  <c r="M58" i="39"/>
  <c r="E190" i="72"/>
  <c r="F190" i="72" s="1"/>
  <c r="E724" i="76"/>
  <c r="J466" i="37"/>
  <c r="D31" i="53"/>
  <c r="F31" i="53" s="1"/>
  <c r="H37" i="53" s="1"/>
  <c r="J474" i="37"/>
  <c r="J101" i="66"/>
  <c r="C45" i="39"/>
  <c r="D57" i="39"/>
  <c r="D58" i="39"/>
  <c r="E4" i="72"/>
  <c r="F4" i="72" s="1"/>
  <c r="E129" i="72" l="1"/>
  <c r="F129" i="72" s="1"/>
  <c r="F55" i="66"/>
  <c r="E78" i="76" s="1"/>
  <c r="I479" i="37"/>
  <c r="I474" i="4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36" i="72"/>
  <c r="F36" i="72" s="1"/>
  <c r="I466" i="41"/>
  <c r="I489" i="37"/>
  <c r="F54" i="66"/>
  <c r="C56" i="39"/>
  <c r="E90" i="38"/>
  <c r="C59" i="39"/>
  <c r="C60" i="39" s="1"/>
  <c r="S53" i="66"/>
  <c r="W53" i="66"/>
  <c r="S101" i="66"/>
  <c r="W101" i="66"/>
  <c r="J466" i="41"/>
  <c r="J489" i="58"/>
  <c r="F246" i="66"/>
  <c r="E253" i="72"/>
  <c r="F253" i="72" s="1"/>
  <c r="I489" i="58"/>
  <c r="F198" i="66"/>
  <c r="E98" i="72"/>
  <c r="F98" i="72" s="1"/>
  <c r="E741" i="76"/>
  <c r="J149" i="66"/>
  <c r="D13" i="53"/>
  <c r="F13" i="53" s="1"/>
  <c r="H7" i="53" s="1"/>
  <c r="H474" i="58"/>
  <c r="H466" i="58"/>
  <c r="F103" i="66"/>
  <c r="E126" i="76" s="1"/>
  <c r="J479" i="37"/>
  <c r="J474" i="41"/>
  <c r="J479" i="58"/>
  <c r="F247" i="66"/>
  <c r="E270" i="76" s="1"/>
  <c r="S197" i="66"/>
  <c r="W197" i="66"/>
  <c r="K58" i="39"/>
  <c r="K57" i="39"/>
  <c r="E160" i="72"/>
  <c r="F160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S245" i="66"/>
  <c r="W245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79" i="58"/>
  <c r="F199" i="66"/>
  <c r="E222" i="76" s="1"/>
  <c r="J489" i="37"/>
  <c r="F102" i="66"/>
  <c r="H31" i="53"/>
  <c r="G31" i="53" s="1"/>
  <c r="G37" i="53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H19" i="53"/>
  <c r="G19" i="53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25" i="53"/>
  <c r="G25" i="53" s="1"/>
  <c r="E5" i="72" l="1"/>
  <c r="F5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84" i="72"/>
  <c r="F284" i="72" s="1"/>
  <c r="E349" i="38"/>
  <c r="E355" i="38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J489" i="41"/>
  <c r="E337" i="38"/>
  <c r="E343" i="38"/>
  <c r="E221" i="76"/>
  <c r="L198" i="66"/>
  <c r="P198" i="66" s="1"/>
  <c r="E690" i="76"/>
  <c r="J5" i="66"/>
  <c r="D7" i="53"/>
  <c r="F7" i="53" s="1"/>
  <c r="H474" i="37"/>
  <c r="H466" i="37"/>
  <c r="C58" i="39"/>
  <c r="C57" i="39"/>
  <c r="E77" i="76"/>
  <c r="L54" i="66"/>
  <c r="P54" i="66" s="1"/>
  <c r="E222" i="72"/>
  <c r="F222" i="72" s="1"/>
  <c r="I479" i="41"/>
  <c r="E366" i="38"/>
  <c r="I480" i="37"/>
  <c r="L102" i="66"/>
  <c r="P102" i="66" s="1"/>
  <c r="E125" i="76"/>
  <c r="E384" i="38"/>
  <c r="I480" i="58"/>
  <c r="E385" i="38" s="1"/>
  <c r="H489" i="58"/>
  <c r="F150" i="66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41"/>
  <c r="E191" i="72"/>
  <c r="F191" i="72" s="1"/>
  <c r="E331" i="38"/>
  <c r="E325" i="38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F151" i="66"/>
  <c r="E174" i="76" s="1"/>
  <c r="H479" i="58"/>
  <c r="J479" i="41"/>
  <c r="E390" i="38"/>
  <c r="J480" i="58"/>
  <c r="E391" i="38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19" i="38"/>
  <c r="E313" i="38"/>
  <c r="E67" i="72"/>
  <c r="F67" i="72" s="1"/>
  <c r="S149" i="66"/>
  <c r="W149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J480" i="37"/>
  <c r="E372" i="38"/>
  <c r="L246" i="66"/>
  <c r="P246" i="66" s="1"/>
  <c r="E269" i="76"/>
  <c r="N198" i="66" l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N246" i="66"/>
  <c r="E557" i="76" s="1"/>
  <c r="E6" i="72"/>
  <c r="F6" i="72" s="1"/>
  <c r="E254" i="72"/>
  <c r="F254" i="72" s="1"/>
  <c r="E285" i="72"/>
  <c r="F285" i="72" s="1"/>
  <c r="E131" i="72"/>
  <c r="F131" i="72" s="1"/>
  <c r="L150" i="66"/>
  <c r="P150" i="66" s="1"/>
  <c r="V150" i="66" s="1"/>
  <c r="X150" i="66" s="1"/>
  <c r="E173" i="76"/>
  <c r="I480" i="41"/>
  <c r="E367" i="38"/>
  <c r="E99" i="72"/>
  <c r="F99" i="72" s="1"/>
  <c r="E955" i="76"/>
  <c r="M245" i="66"/>
  <c r="E966" i="76"/>
  <c r="K55" i="66"/>
  <c r="N55" i="66" s="1"/>
  <c r="E509" i="76"/>
  <c r="E949" i="76"/>
  <c r="E37" i="76"/>
  <c r="L245" i="66"/>
  <c r="J486" i="58"/>
  <c r="E161" i="72"/>
  <c r="F161" i="72" s="1"/>
  <c r="E925" i="76"/>
  <c r="I486" i="58"/>
  <c r="L197" i="66"/>
  <c r="E31" i="7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91" i="76"/>
  <c r="K266" i="66"/>
  <c r="N266" i="66" s="1"/>
  <c r="E577" i="76" s="1"/>
  <c r="H480" i="58"/>
  <c r="E379" i="38" s="1"/>
  <c r="E378" i="38"/>
  <c r="E931" i="76"/>
  <c r="M197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66" i="41"/>
  <c r="F6" i="66"/>
  <c r="H489" i="37"/>
  <c r="H489" i="41" s="1"/>
  <c r="E972" i="76"/>
  <c r="K103" i="66"/>
  <c r="N103" i="66" s="1"/>
  <c r="I486" i="37"/>
  <c r="L53" i="66"/>
  <c r="E13" i="76"/>
  <c r="E913" i="76"/>
  <c r="E990" i="76"/>
  <c r="K247" i="66"/>
  <c r="N247" i="66" s="1"/>
  <c r="E558" i="7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985" i="76"/>
  <c r="K218" i="66"/>
  <c r="N218" i="66" s="1"/>
  <c r="E529" i="76" s="1"/>
  <c r="N54" i="66"/>
  <c r="H479" i="37"/>
  <c r="H474" i="41"/>
  <c r="F7" i="66"/>
  <c r="E919" i="76"/>
  <c r="C20" i="8"/>
  <c r="M53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984" i="76"/>
  <c r="K199" i="66"/>
  <c r="N199" i="66" s="1"/>
  <c r="E510" i="76" s="1"/>
  <c r="H13" i="53"/>
  <c r="G13" i="53" s="1"/>
  <c r="G7" i="53"/>
  <c r="E943" i="76"/>
  <c r="D20" i="8"/>
  <c r="M101" i="66"/>
  <c r="E373" i="38"/>
  <c r="J480" i="4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102" i="66"/>
  <c r="W5" i="66"/>
  <c r="S5" i="66"/>
  <c r="E937" i="76"/>
  <c r="J486" i="37"/>
  <c r="E19" i="76"/>
  <c r="L101" i="66"/>
  <c r="N101" i="66" l="1"/>
  <c r="P101" i="66"/>
  <c r="O198" i="66"/>
  <c r="V198" i="66" s="1"/>
  <c r="X198" i="66" s="1"/>
  <c r="P53" i="66"/>
  <c r="N53" i="66"/>
  <c r="P197" i="66"/>
  <c r="N197" i="66"/>
  <c r="N245" i="66"/>
  <c r="P245" i="66"/>
  <c r="J486" i="41"/>
  <c r="Z102" i="66"/>
  <c r="I486" i="4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8" i="72"/>
  <c r="F38" i="72" s="1"/>
  <c r="E7" i="72"/>
  <c r="F7" i="72" s="1"/>
  <c r="E68" i="72"/>
  <c r="F68" i="72" s="1"/>
  <c r="E223" i="72"/>
  <c r="F223" i="72" s="1"/>
  <c r="E973" i="76"/>
  <c r="K122" i="66"/>
  <c r="N122" i="6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67" i="76"/>
  <c r="K74" i="66"/>
  <c r="N74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95" i="38"/>
  <c r="E289" i="38"/>
  <c r="E414" i="76"/>
  <c r="Y103" i="66"/>
  <c r="Y247" i="66"/>
  <c r="Z103" i="66"/>
  <c r="Z247" i="66"/>
  <c r="E978" i="76"/>
  <c r="K151" i="66"/>
  <c r="N151" i="66" s="1"/>
  <c r="E462" i="76" s="1"/>
  <c r="E301" i="38"/>
  <c r="E307" i="38"/>
  <c r="E979" i="76"/>
  <c r="K170" i="66"/>
  <c r="N170" i="66" s="1"/>
  <c r="E481" i="76" s="1"/>
  <c r="O246" i="66"/>
  <c r="N150" i="66"/>
  <c r="E192" i="72"/>
  <c r="F192" i="72" s="1"/>
  <c r="Y55" i="66"/>
  <c r="E366" i="76"/>
  <c r="Y199" i="66"/>
  <c r="Z199" i="66"/>
  <c r="Z55" i="66"/>
  <c r="I9" i="8"/>
  <c r="F18" i="39"/>
  <c r="H480" i="37"/>
  <c r="H479" i="41"/>
  <c r="E360" i="38"/>
  <c r="L6" i="66"/>
  <c r="P6" i="66" s="1"/>
  <c r="V6" i="66" s="1"/>
  <c r="X6" i="66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Y54" i="66"/>
  <c r="E365" i="76"/>
  <c r="Z54" i="66"/>
  <c r="O54" i="66"/>
  <c r="Z198" i="66"/>
  <c r="Y198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413" i="76"/>
  <c r="O102" i="66"/>
  <c r="Y102" i="66"/>
  <c r="Y246" i="66"/>
  <c r="Z246" i="66"/>
  <c r="G18" i="39"/>
  <c r="J9" i="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U198" i="66" l="1"/>
  <c r="Q198" i="66"/>
  <c r="Z101" i="66"/>
  <c r="O101" i="66"/>
  <c r="Z245" i="66"/>
  <c r="Y101" i="66"/>
  <c r="Y245" i="66"/>
  <c r="E412" i="76"/>
  <c r="O245" i="66"/>
  <c r="E556" i="7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197" i="66"/>
  <c r="E508" i="76"/>
  <c r="Y53" i="66"/>
  <c r="E364" i="76"/>
  <c r="Y197" i="66"/>
  <c r="O53" i="66"/>
  <c r="Z197" i="66"/>
  <c r="Z53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6" i="66"/>
  <c r="E317" i="76" s="1"/>
  <c r="V54" i="66"/>
  <c r="X54" i="66" s="1"/>
  <c r="U54" i="66"/>
  <c r="Q54" i="66"/>
  <c r="E361" i="38"/>
  <c r="H480" i="41"/>
  <c r="E433" i="76"/>
  <c r="Y122" i="66"/>
  <c r="Z266" i="66"/>
  <c r="Y266" i="66"/>
  <c r="Z122" i="66"/>
  <c r="E39" i="72"/>
  <c r="F3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8" i="72"/>
  <c r="F8" i="72" s="1"/>
  <c r="E286" i="72"/>
  <c r="F286" i="72" s="1"/>
  <c r="E256" i="72"/>
  <c r="F256" i="72" s="1"/>
  <c r="E461" i="76"/>
  <c r="V246" i="66"/>
  <c r="X246" i="66" s="1"/>
  <c r="Q246" i="66"/>
  <c r="U246" i="66"/>
  <c r="E907" i="76"/>
  <c r="M149" i="66"/>
  <c r="Y74" i="66"/>
  <c r="Z218" i="66"/>
  <c r="Z74" i="66"/>
  <c r="Y218" i="66"/>
  <c r="E385" i="76"/>
  <c r="Q102" i="66"/>
  <c r="V102" i="66"/>
  <c r="X102" i="66" s="1"/>
  <c r="U102" i="66"/>
  <c r="E901" i="76"/>
  <c r="L149" i="66"/>
  <c r="E25" i="76"/>
  <c r="H486" i="58"/>
  <c r="E960" i="76"/>
  <c r="K7" i="66"/>
  <c r="N7" i="66" s="1"/>
  <c r="E889" i="76"/>
  <c r="L5" i="66"/>
  <c r="H486" i="37"/>
  <c r="H486" i="41" s="1"/>
  <c r="E7" i="76"/>
  <c r="E895" i="76"/>
  <c r="M5" i="66"/>
  <c r="B20" i="8"/>
  <c r="R5" i="66" l="1"/>
  <c r="T5" i="66" s="1"/>
  <c r="P5" i="66"/>
  <c r="V5" i="66" s="1"/>
  <c r="X5" i="66" s="1"/>
  <c r="N5" i="66"/>
  <c r="R149" i="66"/>
  <c r="T149" i="66" s="1"/>
  <c r="P149" i="66"/>
  <c r="V149" i="66" s="1"/>
  <c r="X149" i="66" s="1"/>
  <c r="N149" i="66"/>
  <c r="U101" i="66"/>
  <c r="Q101" i="66"/>
  <c r="R101" i="66" s="1"/>
  <c r="T101" i="66" s="1"/>
  <c r="V101" i="66"/>
  <c r="X101" i="66" s="1"/>
  <c r="Q53" i="66"/>
  <c r="R53" i="66" s="1"/>
  <c r="T53" i="66" s="1"/>
  <c r="U53" i="66"/>
  <c r="V53" i="66"/>
  <c r="X53" i="66" s="1"/>
  <c r="H9" i="8"/>
  <c r="U197" i="66"/>
  <c r="Q197" i="66"/>
  <c r="R197" i="66" s="1"/>
  <c r="T197" i="66" s="1"/>
  <c r="V197" i="66"/>
  <c r="X197" i="66" s="1"/>
  <c r="Q245" i="66"/>
  <c r="R245" i="66" s="1"/>
  <c r="T245" i="66" s="1"/>
  <c r="V245" i="66"/>
  <c r="X245" i="66" s="1"/>
  <c r="U245" i="66"/>
  <c r="O6" i="66"/>
  <c r="U6" i="66" s="1"/>
  <c r="O150" i="66"/>
  <c r="U150" i="66" s="1"/>
  <c r="Z150" i="66"/>
  <c r="Z6" i="66"/>
  <c r="Y6" i="66"/>
  <c r="Y150" i="66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93" i="72"/>
  <c r="F193" i="72" s="1"/>
  <c r="Q6" i="66"/>
  <c r="Y151" i="66"/>
  <c r="Z151" i="66"/>
  <c r="Z7" i="66"/>
  <c r="Y7" i="66"/>
  <c r="E318" i="76"/>
  <c r="E101" i="72"/>
  <c r="F101" i="72" s="1"/>
  <c r="E133" i="72"/>
  <c r="F133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961" i="76"/>
  <c r="K26" i="66"/>
  <c r="N26" i="66" s="1"/>
  <c r="O5" i="66" l="1"/>
  <c r="Y149" i="66"/>
  <c r="E316" i="76"/>
  <c r="Z5" i="66"/>
  <c r="Z149" i="66"/>
  <c r="Y5" i="66"/>
  <c r="E460" i="76"/>
  <c r="O149" i="66"/>
  <c r="Q150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26" i="72"/>
  <c r="F226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337" i="76"/>
  <c r="Y170" i="66"/>
  <c r="Z26" i="66"/>
  <c r="Z170" i="66"/>
  <c r="Y26" i="66"/>
  <c r="E9" i="72"/>
  <c r="F9" i="72" s="1"/>
  <c r="E40" i="72"/>
  <c r="F40" i="72" s="1"/>
  <c r="E71" i="72"/>
  <c r="F71" i="72" s="1"/>
  <c r="E257" i="72"/>
  <c r="F257" i="72" s="1"/>
  <c r="E287" i="72"/>
  <c r="F2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Q5" i="66" l="1"/>
  <c r="U5" i="66"/>
  <c r="U149" i="66"/>
  <c r="Q149" i="66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4" i="72"/>
  <c r="F194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65" i="72"/>
  <c r="F165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41" i="72" l="1"/>
  <c r="F41" i="72" s="1"/>
  <c r="E227" i="72"/>
  <c r="F227" i="72" s="1"/>
  <c r="E72" i="72"/>
  <c r="F7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58" i="72"/>
  <c r="F258" i="72" s="1"/>
  <c r="E288" i="72"/>
  <c r="F288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5" i="72"/>
  <c r="F135" i="72" s="1"/>
  <c r="E10" i="72"/>
  <c r="F10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3" i="72"/>
  <c r="F10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6" i="72"/>
  <c r="F166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89" i="72"/>
  <c r="F289" i="72" s="1"/>
  <c r="E11" i="72"/>
  <c r="F11" i="72" s="1"/>
  <c r="E196" i="72"/>
  <c r="F196" i="72" s="1"/>
  <c r="E228" i="72"/>
  <c r="F228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6" i="72"/>
  <c r="F13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7" i="72"/>
  <c r="F167" i="72" s="1"/>
  <c r="E104" i="72"/>
  <c r="F10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74" i="72"/>
  <c r="F7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3" i="72"/>
  <c r="F4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2" i="72"/>
  <c r="F1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229" i="72"/>
  <c r="F22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7" i="72"/>
  <c r="F137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3" i="72" l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2" i="72"/>
  <c r="F262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44" i="72"/>
  <c r="F44" i="72" s="1"/>
  <c r="E105" i="72"/>
  <c r="F105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2" i="72"/>
  <c r="F292" i="72" s="1"/>
  <c r="E199" i="72"/>
  <c r="F19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69" i="72"/>
  <c r="F169" i="72" s="1"/>
  <c r="E76" i="72"/>
  <c r="F76" i="72" s="1"/>
  <c r="E106" i="72" l="1"/>
  <c r="F106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39" i="72"/>
  <c r="F139" i="72" s="1"/>
  <c r="E45" i="72"/>
  <c r="F45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3" i="72"/>
  <c r="F26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1" i="72"/>
  <c r="F23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5" i="72"/>
  <c r="F15" i="72" s="1"/>
  <c r="E170" i="72"/>
  <c r="F170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40" i="72"/>
  <c r="F140" i="72" s="1"/>
  <c r="E201" i="72"/>
  <c r="F201" i="72" s="1"/>
  <c r="E264" i="72"/>
  <c r="F264" i="72" s="1"/>
  <c r="E78" i="72"/>
  <c r="F78" i="72" s="1"/>
  <c r="E108" i="72"/>
  <c r="F10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94" i="72"/>
  <c r="F294" i="72" s="1"/>
  <c r="E47" i="72" l="1"/>
  <c r="F47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71" i="72"/>
  <c r="F17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/>
  <c r="F1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02" i="72"/>
  <c r="F202" i="72" s="1"/>
  <c r="G203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95" i="72"/>
  <c r="F295" i="72" s="1"/>
  <c r="E109" i="72"/>
  <c r="F109" i="72" s="1"/>
  <c r="E234" i="72"/>
  <c r="F23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9" i="72"/>
  <c r="F7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42" i="72" l="1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H204" i="72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" i="72"/>
  <c r="F17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6" i="72"/>
  <c r="F266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80" i="72"/>
  <c r="F80" i="72" s="1"/>
  <c r="E235" i="72"/>
  <c r="F235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3" i="72"/>
  <c r="F143" i="72" s="1"/>
  <c r="E204" i="72"/>
  <c r="F204" i="72" s="1"/>
  <c r="E296" i="72"/>
  <c r="F296" i="72" s="1"/>
  <c r="E110" i="72"/>
  <c r="F110" i="72" s="1"/>
  <c r="E173" i="72"/>
  <c r="F17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8" i="72" l="1"/>
  <c r="F1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67" i="72"/>
  <c r="F26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51" i="72"/>
  <c r="F51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 l="1"/>
  <c r="F1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97" i="72"/>
  <c r="F297" i="72" s="1"/>
  <c r="E144" i="72"/>
  <c r="F144" i="72" s="1"/>
  <c r="E236" i="72"/>
  <c r="F236" i="72" s="1"/>
  <c r="E174" i="72"/>
  <c r="F17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1" i="72"/>
  <c r="F111" i="72" s="1"/>
  <c r="E205" i="72"/>
  <c r="F205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" i="72"/>
  <c r="F20" i="72" s="1"/>
  <c r="E82" i="72"/>
  <c r="F8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52" i="72"/>
  <c r="F5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06" i="72" l="1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98" i="72"/>
  <c r="F298" i="72" s="1"/>
  <c r="E175" i="72"/>
  <c r="F175" i="72" s="1"/>
  <c r="E112" i="72"/>
  <c r="F112" i="72" s="1"/>
  <c r="E53" i="72" l="1"/>
  <c r="F53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1" i="72"/>
  <c r="F21" i="72" s="1"/>
  <c r="E238" i="72"/>
  <c r="F238" i="72" s="1"/>
  <c r="E83" i="72"/>
  <c r="F83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7" i="72"/>
  <c r="F207" i="72" s="1"/>
  <c r="E270" i="72" l="1"/>
  <c r="F270" i="72" s="1"/>
  <c r="E176" i="72"/>
  <c r="F176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113" i="72"/>
  <c r="F113" i="72" s="1"/>
  <c r="E54" i="72"/>
  <c r="F54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99" i="72"/>
  <c r="F29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2" i="72"/>
  <c r="F22" i="72" s="1"/>
  <c r="E84" i="72"/>
  <c r="F84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08" i="72"/>
  <c r="F208" i="72" s="1"/>
  <c r="E239" i="72"/>
  <c r="F239" i="72" s="1"/>
  <c r="E177" i="72"/>
  <c r="F177" i="72" s="1"/>
  <c r="G55" i="72"/>
  <c r="H56" i="72" s="1"/>
  <c r="I57" i="72" s="1"/>
  <c r="J58" i="72" s="1"/>
  <c r="K59" i="72" s="1"/>
  <c r="L60" i="72" s="1"/>
  <c r="M61" i="72" s="1"/>
  <c r="N62" i="72" s="1"/>
  <c r="O63" i="72" s="1"/>
  <c r="E148" i="72"/>
  <c r="F14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3" i="72" l="1"/>
  <c r="H24" i="72" s="1"/>
  <c r="I25" i="72" s="1"/>
  <c r="J26" i="72" s="1"/>
  <c r="K27" i="72" s="1"/>
  <c r="L28" i="72" s="1"/>
  <c r="M29" i="72" s="1"/>
  <c r="N30" i="72" s="1"/>
  <c r="O31" i="72" s="1"/>
  <c r="P32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23" i="72"/>
  <c r="F23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49" i="72"/>
  <c r="H150" i="72" s="1"/>
  <c r="I151" i="72" s="1"/>
  <c r="J152" i="72" s="1"/>
  <c r="K153" i="72" s="1"/>
  <c r="L154" i="72" s="1"/>
  <c r="M155" i="72" s="1"/>
  <c r="N156" i="72" s="1"/>
  <c r="E300" i="72"/>
  <c r="F300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9" i="72"/>
  <c r="F149" i="72" s="1"/>
  <c r="E209" i="72"/>
  <c r="F209" i="72" s="1"/>
  <c r="E273" i="72"/>
  <c r="F273" i="72" s="1"/>
  <c r="E240" i="72"/>
  <c r="F240" i="72" s="1"/>
  <c r="E115" i="72"/>
  <c r="F115" i="72" s="1"/>
  <c r="E178" i="72"/>
  <c r="F178" i="72" s="1"/>
  <c r="E56" i="72"/>
  <c r="F56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74" i="72"/>
  <c r="H275" i="72" s="1"/>
  <c r="I276" i="72" s="1"/>
  <c r="J277" i="72" s="1"/>
  <c r="K278" i="72" s="1"/>
  <c r="L279" i="72" s="1"/>
  <c r="M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150" i="72"/>
  <c r="H151" i="72" s="1"/>
  <c r="I152" i="72" s="1"/>
  <c r="J153" i="72" s="1"/>
  <c r="K154" i="72" s="1"/>
  <c r="L155" i="72" s="1"/>
  <c r="M156" i="72" s="1"/>
  <c r="E301" i="72"/>
  <c r="F301" i="72" s="1"/>
  <c r="G57" i="72"/>
  <c r="H58" i="72" s="1"/>
  <c r="I59" i="72" s="1"/>
  <c r="J60" i="72" s="1"/>
  <c r="K61" i="72" s="1"/>
  <c r="L62" i="72" s="1"/>
  <c r="M6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6" i="72"/>
  <c r="F86" i="72" s="1"/>
  <c r="G25" i="72" l="1"/>
  <c r="H26" i="72" s="1"/>
  <c r="I27" i="72" s="1"/>
  <c r="J28" i="72" s="1"/>
  <c r="K29" i="72" s="1"/>
  <c r="L30" i="72" s="1"/>
  <c r="M31" i="72" s="1"/>
  <c r="N3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57" i="72"/>
  <c r="F57" i="72" s="1"/>
  <c r="G58" i="72" s="1"/>
  <c r="H59" i="72" s="1"/>
  <c r="I60" i="72" s="1"/>
  <c r="J61" i="72" s="1"/>
  <c r="K62" i="72" s="1"/>
  <c r="L63" i="72" s="1"/>
  <c r="E116" i="72"/>
  <c r="F116" i="72" s="1"/>
  <c r="E210" i="72"/>
  <c r="F210" i="72" s="1"/>
  <c r="E150" i="72"/>
  <c r="F150" i="72" s="1"/>
  <c r="E274" i="72"/>
  <c r="F274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87" i="72"/>
  <c r="H88" i="72" s="1"/>
  <c r="I89" i="72" s="1"/>
  <c r="J90" i="72" s="1"/>
  <c r="K91" i="72" s="1"/>
  <c r="L92" i="72" s="1"/>
  <c r="M93" i="72" s="1"/>
  <c r="N94" i="72" s="1"/>
  <c r="E25" i="72"/>
  <c r="F25" i="72" s="1"/>
  <c r="E241" i="72"/>
  <c r="F241" i="72" s="1"/>
  <c r="G275" i="72" l="1"/>
  <c r="H276" i="72" s="1"/>
  <c r="I277" i="72" s="1"/>
  <c r="J278" i="72" s="1"/>
  <c r="K279" i="72" s="1"/>
  <c r="L280" i="72" s="1"/>
  <c r="G151" i="72"/>
  <c r="H152" i="72" s="1"/>
  <c r="I153" i="72" s="1"/>
  <c r="J154" i="72" s="1"/>
  <c r="K155" i="72" s="1"/>
  <c r="L156" i="72" s="1"/>
  <c r="G242" i="72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G26" i="72"/>
  <c r="H27" i="72" s="1"/>
  <c r="I28" i="72" s="1"/>
  <c r="J29" i="72" s="1"/>
  <c r="K30" i="72" s="1"/>
  <c r="L31" i="72" s="1"/>
  <c r="M32" i="72" s="1"/>
  <c r="E58" i="72"/>
  <c r="F58" i="72" s="1"/>
  <c r="E87" i="72"/>
  <c r="F8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2" i="72"/>
  <c r="F302" i="72" s="1"/>
  <c r="E180" i="72"/>
  <c r="F180" i="72" s="1"/>
  <c r="G181" i="72" l="1"/>
  <c r="H182" i="72" s="1"/>
  <c r="I183" i="72" s="1"/>
  <c r="J184" i="72" s="1"/>
  <c r="K185" i="72" s="1"/>
  <c r="L186" i="72" s="1"/>
  <c r="M187" i="72" s="1"/>
  <c r="E211" i="72"/>
  <c r="F211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17" i="72"/>
  <c r="F117" i="72" s="1"/>
  <c r="E242" i="72"/>
  <c r="F242" i="72" s="1"/>
  <c r="G88" i="72"/>
  <c r="H89" i="72" s="1"/>
  <c r="I90" i="72" s="1"/>
  <c r="J91" i="72" s="1"/>
  <c r="K92" i="72" s="1"/>
  <c r="L93" i="72" s="1"/>
  <c r="M94" i="72" s="1"/>
  <c r="E151" i="72"/>
  <c r="F151" i="72" s="1"/>
  <c r="E26" i="72"/>
  <c r="F26" i="72" s="1"/>
  <c r="E275" i="72"/>
  <c r="F275" i="72" s="1"/>
  <c r="G59" i="72"/>
  <c r="H60" i="72" s="1"/>
  <c r="I61" i="72" s="1"/>
  <c r="J62" i="72" s="1"/>
  <c r="K63" i="72" s="1"/>
  <c r="E88" i="72" l="1"/>
  <c r="F88" i="72" s="1"/>
  <c r="G89" i="72" s="1"/>
  <c r="H90" i="72" s="1"/>
  <c r="I91" i="72" s="1"/>
  <c r="J92" i="72" s="1"/>
  <c r="K93" i="72" s="1"/>
  <c r="L94" i="72" s="1"/>
  <c r="E59" i="72"/>
  <c r="F59" i="72" s="1"/>
  <c r="G60" i="72" s="1"/>
  <c r="H61" i="72" s="1"/>
  <c r="I62" i="72" s="1"/>
  <c r="J63" i="72" s="1"/>
  <c r="G243" i="72"/>
  <c r="H244" i="72" s="1"/>
  <c r="I245" i="72" s="1"/>
  <c r="J246" i="72" s="1"/>
  <c r="K247" i="72" s="1"/>
  <c r="L248" i="72" s="1"/>
  <c r="M249" i="72" s="1"/>
  <c r="G118" i="72"/>
  <c r="H119" i="72" s="1"/>
  <c r="I120" i="72" s="1"/>
  <c r="J121" i="72" s="1"/>
  <c r="K122" i="72" s="1"/>
  <c r="L123" i="72" s="1"/>
  <c r="M124" i="72" s="1"/>
  <c r="N125" i="72" s="1"/>
  <c r="E303" i="72"/>
  <c r="F303" i="72" s="1"/>
  <c r="G27" i="72"/>
  <c r="H28" i="72" s="1"/>
  <c r="I29" i="72" s="1"/>
  <c r="J30" i="72" s="1"/>
  <c r="K31" i="72" s="1"/>
  <c r="L32" i="72" s="1"/>
  <c r="G212" i="72"/>
  <c r="H213" i="72" s="1"/>
  <c r="I214" i="72" s="1"/>
  <c r="J215" i="72" s="1"/>
  <c r="K216" i="72" s="1"/>
  <c r="L217" i="72" s="1"/>
  <c r="M218" i="72" s="1"/>
  <c r="G276" i="72"/>
  <c r="H277" i="72" s="1"/>
  <c r="I278" i="72" s="1"/>
  <c r="J279" i="72" s="1"/>
  <c r="K280" i="72" s="1"/>
  <c r="G152" i="72"/>
  <c r="H153" i="72" s="1"/>
  <c r="I154" i="72" s="1"/>
  <c r="J155" i="72" s="1"/>
  <c r="K156" i="72" s="1"/>
  <c r="E181" i="72"/>
  <c r="F181" i="72" s="1"/>
  <c r="E212" i="72" l="1"/>
  <c r="F212" i="72" s="1"/>
  <c r="G213" i="72" s="1"/>
  <c r="H214" i="72" s="1"/>
  <c r="I215" i="72" s="1"/>
  <c r="J216" i="72" s="1"/>
  <c r="K217" i="72" s="1"/>
  <c r="L218" i="72" s="1"/>
  <c r="E152" i="72"/>
  <c r="F152" i="72" s="1"/>
  <c r="G153" i="72" s="1"/>
  <c r="H154" i="72" s="1"/>
  <c r="I155" i="72" s="1"/>
  <c r="J156" i="72" s="1"/>
  <c r="E276" i="72"/>
  <c r="F276" i="72" s="1"/>
  <c r="E27" i="72"/>
  <c r="F27" i="72" s="1"/>
  <c r="E118" i="72"/>
  <c r="F118" i="72" s="1"/>
  <c r="E60" i="72"/>
  <c r="F60" i="72" s="1"/>
  <c r="E89" i="72"/>
  <c r="F89" i="72" s="1"/>
  <c r="G182" i="72"/>
  <c r="H183" i="72" s="1"/>
  <c r="I184" i="72" s="1"/>
  <c r="J185" i="72" s="1"/>
  <c r="K186" i="72" s="1"/>
  <c r="L187" i="72" s="1"/>
  <c r="E243" i="72"/>
  <c r="F243" i="72" s="1"/>
  <c r="G277" i="72"/>
  <c r="H278" i="72" s="1"/>
  <c r="I279" i="72" s="1"/>
  <c r="J280" i="72" s="1"/>
  <c r="G304" i="72"/>
  <c r="H305" i="72" s="1"/>
  <c r="I306" i="72" s="1"/>
  <c r="J307" i="72" s="1"/>
  <c r="K308" i="72" s="1"/>
  <c r="L309" i="72" s="1"/>
  <c r="M310" i="72" s="1"/>
  <c r="N311" i="72" s="1"/>
  <c r="E182" i="72" l="1"/>
  <c r="F182" i="72" s="1"/>
  <c r="G183" i="72" s="1"/>
  <c r="H184" i="72" s="1"/>
  <c r="I185" i="72" s="1"/>
  <c r="J186" i="72" s="1"/>
  <c r="K187" i="72" s="1"/>
  <c r="G28" i="72"/>
  <c r="H29" i="72" s="1"/>
  <c r="I30" i="72" s="1"/>
  <c r="J31" i="72" s="1"/>
  <c r="K32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90" i="72"/>
  <c r="H91" i="72" s="1"/>
  <c r="I92" i="72" s="1"/>
  <c r="J93" i="72" s="1"/>
  <c r="K94" i="72" s="1"/>
  <c r="E277" i="72"/>
  <c r="F277" i="72" s="1"/>
  <c r="E213" i="72"/>
  <c r="F213" i="72" s="1"/>
  <c r="G244" i="72"/>
  <c r="H245" i="72" s="1"/>
  <c r="I246" i="72" s="1"/>
  <c r="J247" i="72" s="1"/>
  <c r="K248" i="72" s="1"/>
  <c r="L249" i="72" s="1"/>
  <c r="G61" i="72"/>
  <c r="H62" i="72" s="1"/>
  <c r="I63" i="72" s="1"/>
  <c r="G119" i="72"/>
  <c r="H120" i="72" s="1"/>
  <c r="I121" i="72" s="1"/>
  <c r="J122" i="72" s="1"/>
  <c r="K123" i="72" s="1"/>
  <c r="L124" i="72" s="1"/>
  <c r="M125" i="72" s="1"/>
  <c r="E153" i="72"/>
  <c r="F153" i="72" s="1"/>
  <c r="E28" i="72" l="1"/>
  <c r="F28" i="72" s="1"/>
  <c r="E244" i="72"/>
  <c r="F244" i="72" s="1"/>
  <c r="G154" i="72"/>
  <c r="H155" i="72" s="1"/>
  <c r="I156" i="72" s="1"/>
  <c r="E119" i="72"/>
  <c r="F119" i="72" s="1"/>
  <c r="G214" i="72"/>
  <c r="H215" i="72" s="1"/>
  <c r="I216" i="72" s="1"/>
  <c r="J217" i="72" s="1"/>
  <c r="K218" i="72" s="1"/>
  <c r="G278" i="72"/>
  <c r="H279" i="72" s="1"/>
  <c r="I280" i="72" s="1"/>
  <c r="E183" i="72"/>
  <c r="F183" i="72" s="1"/>
  <c r="E90" i="72"/>
  <c r="F90" i="72" s="1"/>
  <c r="E61" i="72"/>
  <c r="F61" i="72" s="1"/>
  <c r="E305" i="72"/>
  <c r="F305" i="72" s="1"/>
  <c r="G29" i="72" l="1"/>
  <c r="H30" i="72" s="1"/>
  <c r="I31" i="72" s="1"/>
  <c r="J32" i="72" s="1"/>
  <c r="E278" i="72"/>
  <c r="F278" i="72" s="1"/>
  <c r="G306" i="72"/>
  <c r="H307" i="72" s="1"/>
  <c r="I308" i="72" s="1"/>
  <c r="J309" i="72" s="1"/>
  <c r="K310" i="72" s="1"/>
  <c r="L311" i="72" s="1"/>
  <c r="E214" i="72"/>
  <c r="F214" i="72" s="1"/>
  <c r="G91" i="72"/>
  <c r="H92" i="72" s="1"/>
  <c r="I93" i="72" s="1"/>
  <c r="J94" i="72" s="1"/>
  <c r="G120" i="72"/>
  <c r="H121" i="72" s="1"/>
  <c r="I122" i="72" s="1"/>
  <c r="J123" i="72" s="1"/>
  <c r="K124" i="72" s="1"/>
  <c r="L125" i="72" s="1"/>
  <c r="G62" i="72"/>
  <c r="H63" i="72" s="1"/>
  <c r="G184" i="72"/>
  <c r="H185" i="72" s="1"/>
  <c r="I186" i="72" s="1"/>
  <c r="J187" i="72" s="1"/>
  <c r="E154" i="72"/>
  <c r="F154" i="72" s="1"/>
  <c r="G245" i="72"/>
  <c r="H246" i="72" s="1"/>
  <c r="I247" i="72" s="1"/>
  <c r="J248" i="72" s="1"/>
  <c r="K249" i="72" s="1"/>
  <c r="E29" i="72" l="1"/>
  <c r="F29" i="72" s="1"/>
  <c r="G30" i="72" s="1"/>
  <c r="H31" i="72" s="1"/>
  <c r="I32" i="72" s="1"/>
  <c r="E245" i="72"/>
  <c r="F245" i="72" s="1"/>
  <c r="G246" i="72" s="1"/>
  <c r="H247" i="72" s="1"/>
  <c r="I248" i="72" s="1"/>
  <c r="J249" i="72" s="1"/>
  <c r="E62" i="72"/>
  <c r="F62" i="72" s="1"/>
  <c r="G63" i="72" s="1"/>
  <c r="E63" i="72" s="1"/>
  <c r="F63" i="72" s="1"/>
  <c r="AL63" i="72" s="1"/>
  <c r="E184" i="72"/>
  <c r="F184" i="72" s="1"/>
  <c r="G185" i="72" s="1"/>
  <c r="H186" i="72" s="1"/>
  <c r="I187" i="72" s="1"/>
  <c r="E120" i="72"/>
  <c r="F120" i="72" s="1"/>
  <c r="E91" i="72"/>
  <c r="F91" i="72" s="1"/>
  <c r="G155" i="72"/>
  <c r="H156" i="72" s="1"/>
  <c r="G215" i="72"/>
  <c r="H216" i="72" s="1"/>
  <c r="I217" i="72" s="1"/>
  <c r="J218" i="72" s="1"/>
  <c r="E306" i="72"/>
  <c r="F306" i="72" s="1"/>
  <c r="G279" i="72"/>
  <c r="H280" i="72" s="1"/>
  <c r="E30" i="72" l="1"/>
  <c r="F30" i="72" s="1"/>
  <c r="E279" i="72"/>
  <c r="F279" i="72" s="1"/>
  <c r="G280" i="72" s="1"/>
  <c r="E280" i="72" s="1"/>
  <c r="F280" i="72" s="1"/>
  <c r="E246" i="72"/>
  <c r="F246" i="72" s="1"/>
  <c r="E215" i="72"/>
  <c r="F215" i="72" s="1"/>
  <c r="E185" i="72"/>
  <c r="F185" i="72" s="1"/>
  <c r="E155" i="72"/>
  <c r="F155" i="72" s="1"/>
  <c r="G92" i="72"/>
  <c r="H93" i="72" s="1"/>
  <c r="I94" i="72" s="1"/>
  <c r="G307" i="72"/>
  <c r="H308" i="72" s="1"/>
  <c r="I309" i="72" s="1"/>
  <c r="J310" i="72" s="1"/>
  <c r="K311" i="72" s="1"/>
  <c r="G121" i="72"/>
  <c r="H122" i="72" s="1"/>
  <c r="I123" i="72" s="1"/>
  <c r="J124" i="72" s="1"/>
  <c r="K125" i="72" s="1"/>
  <c r="G31" i="72" l="1"/>
  <c r="H32" i="72" s="1"/>
  <c r="E121" i="72"/>
  <c r="F121" i="72" s="1"/>
  <c r="E307" i="72"/>
  <c r="F307" i="72" s="1"/>
  <c r="E92" i="72"/>
  <c r="F92" i="72" s="1"/>
  <c r="G156" i="72"/>
  <c r="E156" i="72" s="1"/>
  <c r="F156" i="72" s="1"/>
  <c r="G186" i="72"/>
  <c r="H187" i="72" s="1"/>
  <c r="G216" i="72"/>
  <c r="H217" i="72" s="1"/>
  <c r="I218" i="72" s="1"/>
  <c r="G247" i="72"/>
  <c r="H248" i="72" s="1"/>
  <c r="I249" i="72" s="1"/>
  <c r="E31" i="72" l="1"/>
  <c r="F31" i="72" s="1"/>
  <c r="E247" i="72"/>
  <c r="F247" i="72" s="1"/>
  <c r="E186" i="72"/>
  <c r="F186" i="72" s="1"/>
  <c r="G187" i="72" s="1"/>
  <c r="E187" i="72" s="1"/>
  <c r="F187" i="72" s="1"/>
  <c r="G93" i="72"/>
  <c r="H94" i="72" s="1"/>
  <c r="G308" i="72"/>
  <c r="H309" i="72" s="1"/>
  <c r="I310" i="72" s="1"/>
  <c r="J311" i="72" s="1"/>
  <c r="E216" i="72"/>
  <c r="F216" i="72" s="1"/>
  <c r="G122" i="72"/>
  <c r="H123" i="72" s="1"/>
  <c r="I124" i="72" s="1"/>
  <c r="J125" i="72" s="1"/>
  <c r="G32" i="72" l="1"/>
  <c r="E32" i="72" s="1"/>
  <c r="F32" i="72" s="1"/>
  <c r="AL32" i="72" s="1"/>
  <c r="E122" i="72"/>
  <c r="F122" i="72" s="1"/>
  <c r="E308" i="72"/>
  <c r="F308" i="72" s="1"/>
  <c r="G217" i="72"/>
  <c r="H218" i="72" s="1"/>
  <c r="E93" i="72"/>
  <c r="F93" i="72" s="1"/>
  <c r="G94" i="72" s="1"/>
  <c r="E94" i="72" s="1"/>
  <c r="F94" i="72" s="1"/>
  <c r="AL94" i="72" s="1"/>
  <c r="G248" i="72"/>
  <c r="H249" i="72" s="1"/>
  <c r="E248" i="72" l="1"/>
  <c r="F248" i="72" s="1"/>
  <c r="E217" i="72"/>
  <c r="F217" i="72" s="1"/>
  <c r="G218" i="72" s="1"/>
  <c r="E218" i="72" s="1"/>
  <c r="F218" i="72" s="1"/>
  <c r="G309" i="72"/>
  <c r="H310" i="72" s="1"/>
  <c r="I311" i="72" s="1"/>
  <c r="G123" i="72"/>
  <c r="H124" i="72" s="1"/>
  <c r="I125" i="72" s="1"/>
  <c r="E123" i="72" l="1"/>
  <c r="F123" i="72" s="1"/>
  <c r="E309" i="72"/>
  <c r="F309" i="72" s="1"/>
  <c r="G249" i="72"/>
  <c r="E249" i="72" s="1"/>
  <c r="F249" i="72" s="1"/>
  <c r="G310" i="72" l="1"/>
  <c r="H311" i="72" s="1"/>
  <c r="G124" i="72"/>
  <c r="H125" i="72" s="1"/>
  <c r="E124" i="72" l="1"/>
  <c r="F124" i="72" s="1"/>
  <c r="E310" i="72"/>
  <c r="F310" i="72" s="1"/>
  <c r="G125" i="72" l="1"/>
  <c r="E125" i="72" s="1"/>
  <c r="F125" i="72" s="1"/>
  <c r="G40" i="26" s="1" a="1"/>
  <c r="G40" i="26" s="1"/>
  <c r="H224" i="35" s="1"/>
  <c r="H41" i="26" a="1"/>
  <c r="H41" i="26" s="1"/>
  <c r="I225" i="35" s="1"/>
  <c r="D26" i="26" a="1"/>
  <c r="D26" i="26" s="1"/>
  <c r="H189" i="35" s="1"/>
  <c r="F26" i="26" a="1"/>
  <c r="F26" i="26" s="1"/>
  <c r="G210" i="35" s="1"/>
  <c r="D35" i="26" a="1"/>
  <c r="D35" i="26" s="1"/>
  <c r="G311" i="72"/>
  <c r="E311" i="72" s="1"/>
  <c r="F311" i="72" s="1"/>
  <c r="H40" i="26" s="1" a="1"/>
  <c r="H40" i="26" s="1"/>
  <c r="I224" i="35" s="1"/>
  <c r="J86" i="58" l="1"/>
  <c r="J85" i="58"/>
  <c r="J84" i="58"/>
  <c r="J83" i="58"/>
  <c r="I85" i="58"/>
  <c r="I83" i="58"/>
  <c r="I84" i="58"/>
  <c r="I86" i="58"/>
  <c r="G33" i="26" a="1"/>
  <c r="G33" i="26" s="1"/>
  <c r="H217" i="35" s="1"/>
  <c r="D36" i="26" a="1"/>
  <c r="D36" i="26" s="1"/>
  <c r="H199" i="35" s="1"/>
  <c r="E25" i="26" a="1"/>
  <c r="E25" i="26" s="1"/>
  <c r="I188" i="35" s="1"/>
  <c r="G35" i="26" a="1"/>
  <c r="G35" i="26" s="1"/>
  <c r="H34" i="26" a="1"/>
  <c r="H34" i="26" s="1"/>
  <c r="I218" i="35" s="1"/>
  <c r="D25" i="26" a="1"/>
  <c r="D25" i="26" s="1"/>
  <c r="H188" i="35" s="1"/>
  <c r="E34" i="26" a="1"/>
  <c r="E34" i="26" s="1"/>
  <c r="I197" i="35" s="1"/>
  <c r="D33" i="26" a="1"/>
  <c r="D33" i="26" s="1"/>
  <c r="H196" i="35" s="1"/>
  <c r="F29" i="26" a="1"/>
  <c r="F29" i="26" s="1"/>
  <c r="G213" i="35" s="1"/>
  <c r="D29" i="26" a="1"/>
  <c r="D29" i="26" s="1"/>
  <c r="H192" i="35" s="1"/>
  <c r="D38" i="26" a="1"/>
  <c r="D38" i="26" s="1"/>
  <c r="H201" i="35" s="1"/>
  <c r="G42" i="26" a="1"/>
  <c r="G42" i="26" s="1"/>
  <c r="H226" i="35" s="1"/>
  <c r="G25" i="26" a="1"/>
  <c r="G25" i="26" s="1"/>
  <c r="H209" i="35" s="1"/>
  <c r="H25" i="26" a="1"/>
  <c r="H25" i="26" s="1"/>
  <c r="I209" i="35" s="1"/>
  <c r="H28" i="26" a="1"/>
  <c r="H28" i="26" s="1"/>
  <c r="I212" i="35" s="1"/>
  <c r="G30" i="26" a="1"/>
  <c r="G30" i="26" s="1"/>
  <c r="H214" i="35" s="1"/>
  <c r="D24" i="26" a="1"/>
  <c r="D24" i="26" s="1"/>
  <c r="H187" i="35" s="1"/>
  <c r="F25" i="26" a="1"/>
  <c r="F25" i="26" s="1"/>
  <c r="G209" i="35" s="1"/>
  <c r="H30" i="26" a="1"/>
  <c r="H30" i="26" s="1"/>
  <c r="I214" i="35" s="1"/>
  <c r="H38" i="26" a="1"/>
  <c r="H38" i="26" s="1"/>
  <c r="I222" i="35" s="1"/>
  <c r="E36" i="26" a="1"/>
  <c r="E36" i="26" s="1"/>
  <c r="I199" i="35" s="1"/>
  <c r="E33" i="26" a="1"/>
  <c r="E33" i="26" s="1"/>
  <c r="I196" i="35" s="1"/>
  <c r="D23" i="26" a="1"/>
  <c r="D23" i="26" s="1"/>
  <c r="D31" i="26" a="1"/>
  <c r="D31" i="26" s="1"/>
  <c r="F41" i="26" a="1"/>
  <c r="F41" i="26" s="1"/>
  <c r="G225" i="35" s="1"/>
  <c r="E38" i="26" a="1"/>
  <c r="E38" i="26" s="1"/>
  <c r="I201" i="35" s="1"/>
  <c r="D28" i="26" a="1"/>
  <c r="D28" i="26" s="1"/>
  <c r="H191" i="35" s="1"/>
  <c r="G38" i="26" a="1"/>
  <c r="G38" i="26" s="1"/>
  <c r="H222" i="35" s="1"/>
  <c r="E28" i="26" a="1"/>
  <c r="E28" i="26" s="1"/>
  <c r="I191" i="35" s="1"/>
  <c r="F42" i="26" a="1"/>
  <c r="F42" i="26" s="1"/>
  <c r="G226" i="35" s="1"/>
  <c r="D32" i="26" a="1"/>
  <c r="D32" i="26" s="1"/>
  <c r="H195" i="35" s="1"/>
  <c r="E30" i="26" a="1"/>
  <c r="E30" i="26" s="1"/>
  <c r="I193" i="35" s="1"/>
  <c r="E31" i="26" a="1"/>
  <c r="E31" i="26" s="1"/>
  <c r="E37" i="26" a="1"/>
  <c r="E37" i="26" s="1"/>
  <c r="I200" i="35" s="1"/>
  <c r="F35" i="26" a="1"/>
  <c r="F35" i="26" s="1"/>
  <c r="H31" i="26" a="1"/>
  <c r="H31" i="26" s="1"/>
  <c r="I28" i="37"/>
  <c r="I29" i="37"/>
  <c r="I30" i="37"/>
  <c r="I27" i="37"/>
  <c r="F37" i="26" a="1"/>
  <c r="F37" i="26" s="1"/>
  <c r="G221" i="35" s="1"/>
  <c r="D39" i="26" a="1"/>
  <c r="D39" i="26" s="1"/>
  <c r="E23" i="26" a="1"/>
  <c r="E23" i="26" s="1"/>
  <c r="G27" i="26" a="1"/>
  <c r="G27" i="26" s="1"/>
  <c r="H42" i="26" a="1"/>
  <c r="H42" i="26" s="1"/>
  <c r="I226" i="35" s="1"/>
  <c r="F23" i="26" a="1"/>
  <c r="F23" i="26" s="1"/>
  <c r="D42" i="26" a="1"/>
  <c r="D42" i="26" s="1"/>
  <c r="H205" i="35" s="1"/>
  <c r="F34" i="26" a="1"/>
  <c r="F34" i="26" s="1"/>
  <c r="G218" i="35" s="1"/>
  <c r="H39" i="26" a="1"/>
  <c r="H39" i="26" s="1"/>
  <c r="D41" i="26" a="1"/>
  <c r="D41" i="26" s="1"/>
  <c r="H204" i="35" s="1"/>
  <c r="F24" i="26" a="1"/>
  <c r="F24" i="26" s="1"/>
  <c r="G208" i="35" s="1"/>
  <c r="F32" i="26" a="1"/>
  <c r="F32" i="26" s="1"/>
  <c r="G216" i="35" s="1"/>
  <c r="D27" i="26" a="1"/>
  <c r="D27" i="26" s="1"/>
  <c r="G24" i="26" a="1"/>
  <c r="G24" i="26" s="1"/>
  <c r="H208" i="35" s="1"/>
  <c r="G31" i="26" a="1"/>
  <c r="G31" i="26" s="1"/>
  <c r="G26" i="26" a="1"/>
  <c r="G26" i="26" s="1"/>
  <c r="H210" i="35" s="1"/>
  <c r="E29" i="26" a="1"/>
  <c r="E29" i="26" s="1"/>
  <c r="I192" i="35" s="1"/>
  <c r="E42" i="26" a="1"/>
  <c r="E42" i="26" s="1"/>
  <c r="I205" i="35" s="1"/>
  <c r="G36" i="26" a="1"/>
  <c r="G36" i="26" s="1"/>
  <c r="H220" i="35" s="1"/>
  <c r="H37" i="26" a="1"/>
  <c r="H37" i="26" s="1"/>
  <c r="I221" i="35" s="1"/>
  <c r="G32" i="26" a="1"/>
  <c r="G32" i="26" s="1"/>
  <c r="H216" i="35" s="1"/>
  <c r="D37" i="26" a="1"/>
  <c r="D37" i="26" s="1"/>
  <c r="H200" i="35" s="1"/>
  <c r="AL125" i="72"/>
  <c r="AL127" i="72" s="1"/>
  <c r="H32" i="26" a="1"/>
  <c r="H32" i="26" s="1"/>
  <c r="I216" i="35" s="1"/>
  <c r="H33" i="26" a="1"/>
  <c r="H33" i="26" s="1"/>
  <c r="I217" i="35" s="1"/>
  <c r="J87" i="58"/>
  <c r="J90" i="58"/>
  <c r="J89" i="58"/>
  <c r="J88" i="58"/>
  <c r="F39" i="26" a="1"/>
  <c r="F39" i="26" s="1"/>
  <c r="G37" i="26" a="1"/>
  <c r="G37" i="26" s="1"/>
  <c r="H221" i="35" s="1"/>
  <c r="E35" i="26" a="1"/>
  <c r="E35" i="26" s="1"/>
  <c r="D34" i="26" a="1"/>
  <c r="D34" i="26" s="1"/>
  <c r="H197" i="35" s="1"/>
  <c r="D30" i="26" a="1"/>
  <c r="D30" i="26" s="1"/>
  <c r="H193" i="35" s="1"/>
  <c r="F40" i="26" a="1"/>
  <c r="F40" i="26" s="1"/>
  <c r="G224" i="35" s="1"/>
  <c r="E26" i="26" a="1"/>
  <c r="E26" i="26" s="1"/>
  <c r="I189" i="35" s="1"/>
  <c r="G39" i="26" a="1"/>
  <c r="G39" i="26" s="1"/>
  <c r="E40" i="26" a="1"/>
  <c r="E40" i="26" s="1"/>
  <c r="I203" i="35" s="1"/>
  <c r="D40" i="26" a="1"/>
  <c r="D40" i="26" s="1"/>
  <c r="H203" i="35" s="1"/>
  <c r="F33" i="26" a="1"/>
  <c r="F33" i="26" s="1"/>
  <c r="G217" i="35" s="1"/>
  <c r="H28" i="58"/>
  <c r="H28" i="41" s="1"/>
  <c r="H30" i="58"/>
  <c r="H30" i="41" s="1"/>
  <c r="H29" i="58"/>
  <c r="H29" i="41" s="1"/>
  <c r="H27" i="58"/>
  <c r="H27" i="41" s="1"/>
  <c r="F27" i="26" a="1"/>
  <c r="F27" i="26" s="1"/>
  <c r="H29" i="26" a="1"/>
  <c r="H29" i="26" s="1"/>
  <c r="I213" i="35" s="1"/>
  <c r="H27" i="26" a="1"/>
  <c r="H27" i="26" s="1"/>
  <c r="G28" i="26" a="1"/>
  <c r="G28" i="26" s="1"/>
  <c r="H212" i="35" s="1"/>
  <c r="E39" i="26" a="1"/>
  <c r="E39" i="26" s="1"/>
  <c r="G41" i="26" a="1"/>
  <c r="G41" i="26" s="1"/>
  <c r="H225" i="35" s="1"/>
  <c r="E27" i="26" a="1"/>
  <c r="E27" i="26" s="1"/>
  <c r="H26" i="26" a="1"/>
  <c r="H26" i="26" s="1"/>
  <c r="I210" i="35" s="1"/>
  <c r="G29" i="26" a="1"/>
  <c r="G29" i="26" s="1"/>
  <c r="H213" i="35" s="1"/>
  <c r="H35" i="26" a="1"/>
  <c r="H35" i="26" s="1"/>
  <c r="H24" i="26" a="1"/>
  <c r="H24" i="26" s="1"/>
  <c r="I208" i="35" s="1"/>
  <c r="F30" i="26" a="1"/>
  <c r="F30" i="26" s="1"/>
  <c r="G214" i="35" s="1"/>
  <c r="H198" i="35"/>
  <c r="C53" i="26"/>
  <c r="H23" i="26" a="1"/>
  <c r="H23" i="26" s="1"/>
  <c r="E24" i="26" a="1"/>
  <c r="E24" i="26" s="1"/>
  <c r="I187" i="35" s="1"/>
  <c r="F31" i="26" a="1"/>
  <c r="F31" i="26" s="1"/>
  <c r="G34" i="26" a="1"/>
  <c r="G34" i="26" s="1"/>
  <c r="H218" i="35" s="1"/>
  <c r="H36" i="26" a="1"/>
  <c r="H36" i="26" s="1"/>
  <c r="I220" i="35" s="1"/>
  <c r="G23" i="26" a="1"/>
  <c r="G23" i="26" s="1"/>
  <c r="E32" i="26" a="1"/>
  <c r="E32" i="26" s="1"/>
  <c r="I195" i="35" s="1"/>
  <c r="F28" i="26" a="1"/>
  <c r="F28" i="26" s="1"/>
  <c r="G212" i="35" s="1"/>
  <c r="F38" i="26" a="1"/>
  <c r="F38" i="26" s="1"/>
  <c r="G222" i="35" s="1"/>
  <c r="F36" i="26" a="1"/>
  <c r="F36" i="26" s="1"/>
  <c r="G220" i="35" s="1"/>
  <c r="E41" i="26" a="1"/>
  <c r="E41" i="26" s="1"/>
  <c r="I204" i="35" s="1"/>
  <c r="H68" i="58" l="1"/>
  <c r="H68" i="41" s="1"/>
  <c r="H67" i="58"/>
  <c r="H67" i="41" s="1"/>
  <c r="H70" i="58"/>
  <c r="H70" i="41" s="1"/>
  <c r="H69" i="58"/>
  <c r="H69" i="41" s="1"/>
  <c r="H43" i="58"/>
  <c r="H43" i="41" s="1"/>
  <c r="H46" i="58"/>
  <c r="H46" i="41" s="1"/>
  <c r="H44" i="58"/>
  <c r="H44" i="41" s="1"/>
  <c r="H45" i="58"/>
  <c r="H45" i="41" s="1"/>
  <c r="I37" i="58"/>
  <c r="I35" i="58"/>
  <c r="I38" i="58"/>
  <c r="I36" i="58"/>
  <c r="H56" i="58"/>
  <c r="H56" i="41" s="1"/>
  <c r="H58" i="58"/>
  <c r="H58" i="41" s="1"/>
  <c r="H55" i="58"/>
  <c r="H55" i="41" s="1"/>
  <c r="H57" i="58"/>
  <c r="H57" i="41" s="1"/>
  <c r="I198" i="35"/>
  <c r="D53" i="26"/>
  <c r="J51" i="58"/>
  <c r="J53" i="58"/>
  <c r="J54" i="58"/>
  <c r="J52" i="58"/>
  <c r="I30" i="58"/>
  <c r="I29" i="58"/>
  <c r="I27" i="58"/>
  <c r="I27" i="41" s="1"/>
  <c r="I28" i="58"/>
  <c r="H62" i="58"/>
  <c r="H62" i="41" s="1"/>
  <c r="H59" i="58"/>
  <c r="H59" i="41" s="1"/>
  <c r="H61" i="58"/>
  <c r="H61" i="41" s="1"/>
  <c r="H60" i="58"/>
  <c r="H60" i="41" s="1"/>
  <c r="J46" i="37"/>
  <c r="J45" i="37"/>
  <c r="J44" i="37"/>
  <c r="J43" i="37"/>
  <c r="C52" i="26"/>
  <c r="H194" i="35"/>
  <c r="I46" i="58"/>
  <c r="I45" i="58"/>
  <c r="I44" i="58"/>
  <c r="I43" i="58"/>
  <c r="I55" i="37"/>
  <c r="I56" i="37"/>
  <c r="I58" i="37"/>
  <c r="I57" i="37"/>
  <c r="F50" i="26"/>
  <c r="H207" i="35"/>
  <c r="J68" i="58"/>
  <c r="J67" i="58"/>
  <c r="J69" i="58"/>
  <c r="J70" i="58"/>
  <c r="J22" i="58"/>
  <c r="J20" i="58"/>
  <c r="J19" i="58"/>
  <c r="J21" i="58"/>
  <c r="I211" i="35"/>
  <c r="G51" i="26"/>
  <c r="I85" i="37"/>
  <c r="I85" i="41" s="1"/>
  <c r="I86" i="37"/>
  <c r="I86" i="41" s="1"/>
  <c r="I84" i="37"/>
  <c r="I84" i="41" s="1"/>
  <c r="I83" i="37"/>
  <c r="I83" i="41" s="1"/>
  <c r="I74" i="58"/>
  <c r="I73" i="58"/>
  <c r="I71" i="58"/>
  <c r="I72" i="58"/>
  <c r="H215" i="35"/>
  <c r="F52" i="26"/>
  <c r="I93" i="37"/>
  <c r="I92" i="37"/>
  <c r="I91" i="37"/>
  <c r="I94" i="37"/>
  <c r="I30" i="41"/>
  <c r="I52" i="37"/>
  <c r="I51" i="37"/>
  <c r="I53" i="37"/>
  <c r="I54" i="37"/>
  <c r="C50" i="26"/>
  <c r="I50" i="26" s="1"/>
  <c r="H186" i="35"/>
  <c r="J36" i="58"/>
  <c r="J35" i="58"/>
  <c r="J38" i="58"/>
  <c r="J37" i="58"/>
  <c r="J62" i="37"/>
  <c r="J61" i="37"/>
  <c r="J59" i="37"/>
  <c r="J60" i="37"/>
  <c r="I59" i="58"/>
  <c r="I62" i="58"/>
  <c r="I61" i="58"/>
  <c r="I60" i="58"/>
  <c r="I219" i="35"/>
  <c r="G53" i="26"/>
  <c r="J40" i="58"/>
  <c r="J42" i="58"/>
  <c r="J39" i="58"/>
  <c r="J41" i="58"/>
  <c r="J86" i="37"/>
  <c r="J86" i="41" s="1"/>
  <c r="J85" i="37"/>
  <c r="J85" i="41" s="1"/>
  <c r="J84" i="37"/>
  <c r="J84" i="41" s="1"/>
  <c r="J83" i="37"/>
  <c r="J83" i="41" s="1"/>
  <c r="G223" i="35"/>
  <c r="E54" i="26"/>
  <c r="H54" i="26" s="1"/>
  <c r="I72" i="37"/>
  <c r="I74" i="37"/>
  <c r="I74" i="41" s="1"/>
  <c r="I73" i="37"/>
  <c r="I73" i="41" s="1"/>
  <c r="I71" i="37"/>
  <c r="I22" i="58"/>
  <c r="I19" i="58"/>
  <c r="I21" i="58"/>
  <c r="I20" i="58"/>
  <c r="G207" i="35"/>
  <c r="E50" i="26"/>
  <c r="H50" i="26" s="1"/>
  <c r="I29" i="41"/>
  <c r="H91" i="58"/>
  <c r="H91" i="41" s="1"/>
  <c r="H94" i="58"/>
  <c r="H94" i="41" s="1"/>
  <c r="H92" i="58"/>
  <c r="H92" i="41" s="1"/>
  <c r="H93" i="58"/>
  <c r="H93" i="41" s="1"/>
  <c r="J57" i="37"/>
  <c r="J55" i="37"/>
  <c r="J58" i="37"/>
  <c r="J56" i="37"/>
  <c r="J25" i="58"/>
  <c r="J24" i="58"/>
  <c r="J23" i="58"/>
  <c r="J26" i="58"/>
  <c r="I23" i="37"/>
  <c r="I24" i="37"/>
  <c r="I26" i="37"/>
  <c r="I25" i="37"/>
  <c r="J87" i="37"/>
  <c r="J87" i="41" s="1"/>
  <c r="J89" i="37"/>
  <c r="J89" i="41" s="1"/>
  <c r="J90" i="37"/>
  <c r="J90" i="41" s="1"/>
  <c r="J88" i="37"/>
  <c r="J88" i="41" s="1"/>
  <c r="G215" i="35"/>
  <c r="E52" i="26"/>
  <c r="H52" i="26" s="1"/>
  <c r="I40" i="58"/>
  <c r="I39" i="58"/>
  <c r="I42" i="58"/>
  <c r="I41" i="58"/>
  <c r="E51" i="26"/>
  <c r="H51" i="26" s="1"/>
  <c r="G211" i="35"/>
  <c r="H223" i="35"/>
  <c r="F54" i="26"/>
  <c r="I52" i="58"/>
  <c r="I54" i="58"/>
  <c r="I53" i="58"/>
  <c r="I51" i="58"/>
  <c r="H190" i="35"/>
  <c r="C51" i="26"/>
  <c r="J93" i="58"/>
  <c r="J91" i="58"/>
  <c r="J92" i="58"/>
  <c r="J94" i="58"/>
  <c r="I28" i="41"/>
  <c r="J38" i="37"/>
  <c r="J38" i="41" s="1"/>
  <c r="J36" i="37"/>
  <c r="J36" i="41" s="1"/>
  <c r="J37" i="37"/>
  <c r="J37" i="41" s="1"/>
  <c r="J35" i="37"/>
  <c r="J68" i="37"/>
  <c r="J67" i="37"/>
  <c r="J70" i="37"/>
  <c r="J70" i="41" s="1"/>
  <c r="J69" i="37"/>
  <c r="J69" i="41" s="1"/>
  <c r="I24" i="58"/>
  <c r="I26" i="58"/>
  <c r="I23" i="58"/>
  <c r="I25" i="58"/>
  <c r="J60" i="58"/>
  <c r="J59" i="58"/>
  <c r="J61" i="58"/>
  <c r="J62" i="58"/>
  <c r="J20" i="37"/>
  <c r="J20" i="41" s="1"/>
  <c r="J19" i="37"/>
  <c r="J19" i="41" s="1"/>
  <c r="J21" i="37"/>
  <c r="J21" i="41" s="1"/>
  <c r="J22" i="37"/>
  <c r="J22" i="41" s="1"/>
  <c r="J28" i="58"/>
  <c r="J27" i="58"/>
  <c r="J30" i="58"/>
  <c r="J29" i="58"/>
  <c r="J27" i="37"/>
  <c r="J28" i="37"/>
  <c r="J29" i="37"/>
  <c r="J30" i="37"/>
  <c r="J74" i="58"/>
  <c r="J71" i="58"/>
  <c r="J73" i="58"/>
  <c r="J72" i="58"/>
  <c r="H53" i="58"/>
  <c r="H53" i="41" s="1"/>
  <c r="H52" i="58"/>
  <c r="H52" i="41" s="1"/>
  <c r="H51" i="58"/>
  <c r="H51" i="41" s="1"/>
  <c r="H54" i="58"/>
  <c r="H54" i="41" s="1"/>
  <c r="H211" i="35"/>
  <c r="F51" i="26"/>
  <c r="I215" i="35"/>
  <c r="G52" i="26"/>
  <c r="I75" i="58"/>
  <c r="I76" i="58"/>
  <c r="I78" i="58"/>
  <c r="I77" i="58"/>
  <c r="J75" i="58"/>
  <c r="J78" i="58"/>
  <c r="J77" i="58"/>
  <c r="J76" i="58"/>
  <c r="I93" i="58"/>
  <c r="I94" i="58"/>
  <c r="I91" i="58"/>
  <c r="I92" i="58"/>
  <c r="F53" i="26"/>
  <c r="H219" i="35"/>
  <c r="H75" i="58"/>
  <c r="H75" i="41" s="1"/>
  <c r="H78" i="58"/>
  <c r="H78" i="41" s="1"/>
  <c r="H77" i="58"/>
  <c r="H77" i="41" s="1"/>
  <c r="H76" i="58"/>
  <c r="H76" i="41" s="1"/>
  <c r="G50" i="26"/>
  <c r="I207" i="35"/>
  <c r="I190" i="35"/>
  <c r="D51" i="26"/>
  <c r="H83" i="58"/>
  <c r="H83" i="41" s="1"/>
  <c r="H86" i="58"/>
  <c r="H86" i="41" s="1"/>
  <c r="H84" i="58"/>
  <c r="H84" i="41" s="1"/>
  <c r="H85" i="58"/>
  <c r="H85" i="41" s="1"/>
  <c r="I68" i="58"/>
  <c r="I67" i="58"/>
  <c r="I70" i="58"/>
  <c r="I69" i="58"/>
  <c r="H20" i="58"/>
  <c r="H20" i="41" s="1"/>
  <c r="H22" i="58"/>
  <c r="H22" i="41" s="1"/>
  <c r="H19" i="58"/>
  <c r="H19" i="41" s="1"/>
  <c r="H21" i="58"/>
  <c r="H21" i="41" s="1"/>
  <c r="I186" i="35"/>
  <c r="D50" i="26"/>
  <c r="G219" i="35"/>
  <c r="E53" i="26"/>
  <c r="H53" i="26" s="1"/>
  <c r="I36" i="37"/>
  <c r="I36" i="41" s="1"/>
  <c r="I37" i="37"/>
  <c r="I37" i="41" s="1"/>
  <c r="I35" i="37"/>
  <c r="I35" i="41" s="1"/>
  <c r="I38" i="37"/>
  <c r="I38" i="41" s="1"/>
  <c r="J46" i="58"/>
  <c r="J44" i="58"/>
  <c r="J43" i="58"/>
  <c r="J45" i="58"/>
  <c r="I78" i="37"/>
  <c r="I78" i="41" s="1"/>
  <c r="I76" i="37"/>
  <c r="I76" i="41" s="1"/>
  <c r="I77" i="37"/>
  <c r="I77" i="41" s="1"/>
  <c r="I75" i="37"/>
  <c r="J25" i="37"/>
  <c r="J25" i="41" s="1"/>
  <c r="J24" i="37"/>
  <c r="J24" i="41" s="1"/>
  <c r="J26" i="37"/>
  <c r="J26" i="41" s="1"/>
  <c r="J23" i="37"/>
  <c r="J23" i="41" s="1"/>
  <c r="H36" i="58"/>
  <c r="H36" i="41" s="1"/>
  <c r="H37" i="58"/>
  <c r="H37" i="41" s="1"/>
  <c r="H35" i="58"/>
  <c r="H35" i="41" s="1"/>
  <c r="H38" i="58"/>
  <c r="H38" i="41" s="1"/>
  <c r="I53" i="26"/>
  <c r="I89" i="58"/>
  <c r="I87" i="58"/>
  <c r="I90" i="58"/>
  <c r="I88" i="58"/>
  <c r="I45" i="37"/>
  <c r="I45" i="41" s="1"/>
  <c r="I43" i="37"/>
  <c r="I43" i="41" s="1"/>
  <c r="I44" i="37"/>
  <c r="I46" i="37"/>
  <c r="I46" i="41" s="1"/>
  <c r="J93" i="37"/>
  <c r="J93" i="41" s="1"/>
  <c r="J91" i="37"/>
  <c r="J91" i="41" s="1"/>
  <c r="J94" i="37"/>
  <c r="J92" i="37"/>
  <c r="I89" i="37"/>
  <c r="I89" i="41" s="1"/>
  <c r="I90" i="37"/>
  <c r="I88" i="37"/>
  <c r="I87" i="37"/>
  <c r="I87" i="41" s="1"/>
  <c r="H202" i="35"/>
  <c r="C54" i="26"/>
  <c r="I54" i="26" s="1"/>
  <c r="J71" i="37"/>
  <c r="J71" i="41" s="1"/>
  <c r="J74" i="37"/>
  <c r="J74" i="41" s="1"/>
  <c r="J72" i="37"/>
  <c r="J72" i="41" s="1"/>
  <c r="J73" i="37"/>
  <c r="J73" i="41" s="1"/>
  <c r="J77" i="37"/>
  <c r="J78" i="37"/>
  <c r="J76" i="37"/>
  <c r="J76" i="41" s="1"/>
  <c r="J75" i="37"/>
  <c r="J75" i="41" s="1"/>
  <c r="H26" i="58"/>
  <c r="H26" i="41" s="1"/>
  <c r="H25" i="58"/>
  <c r="H25" i="41" s="1"/>
  <c r="H24" i="58"/>
  <c r="H24" i="41" s="1"/>
  <c r="H23" i="58"/>
  <c r="H23" i="41" s="1"/>
  <c r="I42" i="37"/>
  <c r="I40" i="37"/>
  <c r="I41" i="37"/>
  <c r="I39" i="37"/>
  <c r="I68" i="37"/>
  <c r="I68" i="41" s="1"/>
  <c r="I69" i="37"/>
  <c r="I70" i="37"/>
  <c r="I70" i="41" s="1"/>
  <c r="I67" i="37"/>
  <c r="I67" i="41" s="1"/>
  <c r="J54" i="37"/>
  <c r="J54" i="41" s="1"/>
  <c r="J51" i="37"/>
  <c r="J51" i="41" s="1"/>
  <c r="J52" i="37"/>
  <c r="J52" i="41" s="1"/>
  <c r="J53" i="37"/>
  <c r="J53" i="41" s="1"/>
  <c r="I65" i="37"/>
  <c r="I64" i="37"/>
  <c r="I66" i="37"/>
  <c r="I63" i="37"/>
  <c r="I202" i="35"/>
  <c r="D54" i="26"/>
  <c r="I62" i="37"/>
  <c r="I59" i="37"/>
  <c r="I59" i="41" s="1"/>
  <c r="I60" i="37"/>
  <c r="I60" i="41" s="1"/>
  <c r="I61" i="37"/>
  <c r="I61" i="41" s="1"/>
  <c r="J57" i="58"/>
  <c r="J58" i="58"/>
  <c r="J56" i="58"/>
  <c r="J55" i="58"/>
  <c r="J40" i="37"/>
  <c r="J40" i="41" s="1"/>
  <c r="J41" i="37"/>
  <c r="J39" i="37"/>
  <c r="J39" i="41" s="1"/>
  <c r="J42" i="37"/>
  <c r="J42" i="41" s="1"/>
  <c r="I223" i="35"/>
  <c r="G54" i="26"/>
  <c r="H74" i="58"/>
  <c r="H74" i="41" s="1"/>
  <c r="H72" i="58"/>
  <c r="H72" i="41" s="1"/>
  <c r="H73" i="58"/>
  <c r="H73" i="41" s="1"/>
  <c r="H71" i="58"/>
  <c r="H71" i="41" s="1"/>
  <c r="I194" i="35"/>
  <c r="D52" i="26"/>
  <c r="J52" i="26" s="1"/>
  <c r="H88" i="58"/>
  <c r="H88" i="41" s="1"/>
  <c r="H90" i="58"/>
  <c r="H90" i="41" s="1"/>
  <c r="H89" i="58"/>
  <c r="H89" i="41" s="1"/>
  <c r="H87" i="58"/>
  <c r="H87" i="41" s="1"/>
  <c r="I22" i="37"/>
  <c r="I22" i="41" s="1"/>
  <c r="I20" i="37"/>
  <c r="I20" i="41" s="1"/>
  <c r="I19" i="37"/>
  <c r="I19" i="41" s="1"/>
  <c r="I21" i="37"/>
  <c r="I21" i="41" s="1"/>
  <c r="H42" i="58"/>
  <c r="H42" i="41" s="1"/>
  <c r="H41" i="58"/>
  <c r="H41" i="41" s="1"/>
  <c r="H40" i="58"/>
  <c r="H40" i="41" s="1"/>
  <c r="H39" i="58"/>
  <c r="H39" i="41" s="1"/>
  <c r="I56" i="58"/>
  <c r="I55" i="58"/>
  <c r="I58" i="58"/>
  <c r="I57" i="58"/>
  <c r="I69" i="41" l="1"/>
  <c r="J92" i="41"/>
  <c r="J41" i="41"/>
  <c r="J68" i="41"/>
  <c r="I62" i="41"/>
  <c r="J50" i="26"/>
  <c r="J35" i="41"/>
  <c r="I40" i="41"/>
  <c r="J78" i="41"/>
  <c r="I44" i="41"/>
  <c r="J28" i="41"/>
  <c r="I90" i="41"/>
  <c r="J27" i="41"/>
  <c r="I71" i="41"/>
  <c r="J94" i="41"/>
  <c r="J51" i="26"/>
  <c r="J67" i="41"/>
  <c r="I39" i="41"/>
  <c r="I72" i="41"/>
  <c r="J77" i="41"/>
  <c r="I88" i="41"/>
  <c r="I75" i="41"/>
  <c r="J49" i="37"/>
  <c r="J50" i="37"/>
  <c r="J47" i="37"/>
  <c r="J48" i="37"/>
  <c r="I66" i="58"/>
  <c r="I65" i="58"/>
  <c r="I65" i="41" s="1"/>
  <c r="I63" i="58"/>
  <c r="I64" i="58"/>
  <c r="I64" i="41" s="1"/>
  <c r="I26" i="41"/>
  <c r="J58" i="41"/>
  <c r="J34" i="58"/>
  <c r="J33" i="58"/>
  <c r="J32" i="58"/>
  <c r="J31" i="58"/>
  <c r="J46" i="41"/>
  <c r="H66" i="58"/>
  <c r="H66" i="41" s="1"/>
  <c r="H65" i="58"/>
  <c r="H65" i="41" s="1"/>
  <c r="H63" i="58"/>
  <c r="H63" i="41" s="1"/>
  <c r="H64" i="58"/>
  <c r="H64" i="41" s="1"/>
  <c r="J34" i="37"/>
  <c r="J33" i="37"/>
  <c r="J33" i="41" s="1"/>
  <c r="J32" i="37"/>
  <c r="J31" i="37"/>
  <c r="I34" i="58"/>
  <c r="I32" i="58"/>
  <c r="I33" i="58"/>
  <c r="I31" i="58"/>
  <c r="I24" i="41"/>
  <c r="J55" i="41"/>
  <c r="H17" i="58"/>
  <c r="H16" i="58"/>
  <c r="H15" i="58"/>
  <c r="H18" i="58"/>
  <c r="I94" i="41"/>
  <c r="I17" i="58"/>
  <c r="I16" i="58"/>
  <c r="I18" i="58"/>
  <c r="I15" i="58"/>
  <c r="I82" i="37"/>
  <c r="I81" i="37"/>
  <c r="I80" i="37"/>
  <c r="I79" i="37"/>
  <c r="J16" i="58"/>
  <c r="J17" i="58"/>
  <c r="J15" i="58"/>
  <c r="J18" i="58"/>
  <c r="J30" i="41"/>
  <c r="I82" i="58"/>
  <c r="I80" i="58"/>
  <c r="I79" i="58"/>
  <c r="I81" i="58"/>
  <c r="H47" i="58"/>
  <c r="H47" i="41" s="1"/>
  <c r="H48" i="58"/>
  <c r="H48" i="41" s="1"/>
  <c r="H50" i="58"/>
  <c r="H50" i="41" s="1"/>
  <c r="H49" i="58"/>
  <c r="H49" i="41" s="1"/>
  <c r="I23" i="41"/>
  <c r="J57" i="41"/>
  <c r="J60" i="41"/>
  <c r="I18" i="37"/>
  <c r="I16" i="37"/>
  <c r="I17" i="37"/>
  <c r="I15" i="37"/>
  <c r="I91" i="41"/>
  <c r="J54" i="26"/>
  <c r="J15" i="37"/>
  <c r="J16" i="37"/>
  <c r="J18" i="37"/>
  <c r="J17" i="37"/>
  <c r="J29" i="41"/>
  <c r="I51" i="26"/>
  <c r="H33" i="58"/>
  <c r="H33" i="41" s="1"/>
  <c r="H31" i="58"/>
  <c r="H31" i="41" s="1"/>
  <c r="H34" i="58"/>
  <c r="H34" i="41" s="1"/>
  <c r="H32" i="58"/>
  <c r="H32" i="41" s="1"/>
  <c r="H79" i="58"/>
  <c r="H79" i="41" s="1"/>
  <c r="H81" i="58"/>
  <c r="H81" i="41" s="1"/>
  <c r="H82" i="58"/>
  <c r="H82" i="41" s="1"/>
  <c r="H80" i="58"/>
  <c r="H80" i="41" s="1"/>
  <c r="J59" i="41"/>
  <c r="I92" i="41"/>
  <c r="I57" i="41"/>
  <c r="I48" i="37"/>
  <c r="I49" i="37"/>
  <c r="I47" i="37"/>
  <c r="I50" i="37"/>
  <c r="J79" i="37"/>
  <c r="J82" i="37"/>
  <c r="J80" i="37"/>
  <c r="J81" i="37"/>
  <c r="I33" i="37"/>
  <c r="I33" i="41" s="1"/>
  <c r="I32" i="37"/>
  <c r="I31" i="37"/>
  <c r="I31" i="41" s="1"/>
  <c r="I34" i="37"/>
  <c r="J61" i="41"/>
  <c r="I54" i="41"/>
  <c r="I93" i="41"/>
  <c r="I58" i="41"/>
  <c r="I52" i="26"/>
  <c r="I63" i="41"/>
  <c r="I41" i="41"/>
  <c r="J63" i="58"/>
  <c r="J65" i="58"/>
  <c r="J64" i="58"/>
  <c r="J66" i="58"/>
  <c r="J62" i="41"/>
  <c r="I53" i="41"/>
  <c r="I56" i="41"/>
  <c r="J43" i="41"/>
  <c r="J82" i="58"/>
  <c r="J81" i="58"/>
  <c r="J80" i="58"/>
  <c r="J79" i="58"/>
  <c r="I66" i="41"/>
  <c r="I42" i="41"/>
  <c r="I51" i="41"/>
  <c r="I48" i="58"/>
  <c r="I47" i="58"/>
  <c r="I49" i="58"/>
  <c r="I50" i="58"/>
  <c r="I55" i="41"/>
  <c r="J44" i="41"/>
  <c r="J53" i="26"/>
  <c r="J47" i="58"/>
  <c r="J49" i="58"/>
  <c r="J50" i="58"/>
  <c r="J48" i="58"/>
  <c r="I25" i="41"/>
  <c r="J56" i="41"/>
  <c r="I52" i="41"/>
  <c r="J45" i="41"/>
  <c r="J66" i="37"/>
  <c r="J65" i="37"/>
  <c r="J64" i="37"/>
  <c r="J63" i="37"/>
  <c r="J63" i="41" s="1"/>
  <c r="I32" i="41" l="1"/>
  <c r="J34" i="41"/>
  <c r="J31" i="41"/>
  <c r="J65" i="41"/>
  <c r="J32" i="41"/>
  <c r="J66" i="41"/>
  <c r="J64" i="41"/>
  <c r="I34" i="41"/>
  <c r="J82" i="41"/>
  <c r="I82" i="41"/>
  <c r="H16" i="41"/>
  <c r="J79" i="41"/>
  <c r="I15" i="41"/>
  <c r="I424" i="37"/>
  <c r="I423" i="37"/>
  <c r="I425" i="37" s="1"/>
  <c r="I423" i="58"/>
  <c r="I425" i="58" s="1"/>
  <c r="I424" i="58"/>
  <c r="F241" i="66" s="1"/>
  <c r="H17" i="41"/>
  <c r="C38" i="63"/>
  <c r="I50" i="41"/>
  <c r="C18" i="63"/>
  <c r="I17" i="41"/>
  <c r="J424" i="58"/>
  <c r="F289" i="66" s="1"/>
  <c r="J423" i="58"/>
  <c r="I47" i="41"/>
  <c r="J17" i="41"/>
  <c r="C28" i="63"/>
  <c r="I16" i="41"/>
  <c r="E17" i="53"/>
  <c r="F97" i="66"/>
  <c r="C58" i="63"/>
  <c r="E23" i="53"/>
  <c r="J18" i="41"/>
  <c r="I18" i="41"/>
  <c r="C48" i="63"/>
  <c r="J48" i="41"/>
  <c r="I48" i="41"/>
  <c r="J16" i="41"/>
  <c r="I79" i="41"/>
  <c r="J47" i="41"/>
  <c r="I49" i="41"/>
  <c r="J81" i="41"/>
  <c r="J15" i="41"/>
  <c r="J424" i="37"/>
  <c r="F145" i="66" s="1"/>
  <c r="J423" i="37"/>
  <c r="I80" i="41"/>
  <c r="H18" i="41"/>
  <c r="J50" i="41"/>
  <c r="J80" i="41"/>
  <c r="I81" i="41"/>
  <c r="H424" i="58"/>
  <c r="H424" i="41" s="1"/>
  <c r="H15" i="41"/>
  <c r="H423" i="58"/>
  <c r="H425" i="58" s="1"/>
  <c r="J49" i="41"/>
  <c r="C39" i="63" l="1"/>
  <c r="H425" i="41"/>
  <c r="C49" i="63"/>
  <c r="E168" i="76"/>
  <c r="E35" i="53"/>
  <c r="E120" i="76"/>
  <c r="C19" i="63"/>
  <c r="I425" i="41"/>
  <c r="E353" i="38"/>
  <c r="F290" i="66"/>
  <c r="E11" i="53"/>
  <c r="E305" i="38"/>
  <c r="H423" i="41"/>
  <c r="F194" i="66"/>
  <c r="E217" i="76" s="1"/>
  <c r="E312" i="76"/>
  <c r="E264" i="76"/>
  <c r="E413" i="38"/>
  <c r="J423" i="41"/>
  <c r="F146" i="66"/>
  <c r="E169" i="76" s="1"/>
  <c r="E341" i="38"/>
  <c r="J425" i="37"/>
  <c r="E414" i="38"/>
  <c r="E329" i="38"/>
  <c r="F242" i="66"/>
  <c r="E265" i="76" s="1"/>
  <c r="F193" i="66"/>
  <c r="E29" i="53"/>
  <c r="J424" i="41"/>
  <c r="E415" i="38" s="1"/>
  <c r="J425" i="58"/>
  <c r="E410" i="38"/>
  <c r="E317" i="38"/>
  <c r="I423" i="41"/>
  <c r="F98" i="66"/>
  <c r="E121" i="76" s="1"/>
  <c r="I424" i="41"/>
  <c r="E411" i="38" s="1"/>
  <c r="E412" i="38" l="1"/>
  <c r="D29" i="53" s="1"/>
  <c r="F29" i="53" s="1"/>
  <c r="E1011" i="76"/>
  <c r="I500" i="37"/>
  <c r="I498" i="37"/>
  <c r="D17" i="53"/>
  <c r="F17" i="53" s="1"/>
  <c r="M97" i="66"/>
  <c r="I499" i="37"/>
  <c r="D5" i="53"/>
  <c r="F5" i="53" s="1"/>
  <c r="M49" i="66"/>
  <c r="H498" i="37"/>
  <c r="H500" i="37"/>
  <c r="H499" i="37"/>
  <c r="E1010" i="76"/>
  <c r="J425" i="41"/>
  <c r="C29" i="63"/>
  <c r="C59" i="63"/>
  <c r="C52" i="63"/>
  <c r="J500" i="58"/>
  <c r="E1015" i="76"/>
  <c r="J498" i="58"/>
  <c r="C61" i="63" s="1"/>
  <c r="D35" i="53"/>
  <c r="F35" i="53" s="1"/>
  <c r="J499" i="58"/>
  <c r="M289" i="66"/>
  <c r="E941" i="76"/>
  <c r="M146" i="66"/>
  <c r="N146" i="66" s="1"/>
  <c r="E216" i="76"/>
  <c r="E905" i="76"/>
  <c r="M194" i="66"/>
  <c r="N194" i="66" s="1"/>
  <c r="D11" i="53"/>
  <c r="F11" i="53" s="1"/>
  <c r="E1013" i="76"/>
  <c r="H499" i="58"/>
  <c r="H500" i="58"/>
  <c r="H498" i="58"/>
  <c r="M193" i="66"/>
  <c r="E929" i="76"/>
  <c r="M242" i="66"/>
  <c r="N242" i="66" s="1"/>
  <c r="E553" i="76" s="1"/>
  <c r="E313" i="76"/>
  <c r="M98" i="66"/>
  <c r="N98" i="66" s="1"/>
  <c r="E917" i="76"/>
  <c r="M241" i="66"/>
  <c r="E1014" i="76"/>
  <c r="I500" i="58"/>
  <c r="I499" i="58"/>
  <c r="I498" i="58"/>
  <c r="D23" i="53"/>
  <c r="F23" i="53" s="1"/>
  <c r="H17" i="53" s="1"/>
  <c r="E953" i="76"/>
  <c r="M290" i="66"/>
  <c r="N290" i="66" s="1"/>
  <c r="E601" i="76" s="1"/>
  <c r="H6" i="8" l="1"/>
  <c r="M145" i="66"/>
  <c r="E1012" i="76"/>
  <c r="J498" i="37"/>
  <c r="C22" i="63" s="1"/>
  <c r="J500" i="37"/>
  <c r="J499" i="37"/>
  <c r="C41" i="63"/>
  <c r="C32" i="63"/>
  <c r="E426" i="38"/>
  <c r="F275" i="66"/>
  <c r="F179" i="66"/>
  <c r="E202" i="76" s="1"/>
  <c r="E422" i="38"/>
  <c r="Y146" i="66"/>
  <c r="Z290" i="66"/>
  <c r="Y290" i="66"/>
  <c r="E457" i="76"/>
  <c r="Z146" i="66"/>
  <c r="J6" i="8"/>
  <c r="H11" i="53"/>
  <c r="G11" i="53" s="1"/>
  <c r="E299" i="38" s="1"/>
  <c r="Y98" i="66"/>
  <c r="Y242" i="66"/>
  <c r="E409" i="76"/>
  <c r="Z242" i="66"/>
  <c r="Z98" i="66"/>
  <c r="H499" i="41"/>
  <c r="F180" i="66"/>
  <c r="E423" i="38"/>
  <c r="F84" i="66"/>
  <c r="E419" i="38"/>
  <c r="I499" i="41"/>
  <c r="C31" i="63"/>
  <c r="J498" i="41"/>
  <c r="O3" i="41" s="1"/>
  <c r="I6" i="8"/>
  <c r="C51" i="63"/>
  <c r="C42" i="63"/>
  <c r="H5" i="53"/>
  <c r="G5" i="53" s="1"/>
  <c r="E287" i="38" s="1"/>
  <c r="J499" i="41"/>
  <c r="F276" i="66"/>
  <c r="E427" i="38"/>
  <c r="F131" i="66"/>
  <c r="E420" i="38"/>
  <c r="J500" i="41"/>
  <c r="H23" i="53"/>
  <c r="G23" i="53" s="1"/>
  <c r="E323" i="38" s="1"/>
  <c r="G17" i="53"/>
  <c r="E311" i="38" s="1"/>
  <c r="E425" i="38"/>
  <c r="F228" i="66"/>
  <c r="Z194" i="66"/>
  <c r="Y194" i="66"/>
  <c r="Z50" i="66"/>
  <c r="E505" i="76"/>
  <c r="Y50" i="66"/>
  <c r="H29" i="53"/>
  <c r="G29" i="53" s="1"/>
  <c r="E335" i="38" s="1"/>
  <c r="F132" i="66"/>
  <c r="E421" i="38"/>
  <c r="F36" i="66"/>
  <c r="E417" i="38"/>
  <c r="C21" i="63"/>
  <c r="I498" i="41"/>
  <c r="N3" i="41" s="1"/>
  <c r="C12" i="63"/>
  <c r="F227" i="66"/>
  <c r="E424" i="38"/>
  <c r="H35" i="53"/>
  <c r="G35" i="53" s="1"/>
  <c r="E347" i="38" s="1"/>
  <c r="F35" i="66"/>
  <c r="E416" i="38"/>
  <c r="H500" i="41"/>
  <c r="I500" i="41"/>
  <c r="E418" i="38"/>
  <c r="F83" i="66"/>
  <c r="C2" i="63"/>
  <c r="C11" i="63"/>
  <c r="H498" i="41"/>
  <c r="M3" i="41" s="1"/>
  <c r="J484" i="58" l="1"/>
  <c r="E947" i="76"/>
  <c r="L289" i="66"/>
  <c r="E35" i="76"/>
  <c r="E887" i="76"/>
  <c r="L49" i="66"/>
  <c r="H484" i="37"/>
  <c r="E5" i="76"/>
  <c r="E911" i="76"/>
  <c r="L97" i="66"/>
  <c r="E11" i="76"/>
  <c r="I484" i="37"/>
  <c r="I484" i="41" s="1"/>
  <c r="E23" i="76"/>
  <c r="E899" i="76"/>
  <c r="L193" i="66"/>
  <c r="H484" i="58"/>
  <c r="E1019" i="76"/>
  <c r="I487" i="37"/>
  <c r="L84" i="66"/>
  <c r="P84" i="66" s="1"/>
  <c r="E29" i="76"/>
  <c r="L241" i="66"/>
  <c r="I484" i="58"/>
  <c r="E923" i="76"/>
  <c r="E107" i="76"/>
  <c r="E1016" i="76"/>
  <c r="L35" i="66"/>
  <c r="H488" i="37"/>
  <c r="E1023" i="76"/>
  <c r="H487" i="58"/>
  <c r="L180" i="66"/>
  <c r="H488" i="58"/>
  <c r="L179" i="66"/>
  <c r="E1022" i="76"/>
  <c r="E58" i="76"/>
  <c r="N35" i="66"/>
  <c r="E1017" i="76"/>
  <c r="H487" i="37"/>
  <c r="L36" i="66"/>
  <c r="E1020" i="76"/>
  <c r="L131" i="66"/>
  <c r="P131" i="66" s="1"/>
  <c r="J488" i="37"/>
  <c r="E203" i="76"/>
  <c r="N180" i="66"/>
  <c r="E59" i="76"/>
  <c r="E154" i="76"/>
  <c r="E298" i="76"/>
  <c r="E17" i="76"/>
  <c r="E935" i="76"/>
  <c r="J484" i="37"/>
  <c r="J484" i="41" s="1"/>
  <c r="L145" i="66"/>
  <c r="L132" i="66"/>
  <c r="P132" i="66" s="1"/>
  <c r="E1021" i="76"/>
  <c r="J487" i="37"/>
  <c r="E1027" i="76"/>
  <c r="J487" i="58"/>
  <c r="J487" i="41" s="1"/>
  <c r="L276" i="66"/>
  <c r="P276" i="66" s="1"/>
  <c r="J488" i="58"/>
  <c r="J488" i="41" s="1"/>
  <c r="E1026" i="76"/>
  <c r="L275" i="66"/>
  <c r="P275" i="66" s="1"/>
  <c r="E106" i="76"/>
  <c r="L227" i="66"/>
  <c r="P227" i="66" s="1"/>
  <c r="I488" i="58"/>
  <c r="E1024" i="76"/>
  <c r="E155" i="76"/>
  <c r="E251" i="76"/>
  <c r="E299" i="76"/>
  <c r="L83" i="66"/>
  <c r="P83" i="66" s="1"/>
  <c r="E1018" i="76"/>
  <c r="I488" i="37"/>
  <c r="E250" i="76"/>
  <c r="I487" i="58"/>
  <c r="L228" i="66"/>
  <c r="P228" i="66" s="1"/>
  <c r="E1025" i="76"/>
  <c r="H484" i="41" l="1"/>
  <c r="N131" i="66"/>
  <c r="E442" i="76" s="1"/>
  <c r="N132" i="66"/>
  <c r="N227" i="66"/>
  <c r="E538" i="76" s="1"/>
  <c r="N228" i="66"/>
  <c r="H488" i="41"/>
  <c r="P36" i="66"/>
  <c r="V36" i="66" s="1"/>
  <c r="X36" i="66" s="1"/>
  <c r="R36" i="66"/>
  <c r="T36" i="66" s="1"/>
  <c r="R180" i="66"/>
  <c r="T180" i="66" s="1"/>
  <c r="P180" i="66"/>
  <c r="V180" i="66" s="1"/>
  <c r="X180" i="66" s="1"/>
  <c r="P193" i="66"/>
  <c r="V193" i="66" s="1"/>
  <c r="X193" i="66" s="1"/>
  <c r="R193" i="66"/>
  <c r="T193" i="66" s="1"/>
  <c r="N193" i="66"/>
  <c r="E443" i="76"/>
  <c r="P145" i="66"/>
  <c r="N145" i="66"/>
  <c r="N36" i="66"/>
  <c r="O180" i="66" s="1"/>
  <c r="H487" i="41"/>
  <c r="R49" i="66"/>
  <c r="T49" i="66" s="1"/>
  <c r="N49" i="66"/>
  <c r="P49" i="66"/>
  <c r="V49" i="66" s="1"/>
  <c r="X49" i="66" s="1"/>
  <c r="I488" i="41"/>
  <c r="P241" i="66"/>
  <c r="N241" i="66"/>
  <c r="O36" i="66"/>
  <c r="E491" i="76"/>
  <c r="E346" i="76"/>
  <c r="R35" i="66"/>
  <c r="T35" i="66" s="1"/>
  <c r="P35" i="66"/>
  <c r="V35" i="66" s="1"/>
  <c r="X35" i="66" s="1"/>
  <c r="P289" i="66"/>
  <c r="N289" i="66"/>
  <c r="N276" i="66"/>
  <c r="N275" i="66"/>
  <c r="I487" i="41"/>
  <c r="P97" i="66"/>
  <c r="N97" i="66"/>
  <c r="N83" i="66"/>
  <c r="N179" i="66"/>
  <c r="Y35" i="66" s="1"/>
  <c r="R179" i="66"/>
  <c r="T179" i="66" s="1"/>
  <c r="P179" i="66"/>
  <c r="V179" i="66" s="1"/>
  <c r="X179" i="66" s="1"/>
  <c r="N84" i="66"/>
  <c r="Z179" i="66" l="1"/>
  <c r="Y179" i="66"/>
  <c r="Z35" i="66"/>
  <c r="Q180" i="66"/>
  <c r="U180" i="66"/>
  <c r="Z84" i="66"/>
  <c r="E395" i="76"/>
  <c r="Y84" i="66"/>
  <c r="Z228" i="66"/>
  <c r="Y228" i="66"/>
  <c r="O84" i="66"/>
  <c r="O275" i="66"/>
  <c r="E586" i="76"/>
  <c r="O132" i="66"/>
  <c r="E587" i="76"/>
  <c r="O276" i="66"/>
  <c r="Z276" i="66"/>
  <c r="O131" i="66"/>
  <c r="E600" i="76"/>
  <c r="O289" i="66"/>
  <c r="Y276" i="66"/>
  <c r="Z275" i="66"/>
  <c r="O179" i="66"/>
  <c r="E490" i="76"/>
  <c r="E360" i="76"/>
  <c r="Z193" i="66"/>
  <c r="Y193" i="66"/>
  <c r="Y49" i="66"/>
  <c r="Z49" i="66"/>
  <c r="Z132" i="66"/>
  <c r="E394" i="76"/>
  <c r="Z227" i="66"/>
  <c r="O83" i="66"/>
  <c r="Y227" i="66"/>
  <c r="Y83" i="66"/>
  <c r="Z83" i="66"/>
  <c r="Y132" i="66"/>
  <c r="Y275" i="66"/>
  <c r="Z97" i="66"/>
  <c r="Y97" i="66"/>
  <c r="E408" i="76"/>
  <c r="O97" i="66"/>
  <c r="Z241" i="66"/>
  <c r="Y241" i="66"/>
  <c r="Y131" i="66"/>
  <c r="U36" i="66"/>
  <c r="Q36" i="66"/>
  <c r="Y36" i="66"/>
  <c r="Z36" i="66"/>
  <c r="E347" i="76"/>
  <c r="Z180" i="66"/>
  <c r="Y180" i="66"/>
  <c r="O227" i="66"/>
  <c r="Z131" i="66"/>
  <c r="O35" i="66"/>
  <c r="O241" i="66"/>
  <c r="E552" i="76"/>
  <c r="Z289" i="66"/>
  <c r="Y289" i="66"/>
  <c r="O145" i="66"/>
  <c r="Y145" i="66"/>
  <c r="Z145" i="66"/>
  <c r="E456" i="76"/>
  <c r="O49" i="66"/>
  <c r="O193" i="66"/>
  <c r="E504" i="76"/>
  <c r="E539" i="76"/>
  <c r="O228" i="66"/>
  <c r="U84" i="66" l="1"/>
  <c r="Q84" i="66"/>
  <c r="R84" i="66" s="1"/>
  <c r="T84" i="66" s="1"/>
  <c r="V84" i="66"/>
  <c r="X84" i="66" s="1"/>
  <c r="U97" i="66"/>
  <c r="Q97" i="66"/>
  <c r="R97" i="66" s="1"/>
  <c r="T97" i="66" s="1"/>
  <c r="V97" i="66"/>
  <c r="X97" i="66" s="1"/>
  <c r="U131" i="66"/>
  <c r="V131" i="66"/>
  <c r="X131" i="66" s="1"/>
  <c r="Q131" i="66"/>
  <c r="R131" i="66" s="1"/>
  <c r="T131" i="66" s="1"/>
  <c r="Q193" i="66"/>
  <c r="U193" i="66"/>
  <c r="Q83" i="66"/>
  <c r="R83" i="66" s="1"/>
  <c r="T83" i="66" s="1"/>
  <c r="V83" i="66"/>
  <c r="X83" i="66" s="1"/>
  <c r="U83" i="66"/>
  <c r="U49" i="66"/>
  <c r="Q49" i="66"/>
  <c r="V241" i="66"/>
  <c r="X241" i="66" s="1"/>
  <c r="Q241" i="66"/>
  <c r="R241" i="66" s="1"/>
  <c r="T241" i="66" s="1"/>
  <c r="U241" i="66"/>
  <c r="Q276" i="66"/>
  <c r="R276" i="66" s="1"/>
  <c r="T276" i="66" s="1"/>
  <c r="V276" i="66"/>
  <c r="X276" i="66" s="1"/>
  <c r="U276" i="66"/>
  <c r="U35" i="66"/>
  <c r="Q35" i="66"/>
  <c r="Q179" i="66"/>
  <c r="U179" i="66"/>
  <c r="V132" i="66"/>
  <c r="X132" i="66" s="1"/>
  <c r="Q132" i="66"/>
  <c r="R132" i="66" s="1"/>
  <c r="T132" i="66" s="1"/>
  <c r="U132" i="66"/>
  <c r="Q227" i="66"/>
  <c r="R227" i="66" s="1"/>
  <c r="T227" i="66" s="1"/>
  <c r="U227" i="66"/>
  <c r="V227" i="66"/>
  <c r="X227" i="66" s="1"/>
  <c r="U228" i="66"/>
  <c r="V228" i="66"/>
  <c r="X228" i="66" s="1"/>
  <c r="Q228" i="66"/>
  <c r="R228" i="66" s="1"/>
  <c r="T228" i="66" s="1"/>
  <c r="V145" i="66"/>
  <c r="X145" i="66" s="1"/>
  <c r="Q145" i="66"/>
  <c r="R145" i="66" s="1"/>
  <c r="T145" i="66" s="1"/>
  <c r="U145" i="66"/>
  <c r="V289" i="66"/>
  <c r="X289" i="66" s="1"/>
  <c r="Q289" i="66"/>
  <c r="R289" i="66" s="1"/>
  <c r="T289" i="66" s="1"/>
  <c r="U289" i="66"/>
  <c r="U275" i="66"/>
  <c r="Q275" i="66"/>
  <c r="R275" i="66" s="1"/>
  <c r="T275" i="66" s="1"/>
  <c r="V275" i="66"/>
  <c r="X27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<sst xmlns="http://schemas.openxmlformats.org/spreadsheetml/2006/main" count="5492" uniqueCount="353">
  <si>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</si>
  <si>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</si>
  <si>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</si>
  <si>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</si>
  <si>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</si>
  <si>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</si>
  <si>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</si>
  <si>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</si>
  <si>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</si>
  <si>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</si>
  <si>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</si>
  <si>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</si>
  <si>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</si>
  <si>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</si>
  <si>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</si>
  <si>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</si>
  <si>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</si>
  <si>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</si>
  <si>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</si>
  <si>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</si>
  <si>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</si>
  <si>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</si>
  <si>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</si>
  <si>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</si>
  <si>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</si>
  <si>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</si>
  <si>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</si>
  <si>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</si>
  <si>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</si>
  <si>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</si>
  <si>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</si>
  <si>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</si>
  <si>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</si>
  <si>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</si>
  <si>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</si>
  <si>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</si>
  <si>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</si>
  <si>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</si>
  <si>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</si>
  <si>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</si>
  <si>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</si>
  <si>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</si>
  <si>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</si>
  <si>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</si>
  <si>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</si>
  <si>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</si>
  <si>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</si>
  <si>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</si>
  <si>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</si>
  <si>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</si>
  <si>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</si>
  <si>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</si>
  <si>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</si>
  <si>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</si>
  <si>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</si>
  <si>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</si>
  <si>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</si>
  <si>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</si>
  <si>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</si>
  <si>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</si>
  <si>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</si>
  <si>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</si>
  <si>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</si>
  <si>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</si>
  <si>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</si>
  <si>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</si>
  <si>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</si>
  <si>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</si>
  <si>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</si>
  <si>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</si>
  <si>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</si>
  <si>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</si>
  <si>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</si>
  <si>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</si>
  <si>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</si>
  <si>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</si>
  <si>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</si>
  <si>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</si>
  <si>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</si>
  <si>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</si>
  <si>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</si>
  <si>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</si>
  <si>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</si>
  <si>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</si>
  <si>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</si>
  <si>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</si>
  <si>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</si>
  <si>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</si>
  <si>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</si>
  <si>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</si>
  <si>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</si>
  <si>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</si>
  <si>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</si>
  <si>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</si>
  <si>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</si>
  <si>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</si>
  <si>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</si>
  <si>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</si>
  <si>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</si>
  <si>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</si>
  <si>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</si>
  <si>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</si>
  <si>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</si>
  <si>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</si>
  <si>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</si>
  <si>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</si>
  <si>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</si>
  <si>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</si>
  <si>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</si>
  <si>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</si>
  <si>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</si>
  <si>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</si>
  <si>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</si>
  <si>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</si>
  <si>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</si>
  <si>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</si>
  <si>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</si>
  <si>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</si>
  <si>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</si>
  <si>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</si>
  <si>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</si>
  <si>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</si>
  <si>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</si>
  <si>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</si>
  <si>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</si>
  <si>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</si>
  <si>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</si>
  <si>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</si>
  <si>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</si>
  <si>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</si>
  <si>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</si>
  <si>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</si>
  <si>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</si>
  <si>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</si>
  <si>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</si>
  <si>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</si>
  <si>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</si>
  <si>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</si>
  <si>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</si>
  <si>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</si>
  <si>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</si>
  <si>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</si>
  <si>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</si>
  <si>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</si>
  <si>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</si>
  <si>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</si>
  <si>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</si>
  <si>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</si>
  <si>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</si>
  <si>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</si>
  <si>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</si>
  <si>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</si>
  <si>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</si>
  <si>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</si>
  <si>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</si>
  <si>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</si>
  <si>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</si>
  <si>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</si>
  <si>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</si>
  <si>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</si>
  <si>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</si>
  <si>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</si>
  <si>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</si>
  <si>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</si>
  <si>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</si>
  <si>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</si>
  <si>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</si>
  <si>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</si>
  <si>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</si>
  <si>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</si>
  <si>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</si>
  <si>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</si>
  <si>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</si>
  <si>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</si>
  <si>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</si>
  <si>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</si>
  <si>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</si>
  <si>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</si>
  <si>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</si>
  <si>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</si>
  <si>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</si>
  <si>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</si>
  <si>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</si>
  <si>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</si>
  <si>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</si>
  <si>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</si>
  <si>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</si>
  <si>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</si>
  <si>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</si>
  <si>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</si>
  <si>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</si>
  <si>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</si>
  <si>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</si>
  <si>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</si>
  <si>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</si>
  <si>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</si>
  <si>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</si>
  <si>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</si>
  <si>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</si>
  <si>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</si>
  <si>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</si>
  <si>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</si>
  <si>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</si>
  <si>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</si>
  <si>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</si>
  <si>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</si>
  <si>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</si>
  <si>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</si>
  <si>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</si>
  <si>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</si>
  <si>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</si>
  <si>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</si>
  <si>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</si>
  <si>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</si>
  <si>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</si>
  <si>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</si>
  <si>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</si>
  <si>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</si>
  <si>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</si>
  <si>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</si>
  <si>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</si>
  <si>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</si>
  <si>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</si>
  <si>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</si>
  <si>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</si>
  <si>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</si>
  <si>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</si>
  <si>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</si>
  <si>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</si>
  <si>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</si>
  <si>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</si>
  <si>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</si>
  <si>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</si>
  <si>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</si>
  <si>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</si>
  <si>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</si>
  <si>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</si>
  <si>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</si>
  <si>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</si>
  <si>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</si>
  <si>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</si>
  <si>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</si>
  <si>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</si>
  <si>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</si>
  <si>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</si>
  <si>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</si>
  <si>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</si>
  <si>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</si>
  <si>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</si>
  <si>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</si>
  <si>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</si>
  <si>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</si>
  <si>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</si>
  <si>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</si>
  <si>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</si>
  <si>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</si>
  <si>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</si>
  <si>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</si>
  <si>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</si>
  <si>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</si>
  <si>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</si>
  <si>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</si>
  <si>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</si>
  <si>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</si>
  <si>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</si>
  <si>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</si>
  <si>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</si>
  <si>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</si>
  <si>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</si>
  <si>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</si>
  <si>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</si>
  <si>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</si>
  <si>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</si>
  <si>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</si>
  <si>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</si>
  <si>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</si>
  <si>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</si>
  <si>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</si>
  <si>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</si>
  <si>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</si>
  <si>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</si>
  <si>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</si>
  <si>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</si>
  <si>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</si>
  <si>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</si>
  <si>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</si>
  <si>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</si>
  <si>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</si>
  <si>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</si>
  <si>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</si>
  <si>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</si>
  <si>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</si>
  <si>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</si>
  <si>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</si>
  <si>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</si>
  <si>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</si>
  <si>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</si>
  <si>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</si>
  <si>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</si>
  <si>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</si>
  <si>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</si>
  <si>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</si>
  <si>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</si>
  <si>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</si>
  <si>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</si>
  <si>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</si>
  <si>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</si>
  <si>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</si>
  <si>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</si>
  <si>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</si>
  <si>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</si>
  <si>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</si>
  <si>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</si>
  <si>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</si>
  <si>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</si>
  <si>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</si>
  <si>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</si>
  <si>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</si>
  <si>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</si>
  <si>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</si>
  <si>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</si>
  <si>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</si>
  <si>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</si>
  <si>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</si>
  <si>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</si>
  <si>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</si>
  <si>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</si>
  <si>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</si>
  <si>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</si>
  <si>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</si>
  <si>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</si>
  <si>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</si>
  <si>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</si>
  <si>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</si>
  <si>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</si>
  <si>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</si>
  <si>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</si>
  <si>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</si>
  <si>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</si>
  <si>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</si>
  <si>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</si>
  <si>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</si>
  <si>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</si>
  <si>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</si>
  <si>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</si>
  <si>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</si>
  <si>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</si>
  <si>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</si>
  <si>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</si>
  <si>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</si>
  <si>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</si>
  <si>
    <t>Forbrug i ton</t>
  </si>
  <si>
    <t>OBS - formlerne er ikke de samme hele vejen 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</si>
</sst>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7" xfId="0" applyFill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29" fillId="2" borderId="1" xfId="0" applyFont="1" applyFill="1" applyBorder="1"/>
    <xf numFmtId="3" fontId="0" fillId="12" borderId="0" xfId="0" applyNumberFormat="1" applyFill="1" applyBorder="1"/>
    <xf numFmtId="1" fontId="0" fillId="15" borderId="0" xfId="0" applyNumberFormat="1" applyFill="1"/>
    <xf numFmtId="0" fontId="0" fillId="63" borderId="13" xfId="0" applyFill="1" applyBorder="1"/>
    <xf numFmtId="0" fontId="0" fillId="63" borderId="0" xfId="0" applyFill="1" applyBorder="1"/>
    <xf numFmtId="0" fontId="0" fillId="63" borderId="14" xfId="0" applyFill="1" applyBorder="1"/>
    <xf numFmtId="3" fontId="0" fillId="4" borderId="0" xfId="0" applyNumberFormat="1" applyFill="1" applyBorder="1"/>
    <xf numFmtId="3" fontId="0" fillId="4" borderId="14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74155.975569424932</c:v>
                </c:pt>
                <c:pt idx="2">
                  <c:v>70686.63290047292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4858.6029771409403</c:v>
                </c:pt>
                <c:pt idx="2">
                  <c:v>4631.2215430572669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613613.82101263222</c:v>
                </c:pt>
                <c:pt idx="2">
                  <c:v>585501.82101263199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12265.133468342916</c:v>
                </c:pt>
                <c:pt idx="2">
                  <c:v>11682.05177374404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18193.556686420929</c:v>
                </c:pt>
                <c:pt idx="2">
                  <c:v>17343.819969290049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52925.933419821624</c:v>
                </c:pt>
                <c:pt idx="2">
                  <c:v>50473.437639579861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967031.32982244994</c:v>
                </c:pt>
                <c:pt idx="2">
                  <c:v>921947.59542252438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162562.74758924721</c:v>
                </c:pt>
                <c:pt idx="2">
                  <c:v>154973.70741201349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43662.768038462207</c:v>
                </c:pt>
                <c:pt idx="2">
                  <c:v>41650.276973976142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108273.79573620003</c:v>
                </c:pt>
                <c:pt idx="2">
                  <c:v>103196.87061462598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78400.766659210989</c:v>
                </c:pt>
                <c:pt idx="2">
                  <c:v>74652.472469952132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257889.03288314602</c:v>
                </c:pt>
                <c:pt idx="2">
                  <c:v>249962.47512458937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7718.2749249601193</c:v>
                </c:pt>
                <c:pt idx="2">
                  <c:v>7391.5138632010585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100144.88922061925</c:v>
                </c:pt>
                <c:pt idx="2">
                  <c:v>95620.614801779942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56.668332882847857</c:v>
                </c:pt>
                <c:pt idx="2">
                  <c:v>58.368400012648195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21.593398424851557</c:v>
                </c:pt>
                <c:pt idx="2">
                  <c:v>19.35899029524785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7583424.2540253261</c:v>
                </c:pt>
                <c:pt idx="2">
                  <c:v>7808407.2979824394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1842016.1365374885</c:v>
                </c:pt>
                <c:pt idx="2">
                  <c:v>1659373.2047878599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2083427.3984942674</c:v>
                </c:pt>
                <c:pt idx="11">
                  <c:v>1854256.1997123619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832832.03286710405</c:v>
                </c:pt>
                <c:pt idx="17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31343245.674840968</c:v>
                </c:pt>
                <c:pt idx="2">
                  <c:v>30689860.22411558</c:v>
                </c:pt>
                <c:pt idx="3">
                  <c:v>8803491.7355084848</c:v>
                </c:pt>
                <c:pt idx="4">
                  <c:v>28521927.915010508</c:v>
                </c:pt>
                <c:pt idx="5">
                  <c:v>27737309.195274569</c:v>
                </c:pt>
                <c:pt idx="21">
                  <c:v>3230529.0722415126</c:v>
                </c:pt>
                <c:pt idx="22">
                  <c:v>2821317.7598304613</c:v>
                </c:pt>
                <c:pt idx="23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904.29280606983355</c:v>
                </c:pt>
                <c:pt idx="5">
                  <c:v>933.86301198509727</c:v>
                </c:pt>
                <c:pt idx="6">
                  <c:v>4441.5</c:v>
                </c:pt>
                <c:pt idx="7">
                  <c:v>8138.6352546285043</c:v>
                </c:pt>
                <c:pt idx="8">
                  <c:v>8404.7671078658768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36296483.567630656</c:v>
                </c:pt>
                <c:pt idx="2">
                  <c:v>36957131.680754602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85677.000000000058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22471048.58236064</c:v>
                </c:pt>
                <c:pt idx="23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3857832.553697275</c:v>
                </c:pt>
                <c:pt idx="2">
                  <c:v>3625241.4712972497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75934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2083427.3984942674</c:v>
                </c:pt>
                <c:pt idx="23">
                  <c:v>1854256.1997123619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6993509.1072690254</c:v>
                </c:pt>
                <c:pt idx="2">
                  <c:v>7056262.6880902732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3786</c:v>
                </c:pt>
                <c:pt idx="7">
                  <c:v>3785.9999999999995</c:v>
                </c:pt>
                <c:pt idx="8">
                  <c:v>3786.0000000000005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17371.896185037214</c:v>
                </c:pt>
                <c:pt idx="23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1390628.5884001986</c:v>
                </c:pt>
                <c:pt idx="5">
                  <c:v>1364056.2909282311</c:v>
                </c:pt>
                <c:pt idx="6">
                  <c:v>4353509.666666667</c:v>
                </c:pt>
                <c:pt idx="7">
                  <c:v>12515657.295601793</c:v>
                </c:pt>
                <c:pt idx="8">
                  <c:v>12276506.618354084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7627415.7043524273</c:v>
                </c:pt>
                <c:pt idx="2">
                  <c:v>7748548.5225462476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</c:v>
                </c:pt>
                <c:pt idx="8">
                  <c:v>330026</c:v>
                </c:pt>
                <c:pt idx="21">
                  <c:v>1274488.0820395502</c:v>
                </c:pt>
                <c:pt idx="22">
                  <c:v>945982.65677317674</c:v>
                </c:pt>
                <c:pt idx="23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196601.20651859304</c:v>
                </c:pt>
                <c:pt idx="2">
                  <c:v>198579.43612733553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196601.20651859304</c:v>
                </c:pt>
                <c:pt idx="23">
                  <c:v>198579.43612733553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482330.02495117608</c:v>
                </c:pt>
                <c:pt idx="2">
                  <c:v>483842.67134054581</c:v>
                </c:pt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6435644.6271964246</c:v>
                </c:pt>
                <c:pt idx="2">
                  <c:v>6453953.2613177337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  <c:pt idx="6">
                  <c:v>28644.999999999993</c:v>
                </c:pt>
                <c:pt idx="7">
                  <c:v>28644.999999999996</c:v>
                </c:pt>
                <c:pt idx="8">
                  <c:v>28644.999999999996</c:v>
                </c:pt>
                <c:pt idx="21">
                  <c:v>1637775.5474174484</c:v>
                </c:pt>
                <c:pt idx="22">
                  <c:v>4395047.4696619669</c:v>
                </c:pt>
                <c:pt idx="23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1725913.3013923911</c:v>
                </c:pt>
                <c:pt idx="5">
                  <c:v>1652348.9209216826</c:v>
                </c:pt>
                <c:pt idx="6">
                  <c:v>2914869.3333333335</c:v>
                </c:pt>
                <c:pt idx="7">
                  <c:v>15533219.712531526</c:v>
                </c:pt>
                <c:pt idx="8">
                  <c:v>14871140.288295148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1641575.358461577</c:v>
                </c:pt>
                <c:pt idx="23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2502070</c:v>
                </c:pt>
                <c:pt idx="2">
                  <c:v>2390070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624010</c:v>
                </c:pt>
                <c:pt idx="2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8853337.2019279227</c:v>
                </c:pt>
                <c:pt idx="2">
                  <c:v>8601332.71908742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-1708770.5520295242</c:v>
                </c:pt>
                <c:pt idx="2">
                  <c:v>-2974861.5241716038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-684560.48685710598</c:v>
                </c:pt>
                <c:pt idx="2">
                  <c:v>-1756408.6660471277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11351058.833954372</c:v>
                </c:pt>
                <c:pt idx="2">
                  <c:v>8754493.2425308079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1641575.358461577</c:v>
                </c:pt>
                <c:pt idx="2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507903.43810879742</c:v>
                </c:pt>
                <c:pt idx="2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218331.04510476126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219549.23701107962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85677.000000000058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75934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2083427.3984942674</c:v>
                </c:pt>
                <c:pt idx="11">
                  <c:v>1854256.1997123619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3785.9999999999995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482330.02495117608</c:v>
                </c:pt>
                <c:pt idx="20">
                  <c:v>483842.67134054581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196601.20651859304</c:v>
                </c:pt>
                <c:pt idx="11">
                  <c:v>198579.43612733553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1641575.358461577</c:v>
                </c:pt>
                <c:pt idx="11">
                  <c:v>1750479.8979828311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154345.60798437634</c:v>
                </c:pt>
                <c:pt idx="11">
                  <c:v>154829.65482897466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832832.03286710405</c:v>
                </c:pt>
                <c:pt idx="17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507903.43810879742</c:v>
                </c:pt>
                <c:pt idx="14">
                  <c:v>589732.51869602269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219898.5132226024</c:v>
                </c:pt>
                <c:pt idx="2">
                  <c:v>242421.15404586628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832832.03286710405</c:v>
                </c:pt>
                <c:pt idx="2">
                  <c:v>736848.88482347422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439329.46193400631</c:v>
                </c:pt>
                <c:pt idx="2">
                  <c:v>459680.26561219688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218331.04510476126</c:v>
                </c:pt>
                <c:pt idx="2">
                  <c:v>219549.23701107962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2821317.7598304613</c:v>
                </c:pt>
                <c:pt idx="2">
                  <c:v>2952551.0288410122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1468764.1887479573</c:v>
                </c:pt>
                <c:pt idx="2">
                  <c:v>1478112.8037585691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22471048.58236064</c:v>
                </c:pt>
                <c:pt idx="2">
                  <c:v>23131696.695484586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2061195.911101847</c:v>
                </c:pt>
                <c:pt idx="2">
                  <c:v>2062449.7356180362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17371.896185037214</c:v>
                </c:pt>
                <c:pt idx="2">
                  <c:v>56573.790426943218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945982.65677317674</c:v>
                </c:pt>
                <c:pt idx="2">
                  <c:v>1067115.474966998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4395047.4696619669</c:v>
                </c:pt>
                <c:pt idx="2">
                  <c:v>4413356.1037832759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924901.47457127715</c:v>
                </c:pt>
                <c:pt idx="2">
                  <c:v>928897.71794674185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1327415.9661959796</c:v>
                </c:pt>
                <c:pt idx="2">
                  <c:v>1334228.5614368762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787.13688232742061</c:v>
                </c:pt>
                <c:pt idx="2">
                  <c:v>1543.4600770122925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56.668332882847857</c:v>
                </c:pt>
                <c:pt idx="2">
                  <c:v>58.368400012648195</c:v>
                </c:pt>
                <c:pt idx="3">
                  <c:v>1.420171986175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21.593398424851557</c:v>
                </c:pt>
                <c:pt idx="2">
                  <c:v>19.35899029524785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5.4020962794531719</c:v>
                </c:pt>
                <c:pt idx="2">
                  <c:v>5.4190379190141131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47.445088326407671</c:v>
                </c:pt>
                <c:pt idx="2">
                  <c:v>50.389077352264387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7583424.2540253261</c:v>
                </c:pt>
                <c:pt idx="2">
                  <c:v>7808407.2979824394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1842016.1365374885</c:v>
                </c:pt>
                <c:pt idx="2">
                  <c:v>1659373.2047878599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1427681.2946437092</c:v>
                </c:pt>
                <c:pt idx="2">
                  <c:v>1517803.9823387656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607786</xdr:colOff>
      <xdr:row>251</xdr:row>
      <xdr:rowOff>154214</xdr:rowOff>
    </xdr:from>
    <xdr:to>
      <xdr:col>25</xdr:col>
      <xdr:colOff>263071</xdr:colOff>
      <xdr:row>296</xdr:row>
      <xdr:rowOff>168548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50609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838575" y="161925"/>
          <a:ext cx="115140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7476849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88783117.15581906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770833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28703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51851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89814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783117.1558190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6460.551041305"/>
    </cacheField>
    <cacheField name="Energi" numFmtId="3">
      <sharedItems containsSemiMixedTypes="0" containsString="0" containsNumber="1" minValue="0" maxValue="588783117.15581906"/>
    </cacheField>
    <cacheField name="Materialer og processer" numFmtId="3">
      <sharedItems containsSemiMixedTypes="0" containsString="0" containsNumber="1" minValue="0" maxValue="485762.00237315823"/>
    </cacheField>
    <cacheField name="Produktion minus forbrug [ton]" numFmtId="3">
      <sharedItems containsSemiMixedTypes="0" containsString="0" containsNumber="1" minValue="-4828427.5390456235" maxValue="16471368.236203289"/>
    </cacheField>
    <cacheField name="Potentiale til energi [ton]" numFmtId="3">
      <sharedItems containsSemiMixedTypes="0" containsString="0" containsNumber="1" minValue="0" maxValue="16471368.236203289"/>
    </cacheField>
    <cacheField name="Forbrug energi [ton/m3]" numFmtId="3">
      <sharedItems containsSemiMixedTypes="0" containsString="0" containsNumber="1" minValue="0" maxValue="588783117.15581906"/>
    </cacheField>
    <cacheField name="Potentiale til energi [PJ]" numFmtId="0">
      <sharedItems containsSemiMixedTypes="0" containsString="0" containsNumber="1" minValue="0" maxValue="30.305258633584529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4611983.1061369209"/>
    </cacheField>
    <cacheField name="Forbrug/potentiale [Ton TS]" numFmtId="0">
      <sharedItems containsSemiMixedTypes="0" containsString="0" containsNumber="1" minValue="0" maxValue="4630661.9914395809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611983.10613692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09721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8347552336681505" maxValue="856024.05830682674"/>
    </cacheField>
    <cacheField name="Udbytte, hovedafgrøde" numFmtId="0">
      <sharedItems containsSemiMixedTypes="0" containsString="0" containsNumber="1" minValue="11.317329453669405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1">
      <sharedItems containsSemiMixedTypes="0" containsString="0" containsNumber="1" minValue="5.1084006447812618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44444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699.0512854034223" maxValue="28775768.4501139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44444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552.455719675927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6460.5510413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0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0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0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0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0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0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25286.45082149099"/>
    <x v="1"/>
  </r>
  <r>
    <s v="Total produktion"/>
    <s v="Vestdanmark"/>
    <x v="5"/>
    <x v="1"/>
    <n v="195082.22598438186"/>
    <x v="1"/>
  </r>
  <r>
    <s v="Total produktion"/>
    <s v="Vestdanmark"/>
    <x v="39"/>
    <x v="1"/>
    <n v="588783117.15581906"/>
    <x v="1"/>
  </r>
  <r>
    <s v="Total produktion"/>
    <s v="Vestdanmark"/>
    <x v="40"/>
    <x v="1"/>
    <n v="26963545.84914279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1122133.6966349066"/>
    <x v="1"/>
  </r>
  <r>
    <s v="Total produktion"/>
    <s v="Vestdanmark"/>
    <x v="47"/>
    <x v="1"/>
    <n v="32218.723811815202"/>
    <x v="1"/>
  </r>
  <r>
    <s v="Total produktion"/>
    <s v="Vestdanmark"/>
    <x v="6"/>
    <x v="1"/>
    <n v="0"/>
    <x v="1"/>
  </r>
  <r>
    <s v="Total produktion"/>
    <s v="Vestdanmark"/>
    <x v="7"/>
    <x v="1"/>
    <n v="28400602.406294856"/>
    <x v="1"/>
  </r>
  <r>
    <s v="Total produktion"/>
    <s v="Vestdanmark"/>
    <x v="8"/>
    <x v="1"/>
    <n v="0"/>
    <x v="1"/>
  </r>
  <r>
    <s v="Total produktion"/>
    <s v="Vestdanmark"/>
    <x v="9"/>
    <x v="1"/>
    <n v="218755.7836858769"/>
    <x v="1"/>
  </r>
  <r>
    <s v="Total produktion"/>
    <s v="Vestdanmark"/>
    <x v="0"/>
    <x v="1"/>
    <n v="2975351.7262968849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715738.37153588282"/>
    <x v="1"/>
  </r>
  <r>
    <s v="Total produktion"/>
    <s v="Vestdanmark"/>
    <x v="13"/>
    <x v="1"/>
    <n v="1783325.2175353111"/>
    <x v="1"/>
  </r>
  <r>
    <s v="Total produktion"/>
    <s v="Vestdanmark"/>
    <x v="14"/>
    <x v="1"/>
    <n v="5398533.7934721429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5921155.5578735983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028163.7902040067"/>
    <x v="1"/>
  </r>
  <r>
    <s v="Total produktion"/>
    <s v="Vestdanmark"/>
    <x v="2"/>
    <x v="1"/>
    <n v="154113.19774513159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371797.62097043003"/>
    <x v="1"/>
  </r>
  <r>
    <s v="Total produktion"/>
    <s v="Vestdanmark"/>
    <x v="27"/>
    <x v="1"/>
    <n v="185898.81048521501"/>
    <x v="1"/>
  </r>
  <r>
    <s v="Total produktion"/>
    <s v="Vestdanmark"/>
    <x v="1"/>
    <x v="1"/>
    <n v="118975.23871053761"/>
    <x v="1"/>
  </r>
  <r>
    <s v="Total produktion"/>
    <s v="Vestdanmark"/>
    <x v="28"/>
    <x v="1"/>
    <n v="4946902.7535971384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70319.2592548286"/>
    <x v="1"/>
  </r>
  <r>
    <s v="Total produktion"/>
    <s v="Vestdanmark"/>
    <x v="36"/>
    <x v="1"/>
    <n v="393189.96929349634"/>
    <x v="1"/>
  </r>
  <r>
    <s v="Total produktion"/>
    <s v="Vestdanmark"/>
    <x v="37"/>
    <x v="2"/>
    <n v="208223.23899291924"/>
    <x v="1"/>
  </r>
  <r>
    <s v="Total produktion"/>
    <s v="Vestdanmark"/>
    <x v="38"/>
    <x v="2"/>
    <n v="224901.75438810108"/>
    <x v="1"/>
  </r>
  <r>
    <s v="Total produktion"/>
    <s v="Vestdanmark"/>
    <x v="5"/>
    <x v="2"/>
    <n v="197484.13479984918"/>
    <x v="1"/>
  </r>
  <r>
    <s v="Total produktion"/>
    <s v="Vestdanmark"/>
    <x v="39"/>
    <x v="2"/>
    <n v="582835224.4318006"/>
    <x v="1"/>
  </r>
  <r>
    <s v="Total produktion"/>
    <s v="Vestdanmark"/>
    <x v="40"/>
    <x v="2"/>
    <n v="26332676.453754772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1122115.8049381305"/>
    <x v="1"/>
  </r>
  <r>
    <s v="Total produktion"/>
    <s v="Vestdanmark"/>
    <x v="47"/>
    <x v="2"/>
    <n v="32149.585150650411"/>
    <x v="1"/>
  </r>
  <r>
    <s v="Total produktion"/>
    <s v="Vestdanmark"/>
    <x v="6"/>
    <x v="2"/>
    <n v="0"/>
    <x v="1"/>
  </r>
  <r>
    <s v="Total produktion"/>
    <s v="Vestdanmark"/>
    <x v="7"/>
    <x v="2"/>
    <n v="28775768.450113945"/>
    <x v="1"/>
  </r>
  <r>
    <s v="Total produktion"/>
    <s v="Vestdanmark"/>
    <x v="8"/>
    <x v="2"/>
    <n v="0"/>
    <x v="1"/>
  </r>
  <r>
    <s v="Total produktion"/>
    <s v="Vestdanmark"/>
    <x v="9"/>
    <x v="2"/>
    <n v="216581.36093452224"/>
    <x v="1"/>
  </r>
  <r>
    <s v="Total produktion"/>
    <s v="Vestdanmark"/>
    <x v="0"/>
    <x v="2"/>
    <n v="2778972.7829183596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714570.3554189268"/>
    <x v="1"/>
  </r>
  <r>
    <s v="Total produktion"/>
    <s v="Vestdanmark"/>
    <x v="13"/>
    <x v="2"/>
    <n v="1781984.509456197"/>
    <x v="1"/>
  </r>
  <r>
    <s v="Total produktion"/>
    <s v="Vestdanmark"/>
    <x v="14"/>
    <x v="2"/>
    <n v="5414026.8902810384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5980572.939879527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027472.506321969"/>
    <x v="1"/>
  </r>
  <r>
    <s v="Total produktion"/>
    <s v="Vestdanmark"/>
    <x v="2"/>
    <x v="2"/>
    <n v="154949.74904422625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370660.6274963881"/>
    <x v="1"/>
  </r>
  <r>
    <s v="Total produktion"/>
    <s v="Vestdanmark"/>
    <x v="27"/>
    <x v="2"/>
    <n v="185330.31374819405"/>
    <x v="1"/>
  </r>
  <r>
    <s v="Total produktion"/>
    <s v="Vestdanmark"/>
    <x v="1"/>
    <x v="2"/>
    <n v="118611.40079884419"/>
    <x v="1"/>
  </r>
  <r>
    <s v="Total produktion"/>
    <s v="Vestdanmark"/>
    <x v="28"/>
    <x v="2"/>
    <n v="4928756.7934970316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364632.0694843589"/>
    <x v="1"/>
  </r>
  <r>
    <s v="Total produktion"/>
    <s v="Vestdanmark"/>
    <x v="36"/>
    <x v="2"/>
    <n v="462686.21419248445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65459.686512202337"/>
    <x v="1"/>
  </r>
  <r>
    <s v="Total produktion"/>
    <s v="Østdanmark"/>
    <x v="5"/>
    <x v="1"/>
    <n v="168912.745758362"/>
    <x v="1"/>
  </r>
  <r>
    <s v="Total produktion"/>
    <s v="Østdanmark"/>
    <x v="39"/>
    <x v="1"/>
    <n v="124673463.48885044"/>
    <x v="1"/>
  </r>
  <r>
    <s v="Total produktion"/>
    <s v="Østdanmark"/>
    <x v="40"/>
    <x v="1"/>
    <n v="4379699.8256981792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346630.49211305089"/>
    <x v="1"/>
  </r>
  <r>
    <s v="Total produktion"/>
    <s v="Østdanmark"/>
    <x v="47"/>
    <x v="1"/>
    <n v="9699.0512854034223"/>
    <x v="1"/>
  </r>
  <r>
    <s v="Total produktion"/>
    <s v="Østdanmark"/>
    <x v="6"/>
    <x v="1"/>
    <n v="0"/>
    <x v="1"/>
  </r>
  <r>
    <s v="Total produktion"/>
    <s v="Østdanmark"/>
    <x v="7"/>
    <x v="1"/>
    <n v="7895881.161335798"/>
    <x v="1"/>
  </r>
  <r>
    <s v="Total produktion"/>
    <s v="Østdanmark"/>
    <x v="8"/>
    <x v="1"/>
    <n v="0"/>
    <x v="1"/>
  </r>
  <r>
    <s v="Total produktion"/>
    <s v="Østdanmark"/>
    <x v="9"/>
    <x v="1"/>
    <n v="65388.861876856266"/>
    <x v="1"/>
  </r>
  <r>
    <s v="Total produktion"/>
    <s v="Østdanmark"/>
    <x v="0"/>
    <x v="1"/>
    <n v="882480.82740038994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209163.10303539436"/>
    <x v="1"/>
  </r>
  <r>
    <s v="Total produktion"/>
    <s v="Østdanmark"/>
    <x v="13"/>
    <x v="1"/>
    <n v="508362.7913025436"/>
    <x v="1"/>
  </r>
  <r>
    <s v="Total produktion"/>
    <s v="Østdanmark"/>
    <x v="14"/>
    <x v="1"/>
    <n v="1594975.3137968828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1706260.1464788285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299252.17599197297"/>
    <x v="1"/>
  </r>
  <r>
    <s v="Total produktion"/>
    <s v="Østdanmark"/>
    <x v="2"/>
    <x v="1"/>
    <n v="42488.00877346145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110532.40398074606"/>
    <x v="1"/>
  </r>
  <r>
    <s v="Total produktion"/>
    <s v="Østdanmark"/>
    <x v="27"/>
    <x v="1"/>
    <n v="55266.201990373032"/>
    <x v="1"/>
  </r>
  <r>
    <s v="Total produktion"/>
    <s v="Østdanmark"/>
    <x v="1"/>
    <x v="1"/>
    <n v="35370.36927383874"/>
    <x v="1"/>
  </r>
  <r>
    <s v="Total produktion"/>
    <s v="Østdanmark"/>
    <x v="28"/>
    <x v="1"/>
    <n v="1488741.8735992862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1256.09920674853"/>
    <x v="1"/>
  </r>
  <r>
    <s v="Total produktion"/>
    <s v="Østdanmark"/>
    <x v="36"/>
    <x v="1"/>
    <n v="114713.46881530106"/>
    <x v="1"/>
  </r>
  <r>
    <s v="Total produktion"/>
    <s v="Østdanmark"/>
    <x v="37"/>
    <x v="2"/>
    <n v="17476.099590900943"/>
    <x v="1"/>
  </r>
  <r>
    <s v="Total produktion"/>
    <s v="Østdanmark"/>
    <x v="38"/>
    <x v="2"/>
    <n v="67062.574851910627"/>
    <x v="1"/>
  </r>
  <r>
    <s v="Total produktion"/>
    <s v="Østdanmark"/>
    <x v="5"/>
    <x v="2"/>
    <n v="172292.68030975034"/>
    <x v="1"/>
  </r>
  <r>
    <s v="Total produktion"/>
    <s v="Østdanmark"/>
    <x v="39"/>
    <x v="2"/>
    <n v="125480344.36478814"/>
    <x v="1"/>
  </r>
  <r>
    <s v="Total produktion"/>
    <s v="Østdanmark"/>
    <x v="40"/>
    <x v="2"/>
    <n v="4357183.77036080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355996.9988204384"/>
    <x v="1"/>
  </r>
  <r>
    <s v="Total produktion"/>
    <s v="Østdanmark"/>
    <x v="47"/>
    <x v="2"/>
    <n v="9944.0855806479794"/>
    <x v="1"/>
  </r>
  <r>
    <s v="Total produktion"/>
    <s v="Østdanmark"/>
    <x v="6"/>
    <x v="2"/>
    <n v="0"/>
    <x v="1"/>
  </r>
  <r>
    <s v="Total produktion"/>
    <s v="Østdanmark"/>
    <x v="7"/>
    <x v="2"/>
    <n v="8181363.2306406535"/>
    <x v="1"/>
  </r>
  <r>
    <s v="Total produktion"/>
    <s v="Østdanmark"/>
    <x v="8"/>
    <x v="2"/>
    <n v="0"/>
    <x v="1"/>
  </r>
  <r>
    <s v="Total produktion"/>
    <s v="Østdanmark"/>
    <x v="9"/>
    <x v="2"/>
    <n v="66539.660453061777"/>
    <x v="1"/>
  </r>
  <r>
    <s v="Total produktion"/>
    <s v="Østdanmark"/>
    <x v="0"/>
    <x v="2"/>
    <n v="846268.68837888993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214327.36252781507"/>
    <x v="1"/>
  </r>
  <r>
    <s v="Total produktion"/>
    <s v="Østdanmark"/>
    <x v="13"/>
    <x v="2"/>
    <n v="520788.5325158292"/>
    <x v="1"/>
  </r>
  <r>
    <s v="Total produktion"/>
    <s v="Østdanmark"/>
    <x v="14"/>
    <x v="2"/>
    <n v="1642235.7978092346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1767975.5826667205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306756.0551149071"/>
    <x v="1"/>
  </r>
  <r>
    <s v="Total produktion"/>
    <s v="Østdanmark"/>
    <x v="2"/>
    <x v="2"/>
    <n v="43629.687083109289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113182.04384415773"/>
    <x v="1"/>
  </r>
  <r>
    <s v="Total produktion"/>
    <s v="Østdanmark"/>
    <x v="27"/>
    <x v="2"/>
    <n v="56591.021922078864"/>
    <x v="1"/>
  </r>
  <r>
    <s v="Total produktion"/>
    <s v="Østdanmark"/>
    <x v="1"/>
    <x v="2"/>
    <n v="36218.254030130476"/>
    <x v="1"/>
  </r>
  <r>
    <s v="Total produktion"/>
    <s v="Østdanmark"/>
    <x v="28"/>
    <x v="2"/>
    <n v="1525196.467820702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85847.82849847211"/>
    <x v="1"/>
  </r>
  <r>
    <s v="Total produktion"/>
    <s v="Østdanmark"/>
    <x v="36"/>
    <x v="2"/>
    <n v="127046.30450353827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160787.975346299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27085.2981014848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1122133.6966349066"/>
    <x v="2"/>
  </r>
  <r>
    <s v="Ubrugt"/>
    <s v="Vestdanmark"/>
    <x v="47"/>
    <x v="1"/>
    <n v="-225704.57056610042"/>
    <x v="2"/>
  </r>
  <r>
    <s v="Ubrugt"/>
    <s v="Vestdanmark"/>
    <x v="6"/>
    <x v="1"/>
    <n v="-114193.60000000001"/>
    <x v="2"/>
  </r>
  <r>
    <s v="Ubrugt"/>
    <s v="Vestdanmark"/>
    <x v="7"/>
    <x v="1"/>
    <n v="16095873.539727367"/>
    <x v="2"/>
  </r>
  <r>
    <s v="Ubrugt"/>
    <s v="Vestdanmark"/>
    <x v="8"/>
    <x v="1"/>
    <n v="0"/>
    <x v="2"/>
  </r>
  <r>
    <s v="Ubrugt"/>
    <s v="Vestdanmark"/>
    <x v="9"/>
    <x v="1"/>
    <n v="-51384.92989941369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715738.37153588282"/>
    <x v="2"/>
  </r>
  <r>
    <s v="Ubrugt"/>
    <s v="Vestdanmark"/>
    <x v="13"/>
    <x v="1"/>
    <n v="1659793.53443852"/>
    <x v="2"/>
  </r>
  <r>
    <s v="Ubrugt"/>
    <s v="Vestdanmark"/>
    <x v="14"/>
    <x v="1"/>
    <n v="-618633.05067147128"/>
    <x v="2"/>
  </r>
  <r>
    <s v="Ubrugt"/>
    <s v="Vestdanmark"/>
    <x v="15"/>
    <x v="1"/>
    <n v="-513284.74461432674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7902.9014472356066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028163.7902040067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-28200.295606047235"/>
    <x v="2"/>
  </r>
  <r>
    <s v="Ubrugt"/>
    <s v="Vestdanmark"/>
    <x v="1"/>
    <x v="1"/>
    <n v="0"/>
    <x v="2"/>
  </r>
  <r>
    <s v="Ubrugt"/>
    <s v="Vestdanmark"/>
    <x v="28"/>
    <x v="1"/>
    <n v="3132884.1088179974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160403.2789129091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533363.4753597751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1122115.8049381305"/>
    <x v="2"/>
  </r>
  <r>
    <s v="Ubrugt"/>
    <s v="Vestdanmark"/>
    <x v="47"/>
    <x v="2"/>
    <n v="-235829.33520037105"/>
    <x v="2"/>
  </r>
  <r>
    <s v="Ubrugt"/>
    <s v="Vestdanmark"/>
    <x v="6"/>
    <x v="2"/>
    <n v="-114193.60000000001"/>
    <x v="2"/>
  </r>
  <r>
    <s v="Ubrugt"/>
    <s v="Vestdanmark"/>
    <x v="7"/>
    <x v="2"/>
    <n v="16471368.236203289"/>
    <x v="2"/>
  </r>
  <r>
    <s v="Ubrugt"/>
    <s v="Vestdanmark"/>
    <x v="8"/>
    <x v="2"/>
    <n v="0"/>
    <x v="2"/>
  </r>
  <r>
    <s v="Ubrugt"/>
    <s v="Vestdanmark"/>
    <x v="9"/>
    <x v="2"/>
    <n v="-64091.297748916026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714570.3554189268"/>
    <x v="2"/>
  </r>
  <r>
    <s v="Ubrugt"/>
    <s v="Vestdanmark"/>
    <x v="13"/>
    <x v="2"/>
    <n v="1653636.7107617604"/>
    <x v="2"/>
  </r>
  <r>
    <s v="Ubrugt"/>
    <s v="Vestdanmark"/>
    <x v="14"/>
    <x v="2"/>
    <n v="-614659.78317224141"/>
    <x v="2"/>
  </r>
  <r>
    <s v="Ubrugt"/>
    <s v="Vestdanmark"/>
    <x v="15"/>
    <x v="2"/>
    <n v="-435280.77140187437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68794.72865909710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027472.506321969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-28768.792343068199"/>
    <x v="2"/>
  </r>
  <r>
    <s v="Ubrugt"/>
    <s v="Vestdanmark"/>
    <x v="1"/>
    <x v="2"/>
    <n v="0"/>
    <x v="2"/>
  </r>
  <r>
    <s v="Ubrugt"/>
    <s v="Vestdanmark"/>
    <x v="28"/>
    <x v="2"/>
    <n v="3114881.14974258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57543.069758462239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394232.46172897657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346630.49211305089"/>
    <x v="2"/>
  </r>
  <r>
    <s v="Ubrugt"/>
    <s v="Østdanmark"/>
    <x v="47"/>
    <x v="1"/>
    <n v="-213624.89136790586"/>
    <x v="2"/>
  </r>
  <r>
    <s v="Ubrugt"/>
    <s v="Østdanmark"/>
    <x v="6"/>
    <x v="1"/>
    <n v="-28548.400000000001"/>
    <x v="2"/>
  </r>
  <r>
    <s v="Ubrugt"/>
    <s v="Østdanmark"/>
    <x v="7"/>
    <x v="1"/>
    <n v="6375175.0426332736"/>
    <x v="2"/>
  </r>
  <r>
    <s v="Ubrugt"/>
    <s v="Østdanmark"/>
    <x v="8"/>
    <x v="1"/>
    <n v="0"/>
    <x v="2"/>
  </r>
  <r>
    <s v="Ubrugt"/>
    <s v="Østdanmark"/>
    <x v="9"/>
    <x v="1"/>
    <n v="-168513.58332318871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209163.10303539436"/>
    <x v="2"/>
  </r>
  <r>
    <s v="Ubrugt"/>
    <s v="Østdanmark"/>
    <x v="13"/>
    <x v="1"/>
    <n v="401402.37666332704"/>
    <x v="2"/>
  </r>
  <r>
    <s v="Ubrugt"/>
    <s v="Østdanmark"/>
    <x v="14"/>
    <x v="1"/>
    <n v="636004.9468565085"/>
    <x v="2"/>
  </r>
  <r>
    <s v="Ubrugt"/>
    <s v="Østdanmark"/>
    <x v="15"/>
    <x v="1"/>
    <n v="-319547.2882527773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938079.75532594114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299252.17599197297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28987.432488374656"/>
    <x v="2"/>
  </r>
  <r>
    <s v="Ubrugt"/>
    <s v="Østdanmark"/>
    <x v="1"/>
    <x v="1"/>
    <n v="0"/>
    <x v="2"/>
  </r>
  <r>
    <s v="Ubrugt"/>
    <s v="Østdanmark"/>
    <x v="28"/>
    <x v="1"/>
    <n v="1262163.3608439695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59145.958098170529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19187.55348123703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355996.9988204384"/>
    <x v="2"/>
  </r>
  <r>
    <s v="Ubrugt"/>
    <s v="Østdanmark"/>
    <x v="47"/>
    <x v="2"/>
    <n v="-223850.93041182583"/>
    <x v="2"/>
  </r>
  <r>
    <s v="Ubrugt"/>
    <s v="Østdanmark"/>
    <x v="6"/>
    <x v="2"/>
    <n v="-28548.400000000001"/>
    <x v="2"/>
  </r>
  <r>
    <s v="Ubrugt"/>
    <s v="Østdanmark"/>
    <x v="7"/>
    <x v="2"/>
    <n v="6660328.4592812965"/>
    <x v="2"/>
  </r>
  <r>
    <s v="Ubrugt"/>
    <s v="Østdanmark"/>
    <x v="8"/>
    <x v="2"/>
    <n v="0"/>
    <x v="2"/>
  </r>
  <r>
    <s v="Ubrugt"/>
    <s v="Østdanmark"/>
    <x v="9"/>
    <x v="2"/>
    <n v="-178329.85629695025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214327.36252781507"/>
    <x v="2"/>
  </r>
  <r>
    <s v="Ubrugt"/>
    <s v="Østdanmark"/>
    <x v="13"/>
    <x v="2"/>
    <n v="408813.02485627594"/>
    <x v="2"/>
  </r>
  <r>
    <s v="Ubrugt"/>
    <s v="Østdanmark"/>
    <x v="14"/>
    <x v="2"/>
    <n v="671233.57359918463"/>
    <x v="2"/>
  </r>
  <r>
    <s v="Ubrugt"/>
    <s v="Østdanmark"/>
    <x v="15"/>
    <x v="2"/>
    <n v="-301568.11342159985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998320.7463079008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306756.0551149071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30312.252420080491"/>
    <x v="2"/>
  </r>
  <r>
    <s v="Ubrugt"/>
    <s v="Østdanmark"/>
    <x v="1"/>
    <x v="2"/>
    <n v="0"/>
    <x v="2"/>
  </r>
  <r>
    <s v="Ubrugt"/>
    <s v="Østdanmark"/>
    <x v="28"/>
    <x v="2"/>
    <n v="1298474.9540406957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13567349.858292963"/>
    <x v="4"/>
  </r>
  <r>
    <s v="Biogas"/>
    <s v="Vestdanmark"/>
    <x v="16"/>
    <x v="1"/>
    <n v="11685147.040202204"/>
    <x v="4"/>
  </r>
  <r>
    <s v="Biogas"/>
    <s v="Vestdanmark"/>
    <x v="44"/>
    <x v="1"/>
    <n v="7508.4535219909349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6395.5240148628"/>
    <x v="4"/>
  </r>
  <r>
    <s v="Biogas"/>
    <s v="Vestdanmark"/>
    <x v="14"/>
    <x v="1"/>
    <n v="2922.545553110308"/>
    <x v="4"/>
  </r>
  <r>
    <s v="Biogas"/>
    <s v="Vestdanmark"/>
    <x v="7"/>
    <x v="1"/>
    <n v="67038.95730919046"/>
    <x v="4"/>
  </r>
  <r>
    <s v="Biogas"/>
    <s v="Vestdanmark"/>
    <x v="18"/>
    <x v="1"/>
    <n v="256198.86995640022"/>
    <x v="4"/>
  </r>
  <r>
    <s v="Biogas"/>
    <s v="Vestdanmark"/>
    <x v="28"/>
    <x v="1"/>
    <n v="22018.622466809651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12989062.590821605"/>
    <x v="4"/>
  </r>
  <r>
    <s v="Biogas"/>
    <s v="Vestdanmark"/>
    <x v="16"/>
    <x v="2"/>
    <n v="11461865.852294842"/>
    <x v="4"/>
  </r>
  <r>
    <s v="Biogas"/>
    <s v="Vestdanmark"/>
    <x v="44"/>
    <x v="2"/>
    <n v="7753.9785502341792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5765.563352610865"/>
    <x v="4"/>
  </r>
  <r>
    <s v="Biogas"/>
    <s v="Vestdanmark"/>
    <x v="14"/>
    <x v="2"/>
    <n v="2904.8671673179329"/>
    <x v="4"/>
  </r>
  <r>
    <s v="Biogas"/>
    <s v="Vestdanmark"/>
    <x v="7"/>
    <x v="2"/>
    <n v="66710.304652357008"/>
    <x v="4"/>
  </r>
  <r>
    <s v="Biogas"/>
    <s v="Vestdanmark"/>
    <x v="18"/>
    <x v="2"/>
    <n v="254724.42475046791"/>
    <x v="4"/>
  </r>
  <r>
    <s v="Biogas"/>
    <s v="Vestdanmark"/>
    <x v="28"/>
    <x v="2"/>
    <n v="21875.621442119991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965869.8542385614"/>
    <x v="4"/>
  </r>
  <r>
    <s v="Biogas"/>
    <s v="Østdanmark"/>
    <x v="16"/>
    <x v="1"/>
    <n v="830510.25539958803"/>
    <x v="4"/>
  </r>
  <r>
    <s v="Biogas"/>
    <s v="Østdanmark"/>
    <x v="44"/>
    <x v="1"/>
    <n v="630.18173263756921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19538.475985137196"/>
    <x v="4"/>
  </r>
  <r>
    <s v="Biogas"/>
    <s v="Østdanmark"/>
    <x v="14"/>
    <x v="1"/>
    <n v="863.45444688969167"/>
    <x v="4"/>
  </r>
  <r>
    <s v="Biogas"/>
    <s v="Østdanmark"/>
    <x v="7"/>
    <x v="1"/>
    <n v="18638.04269080954"/>
    <x v="4"/>
  </r>
  <r>
    <s v="Biogas"/>
    <s v="Østdanmark"/>
    <x v="18"/>
    <x v="1"/>
    <n v="73827.130043599784"/>
    <x v="4"/>
  </r>
  <r>
    <s v="Biogas"/>
    <s v="Østdanmark"/>
    <x v="28"/>
    <x v="1"/>
    <n v="6626.3775331903453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882077.6974735428"/>
    <x v="4"/>
  </r>
  <r>
    <s v="Biogas"/>
    <s v="Østdanmark"/>
    <x v="16"/>
    <x v="2"/>
    <n v="814640.76605924184"/>
    <x v="4"/>
  </r>
  <r>
    <s v="Biogas"/>
    <s v="Østdanmark"/>
    <x v="44"/>
    <x v="2"/>
    <n v="650.78855763169781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0168.436647389117"/>
    <x v="4"/>
  </r>
  <r>
    <s v="Biogas"/>
    <s v="Østdanmark"/>
    <x v="14"/>
    <x v="2"/>
    <n v="881.1328326820676"/>
    <x v="4"/>
  </r>
  <r>
    <s v="Biogas"/>
    <s v="Østdanmark"/>
    <x v="7"/>
    <x v="2"/>
    <n v="18966.695347643046"/>
    <x v="4"/>
  </r>
  <r>
    <s v="Biogas"/>
    <s v="Østdanmark"/>
    <x v="18"/>
    <x v="2"/>
    <n v="75301.575249532107"/>
    <x v="4"/>
  </r>
  <r>
    <s v="Biogas"/>
    <s v="Østdanmark"/>
    <x v="28"/>
    <x v="2"/>
    <n v="6769.3785578800062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718311.2555674212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1792000.0223123315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718311.2555674212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1792000.0223123315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01872.0730281085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219952.13522212644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01872.0730281084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219952.13522212638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418895.3547153"/>
    <x v="2"/>
  </r>
  <r>
    <s v="Energi"/>
    <s v="Vestdanmark"/>
    <x v="1"/>
    <x v="1"/>
    <n v="118975.23871053761"/>
    <x v="2"/>
  </r>
  <r>
    <s v="Energi"/>
    <s v="Vestdanmark"/>
    <x v="2"/>
    <x v="1"/>
    <n v="154113.19774513159"/>
    <x v="2"/>
  </r>
  <r>
    <s v="Energi"/>
    <s v="Vestdanmark"/>
    <x v="3"/>
    <x v="1"/>
    <n v="1270319.2592548286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93189.96929349634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664532.04377896746"/>
    <x v="2"/>
  </r>
  <r>
    <s v="Energi"/>
    <s v="Østdanmark"/>
    <x v="1"/>
    <x v="1"/>
    <n v="35370.36927383874"/>
    <x v="2"/>
  </r>
  <r>
    <s v="Energi"/>
    <s v="Østdanmark"/>
    <x v="2"/>
    <x v="1"/>
    <n v="42488.00877346145"/>
    <x v="2"/>
  </r>
  <r>
    <s v="Energi"/>
    <s v="Østdanmark"/>
    <x v="3"/>
    <x v="1"/>
    <n v="371256.09920674853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4713.46881530106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226107.8204227064"/>
    <x v="2"/>
  </r>
  <r>
    <s v="Energi"/>
    <s v="Vestdanmark"/>
    <x v="1"/>
    <x v="2"/>
    <n v="118611.40079884419"/>
    <x v="2"/>
  </r>
  <r>
    <s v="Energi"/>
    <s v="Vestdanmark"/>
    <x v="2"/>
    <x v="2"/>
    <n v="154949.74904422625"/>
    <x v="2"/>
  </r>
  <r>
    <s v="Energi"/>
    <s v="Vestdanmark"/>
    <x v="3"/>
    <x v="2"/>
    <n v="1364632.0694843589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462686.21419248445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28148.37928965548"/>
    <x v="2"/>
  </r>
  <r>
    <s v="Energi"/>
    <s v="Østdanmark"/>
    <x v="1"/>
    <x v="2"/>
    <n v="36218.254030130476"/>
    <x v="2"/>
  </r>
  <r>
    <s v="Energi"/>
    <s v="Østdanmark"/>
    <x v="2"/>
    <x v="2"/>
    <n v="43629.687083109289"/>
    <x v="2"/>
  </r>
  <r>
    <s v="Energi"/>
    <s v="Østdanmark"/>
    <x v="3"/>
    <x v="2"/>
    <n v="385847.82849847211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27046.30450353827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1507483.3175881065"/>
    <x v="5"/>
  </r>
  <r>
    <s v="Gødning"/>
    <s v="Vestdanmark"/>
    <x v="16"/>
    <x v="1"/>
    <n v="1298349.6711335778"/>
    <x v="5"/>
  </r>
  <r>
    <s v="Gødning"/>
    <s v="Vestdanmark"/>
    <x v="44"/>
    <x v="1"/>
    <n v="834.27261355454812"/>
    <x v="5"/>
  </r>
  <r>
    <s v="Gødning"/>
    <s v="Vestdanmark"/>
    <x v="42"/>
    <x v="1"/>
    <n v="502160.95849399589"/>
    <x v="5"/>
  </r>
  <r>
    <s v="Gødning"/>
    <s v="Vestdanmark"/>
    <x v="40"/>
    <x v="1"/>
    <n v="24536460.551041305"/>
    <x v="5"/>
  </r>
  <r>
    <s v="Gødning"/>
    <s v="Vestdanmark"/>
    <x v="15"/>
    <x v="1"/>
    <n v="513284.74461432674"/>
    <x v="5"/>
  </r>
  <r>
    <s v="Gødning"/>
    <s v="Vestdanmark"/>
    <x v="32"/>
    <x v="2"/>
    <n v="1443229.1767579557"/>
    <x v="5"/>
  </r>
  <r>
    <s v="Gødning"/>
    <s v="Vestdanmark"/>
    <x v="16"/>
    <x v="2"/>
    <n v="1273540.6502549821"/>
    <x v="5"/>
  </r>
  <r>
    <s v="Gødning"/>
    <s v="Vestdanmark"/>
    <x v="44"/>
    <x v="2"/>
    <n v="861.55317224824194"/>
    <x v="5"/>
  </r>
  <r>
    <s v="Gødning"/>
    <s v="Vestdanmark"/>
    <x v="42"/>
    <x v="2"/>
    <n v="525831.49845533748"/>
    <x v="5"/>
  </r>
  <r>
    <s v="Gødning"/>
    <s v="Vestdanmark"/>
    <x v="40"/>
    <x v="2"/>
    <n v="23799312.978394996"/>
    <x v="5"/>
  </r>
  <r>
    <s v="Gødning"/>
    <s v="Vestdanmark"/>
    <x v="15"/>
    <x v="2"/>
    <n v="435280.77140187437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218429.98380428454"/>
    <x v="5"/>
  </r>
  <r>
    <s v="Gødning"/>
    <s v="Østdanmark"/>
    <x v="16"/>
    <x v="1"/>
    <n v="92278.917266620876"/>
    <x v="5"/>
  </r>
  <r>
    <s v="Gødning"/>
    <s v="Østdanmark"/>
    <x v="44"/>
    <x v="1"/>
    <n v="70.020192515285444"/>
    <x v="5"/>
  </r>
  <r>
    <s v="Gødning"/>
    <s v="Østdanmark"/>
    <x v="42"/>
    <x v="1"/>
    <n v="67774.717172805787"/>
    <x v="5"/>
  </r>
  <r>
    <s v="Gødning"/>
    <s v="Østdanmark"/>
    <x v="40"/>
    <x v="1"/>
    <n v="3985467.3639692026"/>
    <x v="5"/>
  </r>
  <r>
    <s v="Gødning"/>
    <s v="Østdanmark"/>
    <x v="15"/>
    <x v="1"/>
    <n v="319547.2882527773"/>
    <x v="5"/>
  </r>
  <r>
    <s v="Gødning"/>
    <s v="Østdanmark"/>
    <x v="32"/>
    <x v="2"/>
    <n v="209119.74416372692"/>
    <x v="5"/>
  </r>
  <r>
    <s v="Gødning"/>
    <s v="Østdanmark"/>
    <x v="16"/>
    <x v="2"/>
    <n v="90515.640673249072"/>
    <x v="5"/>
  </r>
  <r>
    <s v="Gødning"/>
    <s v="Østdanmark"/>
    <x v="44"/>
    <x v="2"/>
    <n v="72.309839736855295"/>
    <x v="5"/>
  </r>
  <r>
    <s v="Gødning"/>
    <s v="Østdanmark"/>
    <x v="42"/>
    <x v="2"/>
    <n v="71371.713113742837"/>
    <x v="5"/>
  </r>
  <r>
    <s v="Gødning"/>
    <s v="Østdanmark"/>
    <x v="40"/>
    <x v="2"/>
    <n v="3937996.2168795727"/>
    <x v="5"/>
  </r>
  <r>
    <s v="Gødning"/>
    <s v="Østdanmark"/>
    <x v="15"/>
    <x v="2"/>
    <n v="301568.11342159985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371797.62097043003"/>
    <x v="3"/>
  </r>
  <r>
    <s v="Rapskageproduktion"/>
    <s v="Vestdanmark"/>
    <x v="26"/>
    <x v="2"/>
    <n v="370660.6274963881"/>
    <x v="3"/>
  </r>
  <r>
    <s v="Rapskageproduktion"/>
    <s v="Østdanmark"/>
    <x v="26"/>
    <x v="0"/>
    <n v="192563.22613808865"/>
    <x v="3"/>
  </r>
  <r>
    <s v="Rapskageproduktion"/>
    <s v="Østdanmark"/>
    <x v="26"/>
    <x v="1"/>
    <n v="110532.40398074606"/>
    <x v="3"/>
  </r>
  <r>
    <s v="Rapskageproduktion"/>
    <s v="Østdanmark"/>
    <x v="26"/>
    <x v="2"/>
    <n v="113182.04384415773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</r>
  <r>
    <x v="4"/>
    <x v="10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</r>
  <r>
    <x v="11"/>
    <x v="10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</r>
  <r>
    <x v="16"/>
    <x v="5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</r>
  <r>
    <x v="21"/>
    <x v="10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</r>
  <r>
    <x v="22"/>
    <x v="5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</r>
  <r>
    <x v="23"/>
    <x v="10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</r>
  <r>
    <x v="31"/>
    <x v="7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</r>
  <r>
    <x v="37"/>
    <x v="9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</r>
  <r>
    <x v="38"/>
    <x v="4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</r>
  <r>
    <x v="47"/>
    <x v="10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</r>
  <r>
    <x v="4"/>
    <x v="10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</r>
  <r>
    <x v="11"/>
    <x v="10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</r>
  <r>
    <x v="16"/>
    <x v="5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</r>
  <r>
    <x v="21"/>
    <x v="10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</r>
  <r>
    <x v="22"/>
    <x v="5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</r>
  <r>
    <x v="23"/>
    <x v="10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</r>
  <r>
    <x v="31"/>
    <x v="7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</r>
  <r>
    <x v="37"/>
    <x v="9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</r>
  <r>
    <x v="38"/>
    <x v="4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</r>
  <r>
    <x v="47"/>
    <x v="10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</r>
  <r>
    <x v="4"/>
    <x v="10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</r>
  <r>
    <x v="11"/>
    <x v="10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</r>
  <r>
    <x v="16"/>
    <x v="5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</r>
  <r>
    <x v="21"/>
    <x v="10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</r>
  <r>
    <x v="22"/>
    <x v="5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</r>
  <r>
    <x v="23"/>
    <x v="10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</r>
  <r>
    <x v="31"/>
    <x v="7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</r>
  <r>
    <x v="37"/>
    <x v="9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</r>
  <r>
    <x v="38"/>
    <x v="4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</r>
  <r>
    <x v="47"/>
    <x v="10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</r>
  <r>
    <x v="4"/>
    <x v="10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</r>
  <r>
    <x v="11"/>
    <x v="10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</r>
  <r>
    <x v="16"/>
    <x v="5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</r>
  <r>
    <x v="21"/>
    <x v="10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</r>
  <r>
    <x v="22"/>
    <x v="5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</r>
  <r>
    <x v="23"/>
    <x v="10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</r>
  <r>
    <x v="31"/>
    <x v="7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</r>
  <r>
    <x v="37"/>
    <x v="9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</r>
  <r>
    <x v="38"/>
    <x v="4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</r>
  <r>
    <x v="47"/>
    <x v="10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743903.2153695561"/>
    <s v="CO2 - atmosfære"/>
    <x v="0"/>
  </r>
  <r>
    <s v="Vestdanmark"/>
    <x v="1"/>
    <n v="5058223.5325662289"/>
    <s v="Landbrug"/>
    <x v="1"/>
  </r>
  <r>
    <s v="Vestdanmark"/>
    <x v="1"/>
    <n v="4050999.7757368749"/>
    <s v="Landbrug"/>
    <x v="2"/>
  </r>
  <r>
    <s v="Vestdanmark"/>
    <x v="1"/>
    <n v="1046391.7276882209"/>
    <s v="Landbrug"/>
    <x v="2"/>
  </r>
  <r>
    <s v="Vestdanmark"/>
    <x v="1"/>
    <n v="2072025.0312862033"/>
    <s v="Landbrug"/>
    <x v="2"/>
  </r>
  <r>
    <s v="Vestdanmark"/>
    <x v="1"/>
    <n v="-37462.493699251529"/>
    <s v="Hav"/>
    <x v="3"/>
  </r>
  <r>
    <s v="Vestdanmark"/>
    <x v="1"/>
    <n v="-1396531.3776739447"/>
    <s v="Skov"/>
    <x v="4"/>
  </r>
  <r>
    <s v="Vestdanmark"/>
    <x v="1"/>
    <n v="-533211.89581500459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549928.1636323752"/>
    <s v="CO2 - atmosfære"/>
    <x v="0"/>
  </r>
  <r>
    <s v="Vestdanmark"/>
    <x v="2"/>
    <n v="5037270.6270728866"/>
    <s v="Landbrug"/>
    <x v="1"/>
  </r>
  <r>
    <s v="Vestdanmark"/>
    <x v="2"/>
    <n v="3832222.5506338608"/>
    <s v="Landbrug"/>
    <x v="2"/>
  </r>
  <r>
    <s v="Vestdanmark"/>
    <x v="2"/>
    <n v="1046391.7276882206"/>
    <s v="Landbrug"/>
    <x v="2"/>
  </r>
  <r>
    <s v="Vestdanmark"/>
    <x v="2"/>
    <n v="2072025.0312862035"/>
    <s v="Landbrug"/>
    <x v="2"/>
  </r>
  <r>
    <s v="Vestdanmark"/>
    <x v="2"/>
    <n v="-37462.493699251529"/>
    <s v="Hav"/>
    <x v="3"/>
  </r>
  <r>
    <s v="Vestdanmark"/>
    <x v="2"/>
    <n v="-2463056.8824032876"/>
    <s v="Skov"/>
    <x v="4"/>
  </r>
  <r>
    <s v="Vestdanmark"/>
    <x v="2"/>
    <n v="-1434861.8727212753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07155.6185848154"/>
    <s v="CO2 - atmosfære"/>
    <x v="0"/>
  </r>
  <r>
    <s v="Østdanmark"/>
    <x v="1"/>
    <n v="449093.3493058047"/>
    <s v="Landbrug"/>
    <x v="1"/>
  </r>
  <r>
    <s v="Østdanmark"/>
    <x v="1"/>
    <n v="1210391.4501010706"/>
    <s v="Landbrug"/>
    <x v="2"/>
  </r>
  <r>
    <s v="Østdanmark"/>
    <x v="1"/>
    <n v="158923.71142052949"/>
    <s v="Landbrug"/>
    <x v="2"/>
  </r>
  <r>
    <s v="Østdanmark"/>
    <x v="1"/>
    <n v="314605.50569502515"/>
    <s v="Landbrug"/>
    <x v="2"/>
  </r>
  <r>
    <s v="Østdanmark"/>
    <x v="1"/>
    <n v="-12810.937899750508"/>
    <s v="Hav"/>
    <x v="3"/>
  </r>
  <r>
    <s v="Østdanmark"/>
    <x v="1"/>
    <n v="-312239.17435557954"/>
    <s v="Skov"/>
    <x v="4"/>
  </r>
  <r>
    <s v="Østdanmark"/>
    <x v="1"/>
    <n v="-151348.59104210144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04565.0788984322"/>
    <s v="CO2 - atmosfære"/>
    <x v="0"/>
  </r>
  <r>
    <s v="Østdanmark"/>
    <x v="2"/>
    <n v="447960.28277222451"/>
    <s v="Landbrug"/>
    <x v="1"/>
  </r>
  <r>
    <s v="Østdanmark"/>
    <x v="2"/>
    <n v="1177164.1923635819"/>
    <s v="Landbrug"/>
    <x v="2"/>
  </r>
  <r>
    <s v="Østdanmark"/>
    <x v="2"/>
    <n v="158923.71142052949"/>
    <s v="Landbrug"/>
    <x v="2"/>
  </r>
  <r>
    <s v="Østdanmark"/>
    <x v="2"/>
    <n v="314605.50569502515"/>
    <s v="Landbrug"/>
    <x v="2"/>
  </r>
  <r>
    <s v="Østdanmark"/>
    <x v="2"/>
    <n v="-12810.937899750508"/>
    <s v="Hav"/>
    <x v="3"/>
  </r>
  <r>
    <s v="Østdanmark"/>
    <x v="2"/>
    <n v="-511804.64176831604"/>
    <s v="Skov"/>
    <x v="4"/>
  </r>
  <r>
    <s v="Østdanmark"/>
    <x v="2"/>
    <n v="-321546.79332585231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  <n v="0"/>
    <x v="1"/>
  </r>
  <r>
    <x v="4"/>
    <s v="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  <n v="0"/>
    <x v="0"/>
  </r>
  <r>
    <x v="23"/>
    <s v="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n v="0"/>
    <x v="1"/>
  </r>
  <r>
    <x v="38"/>
    <s v="Græs og urter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n v="0"/>
    <x v="1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  <n v="0"/>
    <x v="1"/>
  </r>
  <r>
    <x v="4"/>
    <s v="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  <n v="0"/>
    <x v="0"/>
  </r>
  <r>
    <x v="23"/>
    <s v="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n v="0"/>
    <x v="1"/>
  </r>
  <r>
    <x v="38"/>
    <s v="Græs og urter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n v="0"/>
    <x v="1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  <n v="0"/>
    <x v="1"/>
  </r>
  <r>
    <x v="4"/>
    <s v="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  <n v="0"/>
    <x v="0"/>
  </r>
  <r>
    <x v="23"/>
    <s v="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n v="0"/>
    <x v="1"/>
  </r>
  <r>
    <x v="38"/>
    <s v="Græs og urter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n v="0"/>
    <x v="1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  <n v="0"/>
    <x v="1"/>
  </r>
  <r>
    <x v="4"/>
    <s v="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  <n v="0"/>
    <x v="0"/>
  </r>
  <r>
    <x v="23"/>
    <s v="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n v="0"/>
    <x v="1"/>
  </r>
  <r>
    <x v="38"/>
    <s v="Græs og urter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n v="0"/>
    <x v="1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n v="0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5286.45082149099"/>
    <n v="64498.475475191975"/>
    <n v="0"/>
    <n v="0"/>
    <n v="0"/>
    <n v="0"/>
    <n v="0"/>
    <n v="0"/>
    <n v="160787.97534629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783117.15581906"/>
    <n v="0"/>
    <n v="0"/>
    <n v="0"/>
    <n v="0"/>
    <n v="0"/>
    <n v="588783117.15581906"/>
    <n v="0"/>
    <n v="0"/>
    <n v="0"/>
    <n v="588783117.15581906"/>
    <n v="0"/>
    <n v="0"/>
    <n v="0"/>
    <n v="0"/>
    <n v="0"/>
    <n v="0"/>
    <n v="0"/>
    <n v="0"/>
    <x v="0"/>
  </r>
  <r>
    <x v="4"/>
    <s v=""/>
    <n v="0"/>
    <x v="1"/>
    <s v="Vestdanmark"/>
    <n v="26963545.84914279"/>
    <n v="0"/>
    <n v="0"/>
    <n v="0"/>
    <n v="0"/>
    <n v="24536460.551041305"/>
    <n v="0"/>
    <n v="0"/>
    <n v="2427085.298101484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2133.6966349066"/>
    <n v="0"/>
    <n v="0"/>
    <n v="0"/>
    <n v="0"/>
    <n v="0"/>
    <n v="0"/>
    <n v="0"/>
    <n v="1122133.696634906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218.723811815202"/>
    <n v="0"/>
    <n v="0"/>
    <n v="257923.29437791562"/>
    <n v="0"/>
    <n v="0"/>
    <n v="0"/>
    <n v="0"/>
    <n v="-225704.5705661004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0602.406294856"/>
    <n v="12237689.909258299"/>
    <n v="0"/>
    <n v="0"/>
    <n v="67038.95730919046"/>
    <n v="0"/>
    <n v="0"/>
    <n v="0"/>
    <n v="16095873.539727367"/>
    <n v="16095873.539727367"/>
    <n v="67038.95730919046"/>
    <n v="29.614395328905893"/>
    <n v="29.73773863048514"/>
    <n v="0.12334330157924681"/>
    <n v="29.614395328905893"/>
    <n v="4506844.5911236629"/>
    <n v="4525615.4991702363"/>
    <n v="18770.908046573331"/>
    <n v="4506844.591123662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8755.7836858769"/>
    <n v="0"/>
    <n v="0"/>
    <n v="270140.71358529059"/>
    <n v="0"/>
    <n v="0"/>
    <n v="0"/>
    <n v="0"/>
    <n v="-51384.92989941369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75351.7262968849"/>
    <n v="773085.89354292606"/>
    <n v="726974.95402379602"/>
    <n v="0"/>
    <n v="56395.5240148628"/>
    <n v="0"/>
    <n v="1418895.3547153"/>
    <n v="0"/>
    <n v="0"/>
    <n v="0"/>
    <n v="1475290.8787301627"/>
    <n v="0"/>
    <n v="14.990578251363354"/>
    <n v="0.32515064952865208"/>
    <n v="14.665427601834702"/>
    <n v="0"/>
    <n v="1253997.2469206383"/>
    <n v="47936.19541263338"/>
    <n v="1206061.051508004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5738.37153588282"/>
    <n v="0"/>
    <n v="0"/>
    <n v="0"/>
    <n v="0"/>
    <n v="0"/>
    <n v="0"/>
    <n v="0"/>
    <n v="715738.37153588282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3325.2175353111"/>
    <n v="0"/>
    <n v="0"/>
    <n v="123531.68309679118"/>
    <n v="0"/>
    <n v="0"/>
    <n v="0"/>
    <n v="0"/>
    <n v="1659793.53443852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98533.7934721429"/>
    <n v="5718311.2555674212"/>
    <n v="0"/>
    <n v="295933.04302308214"/>
    <n v="2922.545553110308"/>
    <n v="0"/>
    <n v="0"/>
    <n v="0"/>
    <n v="-618633.05067147128"/>
    <n v="0"/>
    <n v="2922.545553110308"/>
    <n v="0"/>
    <n v="1.0009309363025371E-2"/>
    <n v="1.0009309363025371E-2"/>
    <n v="0"/>
    <n v="0"/>
    <n v="905.98912146419548"/>
    <n v="905.98912146419548"/>
    <n v="0"/>
    <x v="0"/>
  </r>
  <r>
    <x v="23"/>
    <s v=""/>
    <n v="0"/>
    <x v="1"/>
    <s v="Vestdanmark"/>
    <n v="0"/>
    <n v="0"/>
    <n v="0"/>
    <n v="0"/>
    <n v="0"/>
    <n v="513284.74461432674"/>
    <n v="0"/>
    <n v="0"/>
    <n v="-513284.7446143267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21155.5578735983"/>
    <n v="5657053.7864699624"/>
    <n v="0"/>
    <n v="0"/>
    <n v="256198.86995640022"/>
    <n v="0"/>
    <n v="0"/>
    <n v="0"/>
    <n v="7902.9014472356066"/>
    <n v="7902.9014472356066"/>
    <n v="256198.86995640022"/>
    <n v="2.837141619557583E-2"/>
    <n v="0.94812535933905273"/>
    <n v="0.91975394314347692"/>
    <n v="2.8371416195575816E-2"/>
    <n v="2370.8704341706821"/>
    <n v="79230.531421090753"/>
    <n v="76859.660986920062"/>
    <n v="2370.8704341706907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8163.7902040067"/>
    <n v="0"/>
    <n v="0"/>
    <n v="0"/>
    <n v="0"/>
    <n v="0"/>
    <n v="0"/>
    <n v="0"/>
    <n v="1028163.7902040067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113.19774513159"/>
    <n v="0"/>
    <n v="0"/>
    <n v="0"/>
    <n v="0"/>
    <n v="0"/>
    <n v="154113.19774513159"/>
    <n v="0"/>
    <n v="0"/>
    <n v="0"/>
    <n v="154113.19774513159"/>
    <n v="0"/>
    <n v="2.8356828385104209"/>
    <n v="0"/>
    <n v="2.8356828385104209"/>
    <n v="0"/>
    <n v="63956.977064229613"/>
    <n v="0"/>
    <n v="63956.977064229613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1797.62097043003"/>
    <n v="0"/>
    <n v="0"/>
    <n v="0"/>
    <n v="0"/>
    <n v="0"/>
    <n v="0"/>
    <n v="371797.6209704300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898.81048521501"/>
    <n v="214099.10609126225"/>
    <n v="0"/>
    <n v="0"/>
    <n v="0"/>
    <n v="0"/>
    <n v="0"/>
    <n v="0"/>
    <n v="-28200.29560604723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975.23871053761"/>
    <n v="0"/>
    <n v="0"/>
    <n v="0"/>
    <n v="0"/>
    <n v="0"/>
    <n v="118975.23871053761"/>
    <n v="0"/>
    <n v="0"/>
    <n v="0"/>
    <n v="118975.23871053761"/>
    <n v="0"/>
    <n v="4.1641333548688158"/>
    <n v="0"/>
    <n v="4.1641333548688158"/>
    <n v="0"/>
    <n v="0"/>
    <n v="0"/>
    <n v="0"/>
    <x v="0"/>
  </r>
  <r>
    <x v="38"/>
    <s v="Græs og urter"/>
    <n v="1"/>
    <x v="1"/>
    <s v="Vestdanmark"/>
    <n v="4946902.7535971384"/>
    <n v="1792000.0223123315"/>
    <n v="0"/>
    <n v="0"/>
    <n v="22018.622466809651"/>
    <n v="0"/>
    <n v="0"/>
    <n v="0"/>
    <n v="3132884.1088179974"/>
    <n v="3132884.1088179974"/>
    <n v="22018.622466809651"/>
    <n v="8.5027727866963971"/>
    <n v="8.5625322088162168"/>
    <n v="5.9759422119820063E-2"/>
    <n v="8.5027727866963971"/>
    <n v="626576.82176359952"/>
    <n v="630980.54625696142"/>
    <n v="4403.7244933619304"/>
    <n v="626576.82176359952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70319.2592548286"/>
    <n v="0"/>
    <n v="0"/>
    <n v="0"/>
    <n v="0"/>
    <n v="0"/>
    <n v="1270319.2592548286"/>
    <n v="0"/>
    <n v="0"/>
    <n v="0"/>
    <n v="1270319.2592548286"/>
    <n v="0"/>
    <n v="33.915639187009909"/>
    <n v="0"/>
    <n v="33.915639187009909"/>
    <n v="0"/>
    <n v="1041661.7925889593"/>
    <n v="0"/>
    <n v="1041661.7925889593"/>
    <x v="0"/>
  </r>
  <r>
    <x v="47"/>
    <s v=""/>
    <n v="0"/>
    <x v="1"/>
    <s v="Vestdanmark"/>
    <n v="393189.96929349634"/>
    <n v="0"/>
    <n v="0"/>
    <n v="0"/>
    <n v="0"/>
    <n v="0"/>
    <n v="0"/>
    <n v="393189.96929349634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4901.75438810108"/>
    <n v="64498.475475191975"/>
    <n v="0"/>
    <n v="0"/>
    <n v="0"/>
    <n v="0"/>
    <n v="0"/>
    <n v="0"/>
    <n v="160403.278912909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835224.4318006"/>
    <n v="0"/>
    <n v="0"/>
    <n v="0"/>
    <n v="0"/>
    <n v="0"/>
    <n v="582835224.4318006"/>
    <n v="0"/>
    <n v="0"/>
    <n v="0"/>
    <n v="582835224.4318006"/>
    <n v="0"/>
    <n v="0"/>
    <n v="0"/>
    <n v="0"/>
    <n v="0"/>
    <n v="0"/>
    <n v="0"/>
    <n v="0"/>
    <x v="0"/>
  </r>
  <r>
    <x v="4"/>
    <s v=""/>
    <n v="0"/>
    <x v="2"/>
    <s v="Vestdanmark"/>
    <n v="26332676.453754772"/>
    <n v="0"/>
    <n v="0"/>
    <n v="0"/>
    <n v="0"/>
    <n v="23799312.978394996"/>
    <n v="0"/>
    <n v="0"/>
    <n v="2533363.475359775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22115.8049381305"/>
    <n v="0"/>
    <n v="0"/>
    <n v="0"/>
    <n v="0"/>
    <n v="0"/>
    <n v="0"/>
    <n v="0"/>
    <n v="1122115.8049381305"/>
    <n v="0"/>
    <n v="0"/>
    <n v="0"/>
    <n v="0"/>
    <n v="0"/>
    <n v="0"/>
    <n v="0"/>
    <n v="0"/>
    <n v="0"/>
    <n v="0"/>
    <x v="0"/>
  </r>
  <r>
    <x v="11"/>
    <s v=""/>
    <n v="0"/>
    <x v="2"/>
    <s v="Vestdanmark"/>
    <n v="32149.585150650411"/>
    <n v="0"/>
    <n v="0"/>
    <n v="267978.92035102146"/>
    <n v="0"/>
    <n v="0"/>
    <n v="0"/>
    <n v="0"/>
    <n v="-235829.3352003710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75768.450113945"/>
    <n v="12237689.909258299"/>
    <n v="0"/>
    <n v="0"/>
    <n v="66710.304652357008"/>
    <n v="0"/>
    <n v="0"/>
    <n v="0"/>
    <n v="16471368.236203289"/>
    <n v="16471368.236203289"/>
    <n v="66710.304652357008"/>
    <n v="30.305258633584529"/>
    <n v="30.427997255356786"/>
    <n v="0.12273862177225536"/>
    <n v="30.305258633584529"/>
    <n v="4611983.1061369209"/>
    <n v="4630661.9914395809"/>
    <n v="18678.885302659965"/>
    <n v="4611983.10613692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6581.36093452224"/>
    <n v="0"/>
    <n v="0"/>
    <n v="280672.65868343826"/>
    <n v="0"/>
    <n v="0"/>
    <n v="0"/>
    <n v="0"/>
    <n v="-64091.297748916026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78972.7829183596"/>
    <n v="773085.89354292606"/>
    <n v="724013.50560011622"/>
    <n v="0"/>
    <n v="55765.563352610865"/>
    <n v="0"/>
    <n v="1226107.8204227064"/>
    <n v="0"/>
    <n v="0"/>
    <n v="0"/>
    <n v="1281873.3837753173"/>
    <n v="0"/>
    <n v="12.994331568919241"/>
    <n v="0.32151858613201206"/>
    <n v="12.67281298278723"/>
    <n v="0"/>
    <n v="1089592.3762090197"/>
    <n v="47400.728849719235"/>
    <n v="1042191.64735930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4570.3554189268"/>
    <n v="0"/>
    <n v="0"/>
    <n v="0"/>
    <n v="0"/>
    <n v="0"/>
    <n v="0"/>
    <n v="0"/>
    <n v="714570.35541892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781984.509456197"/>
    <n v="0"/>
    <n v="0"/>
    <n v="128347.79869443661"/>
    <n v="0"/>
    <n v="0"/>
    <n v="0"/>
    <n v="0"/>
    <n v="1653636.7107617604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414026.8902810384"/>
    <n v="5718311.2555674212"/>
    <n v="0"/>
    <n v="307470.55071854044"/>
    <n v="2904.8671673179329"/>
    <n v="0"/>
    <n v="0"/>
    <n v="0"/>
    <n v="-614659.78317224141"/>
    <n v="0"/>
    <n v="2904.8671673179329"/>
    <n v="0"/>
    <n v="9.9487633666604965E-3"/>
    <n v="9.9487633666604965E-3"/>
    <n v="0"/>
    <n v="0"/>
    <n v="900.50882186855915"/>
    <n v="900.50882186855915"/>
    <n v="0"/>
    <x v="0"/>
  </r>
  <r>
    <x v="23"/>
    <s v=""/>
    <n v="0"/>
    <x v="2"/>
    <s v="Vestdanmark"/>
    <n v="0"/>
    <n v="0"/>
    <n v="0"/>
    <n v="0"/>
    <n v="0"/>
    <n v="435280.77140187437"/>
    <n v="0"/>
    <n v="0"/>
    <n v="-435280.7714018743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80572.9398795273"/>
    <n v="5657053.7864699624"/>
    <n v="0"/>
    <n v="0"/>
    <n v="254724.42475046791"/>
    <n v="0"/>
    <n v="0"/>
    <n v="0"/>
    <n v="68794.728659097105"/>
    <n v="68794.728659097105"/>
    <n v="254724.42475046791"/>
    <n v="0.24697307588615863"/>
    <n v="1.1614337607403384"/>
    <n v="0.91446068485417986"/>
    <n v="0.24697307588615858"/>
    <n v="20638.418597729131"/>
    <n v="97055.746022869498"/>
    <n v="76417.327425140364"/>
    <n v="20638.418597729134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7472.506321969"/>
    <n v="0"/>
    <n v="0"/>
    <n v="0"/>
    <n v="0"/>
    <n v="0"/>
    <n v="0"/>
    <n v="0"/>
    <n v="1027472.50632196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4949.74904422625"/>
    <n v="0"/>
    <n v="0"/>
    <n v="0"/>
    <n v="0"/>
    <n v="0"/>
    <n v="154949.74904422625"/>
    <n v="0"/>
    <n v="0"/>
    <n v="0"/>
    <n v="154949.74904422625"/>
    <n v="0"/>
    <n v="2.8510753824137627"/>
    <n v="0"/>
    <n v="2.8510753824137627"/>
    <n v="0"/>
    <n v="64304.145853353897"/>
    <n v="0"/>
    <n v="64304.145853353897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70660.6274963881"/>
    <n v="0"/>
    <n v="0"/>
    <n v="0"/>
    <n v="0"/>
    <n v="0"/>
    <n v="0"/>
    <n v="370660.627496388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5330.31374819405"/>
    <n v="214099.10609126225"/>
    <n v="0"/>
    <n v="0"/>
    <n v="0"/>
    <n v="0"/>
    <n v="0"/>
    <n v="0"/>
    <n v="-28768.79234306819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611.40079884419"/>
    <n v="0"/>
    <n v="0"/>
    <n v="0"/>
    <n v="0"/>
    <n v="0"/>
    <n v="118611.40079884419"/>
    <n v="0"/>
    <n v="0"/>
    <n v="0"/>
    <n v="118611.40079884419"/>
    <n v="0"/>
    <n v="4.1513990279595463"/>
    <n v="0"/>
    <n v="4.1513990279595463"/>
    <n v="0"/>
    <n v="0"/>
    <n v="0"/>
    <n v="0"/>
    <x v="0"/>
  </r>
  <r>
    <x v="38"/>
    <s v="Græs og urter"/>
    <n v="1"/>
    <x v="2"/>
    <s v="Vestdanmark"/>
    <n v="4928756.7934970316"/>
    <n v="1792000.0223123315"/>
    <n v="0"/>
    <n v="0"/>
    <n v="21875.621442119991"/>
    <n v="0"/>
    <n v="0"/>
    <n v="0"/>
    <n v="3114881.14974258"/>
    <n v="3114881.14974258"/>
    <n v="21875.621442119991"/>
    <n v="8.4539120356473525"/>
    <n v="8.5132833472661247"/>
    <n v="5.9371311618771343E-2"/>
    <n v="8.4539120356473525"/>
    <n v="622976.229948516"/>
    <n v="627351.35423694004"/>
    <n v="4375.1242884239982"/>
    <n v="622976.22994851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364632.0694843589"/>
    <n v="0"/>
    <n v="0"/>
    <n v="0"/>
    <n v="0"/>
    <n v="0"/>
    <n v="1364632.0694843589"/>
    <n v="0"/>
    <n v="0"/>
    <n v="0"/>
    <n v="1364632.0694843589"/>
    <n v="0"/>
    <n v="36.433651268739695"/>
    <n v="0"/>
    <n v="36.433651268739695"/>
    <n v="0"/>
    <n v="1118998.2969771742"/>
    <n v="0"/>
    <n v="1118998.2969771742"/>
    <x v="0"/>
  </r>
  <r>
    <x v="47"/>
    <s v=""/>
    <n v="0"/>
    <x v="2"/>
    <s v="Vestdanmark"/>
    <n v="462686.21419248445"/>
    <n v="0"/>
    <n v="0"/>
    <n v="0"/>
    <n v="0"/>
    <n v="0"/>
    <n v="0"/>
    <n v="462686.2141924844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5459.686512202337"/>
    <n v="7916.616753740097"/>
    <n v="0"/>
    <n v="0"/>
    <n v="0"/>
    <n v="0"/>
    <n v="0"/>
    <n v="0"/>
    <n v="57543.06975846223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673463.48885044"/>
    <n v="0"/>
    <n v="0"/>
    <n v="0"/>
    <n v="0"/>
    <n v="0"/>
    <n v="124673463.48885044"/>
    <n v="0"/>
    <n v="0"/>
    <n v="0"/>
    <n v="124673463.48885044"/>
    <n v="0"/>
    <n v="0"/>
    <n v="0"/>
    <n v="0"/>
    <n v="0"/>
    <n v="0"/>
    <n v="0"/>
    <n v="0"/>
    <x v="0"/>
  </r>
  <r>
    <x v="4"/>
    <s v=""/>
    <n v="0"/>
    <x v="1"/>
    <s v="Østdanmark"/>
    <n v="4379699.8256981792"/>
    <n v="0"/>
    <n v="0"/>
    <n v="0"/>
    <n v="0"/>
    <n v="3985467.3639692026"/>
    <n v="0"/>
    <n v="0"/>
    <n v="394232.4617289765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6630.49211305089"/>
    <n v="0"/>
    <n v="0"/>
    <n v="0"/>
    <n v="0"/>
    <n v="0"/>
    <n v="0"/>
    <n v="0"/>
    <n v="346630.49211305089"/>
    <n v="0"/>
    <n v="0"/>
    <n v="0"/>
    <n v="0"/>
    <n v="0"/>
    <n v="0"/>
    <n v="0"/>
    <n v="0"/>
    <n v="0"/>
    <n v="0"/>
    <x v="0"/>
  </r>
  <r>
    <x v="11"/>
    <s v=""/>
    <n v="0"/>
    <x v="1"/>
    <s v="Østdanmark"/>
    <n v="9699.0512854034223"/>
    <n v="0"/>
    <n v="0"/>
    <n v="223323.94265330929"/>
    <n v="0"/>
    <n v="0"/>
    <n v="0"/>
    <n v="0"/>
    <n v="-213624.8913679058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895881.161335798"/>
    <n v="1502068.0760117145"/>
    <n v="0"/>
    <n v="0"/>
    <n v="18638.04269080954"/>
    <n v="0"/>
    <n v="0"/>
    <n v="0"/>
    <n v="6375175.0426332736"/>
    <n v="6375175.0426332736"/>
    <n v="18638.04269080954"/>
    <n v="11.729525181564895"/>
    <n v="11.763816850360648"/>
    <n v="3.4291668795753204E-2"/>
    <n v="11.729525181564895"/>
    <n v="1785049.0119373167"/>
    <n v="1790267.6638907436"/>
    <n v="5218.6519534266718"/>
    <n v="1785049.01193731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5388.861876856266"/>
    <n v="0"/>
    <n v="0"/>
    <n v="233902.44520004498"/>
    <n v="0"/>
    <n v="0"/>
    <n v="0"/>
    <n v="0"/>
    <n v="-168513.58332318871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2480.82740038994"/>
    <n v="94889.448034412562"/>
    <n v="103520.85960187271"/>
    <n v="0"/>
    <n v="19538.475985137196"/>
    <n v="0"/>
    <n v="664532.04377896746"/>
    <n v="0"/>
    <n v="0"/>
    <n v="0"/>
    <n v="684070.51976410463"/>
    <n v="0"/>
    <n v="6.9811243754799159"/>
    <n v="0.11264986483134792"/>
    <n v="6.8684745106485678"/>
    <n v="0"/>
    <n v="581459.94179948897"/>
    <n v="16607.704587366617"/>
    <n v="564852.23721212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09163.10303539436"/>
    <n v="0"/>
    <n v="0"/>
    <n v="0"/>
    <n v="0"/>
    <n v="0"/>
    <n v="0"/>
    <n v="0"/>
    <n v="209163.10303539436"/>
    <n v="0"/>
    <n v="0"/>
    <n v="0"/>
    <n v="0"/>
    <n v="0"/>
    <n v="0"/>
    <n v="0"/>
    <n v="0"/>
    <n v="0"/>
    <n v="0"/>
    <x v="0"/>
  </r>
  <r>
    <x v="21"/>
    <s v=""/>
    <n v="0"/>
    <x v="1"/>
    <s v="Østdanmark"/>
    <n v="508362.7913025436"/>
    <n v="0"/>
    <n v="0"/>
    <n v="106960.41463921656"/>
    <n v="0"/>
    <n v="0"/>
    <n v="0"/>
    <n v="0"/>
    <n v="401402.37666332704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94975.3137968828"/>
    <n v="701872.07302810857"/>
    <n v="0"/>
    <n v="256234.83946537593"/>
    <n v="863.45444688969167"/>
    <n v="0"/>
    <n v="0"/>
    <n v="0"/>
    <n v="636004.9468565085"/>
    <n v="17371.896185037214"/>
    <n v="863.45444688969167"/>
    <n v="5.9496312368286564E-2"/>
    <n v="6.2453522965261195E-2"/>
    <n v="2.9572105969746299E-3"/>
    <n v="5.9496312368286564E-2"/>
    <n v="5385.2878173615363"/>
    <n v="5652.9586958973414"/>
    <n v="267.67087853580443"/>
    <n v="5385.2878173615372"/>
    <x v="0"/>
  </r>
  <r>
    <x v="23"/>
    <s v=""/>
    <n v="0"/>
    <x v="1"/>
    <s v="Østdanmark"/>
    <n v="0"/>
    <n v="0"/>
    <n v="0"/>
    <n v="0"/>
    <n v="0"/>
    <n v="319547.2882527773"/>
    <n v="0"/>
    <n v="0"/>
    <n v="-319547.288252777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06260.1464788285"/>
    <n v="694353.26110928762"/>
    <n v="0"/>
    <n v="0"/>
    <n v="73827.130043599784"/>
    <n v="0"/>
    <n v="0"/>
    <n v="0"/>
    <n v="938079.75532594114"/>
    <n v="938079.75532594114"/>
    <n v="73827.130043599784"/>
    <n v="3.3677063216201288"/>
    <n v="3.6327457184766523"/>
    <n v="0.26503939685652322"/>
    <n v="3.3677063216201288"/>
    <n v="281423.92659778235"/>
    <n v="303572.06561086228"/>
    <n v="22148.139013079934"/>
    <n v="281423.92659778235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299252.17599197297"/>
    <n v="0"/>
    <n v="0"/>
    <n v="0"/>
    <n v="0"/>
    <n v="0"/>
    <n v="0"/>
    <n v="0"/>
    <n v="299252.1759919729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488.00877346145"/>
    <n v="0"/>
    <n v="0"/>
    <n v="0"/>
    <n v="0"/>
    <n v="0"/>
    <n v="42488.00877346145"/>
    <n v="0"/>
    <n v="0"/>
    <n v="0"/>
    <n v="42488.00877346145"/>
    <n v="0"/>
    <n v="0.78177936143169058"/>
    <n v="0"/>
    <n v="0.78177936143169058"/>
    <n v="0"/>
    <n v="17632.523640986503"/>
    <n v="0"/>
    <n v="17632.523640986503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0532.40398074606"/>
    <n v="0"/>
    <n v="0"/>
    <n v="0"/>
    <n v="0"/>
    <n v="0"/>
    <n v="0"/>
    <n v="110532.4039807460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266.201990373032"/>
    <n v="26278.769501998377"/>
    <n v="0"/>
    <n v="0"/>
    <n v="0"/>
    <n v="0"/>
    <n v="0"/>
    <n v="0"/>
    <n v="28987.43248837465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370.36927383874"/>
    <n v="0"/>
    <n v="0"/>
    <n v="0"/>
    <n v="0"/>
    <n v="0"/>
    <n v="35370.36927383874"/>
    <n v="0"/>
    <n v="0"/>
    <n v="0"/>
    <n v="35370.36927383874"/>
    <n v="0"/>
    <n v="1.2379629245843558"/>
    <n v="0"/>
    <n v="1.2379629245843558"/>
    <n v="0"/>
    <n v="0"/>
    <n v="0"/>
    <n v="0"/>
    <x v="0"/>
  </r>
  <r>
    <x v="38"/>
    <s v="Græs og urter"/>
    <n v="1"/>
    <x v="1"/>
    <s v="Østdanmark"/>
    <n v="1488741.8735992862"/>
    <n v="219952.13522212644"/>
    <n v="0"/>
    <n v="0"/>
    <n v="6626.3775331903453"/>
    <n v="0"/>
    <n v="0"/>
    <n v="0"/>
    <n v="1262163.3608439695"/>
    <n v="1262163.3608439695"/>
    <n v="6626.3775331903453"/>
    <n v="3.4255618478649672"/>
    <n v="3.443546101545147"/>
    <n v="1.7984253680179925E-2"/>
    <n v="3.4255618478649672"/>
    <n v="252432.67216879391"/>
    <n v="253757.94767543199"/>
    <n v="1325.2755066380691"/>
    <n v="252432.6721687939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1256.09920674853"/>
    <n v="0"/>
    <n v="0"/>
    <n v="0"/>
    <n v="0"/>
    <n v="0"/>
    <n v="371256.09920674853"/>
    <n v="0"/>
    <n v="0"/>
    <n v="0"/>
    <n v="371256.09920674853"/>
    <n v="0"/>
    <n v="9.9119869394556517"/>
    <n v="0"/>
    <n v="9.9119869394556517"/>
    <n v="0"/>
    <n v="304430.00134953379"/>
    <n v="0"/>
    <n v="304430.00134953379"/>
    <x v="0"/>
  </r>
  <r>
    <x v="47"/>
    <s v=""/>
    <n v="0"/>
    <x v="1"/>
    <s v="Østdanmark"/>
    <n v="114713.46881530106"/>
    <n v="0"/>
    <n v="0"/>
    <n v="0"/>
    <n v="0"/>
    <n v="0"/>
    <n v="0"/>
    <n v="114713.46881530106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7062.574851910627"/>
    <n v="7916.616753740097"/>
    <n v="0"/>
    <n v="0"/>
    <n v="0"/>
    <n v="0"/>
    <n v="0"/>
    <n v="0"/>
    <n v="59145.95809817052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480344.36478814"/>
    <n v="0"/>
    <n v="0"/>
    <n v="0"/>
    <n v="0"/>
    <n v="0"/>
    <n v="125480344.36478814"/>
    <n v="0"/>
    <n v="0"/>
    <n v="0"/>
    <n v="125480344.36478814"/>
    <n v="0"/>
    <n v="0"/>
    <n v="0"/>
    <n v="0"/>
    <n v="0"/>
    <n v="0"/>
    <n v="0"/>
    <n v="0"/>
    <x v="0"/>
  </r>
  <r>
    <x v="4"/>
    <s v=""/>
    <n v="0"/>
    <x v="2"/>
    <s v="Østdanmark"/>
    <n v="4357183.7703608098"/>
    <n v="0"/>
    <n v="0"/>
    <n v="0"/>
    <n v="0"/>
    <n v="3937996.2168795727"/>
    <n v="0"/>
    <n v="0"/>
    <n v="419187.55348123703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5996.9988204384"/>
    <n v="0"/>
    <n v="0"/>
    <n v="0"/>
    <n v="0"/>
    <n v="0"/>
    <n v="0"/>
    <n v="0"/>
    <n v="355996.9988204384"/>
    <n v="0"/>
    <n v="0"/>
    <n v="0"/>
    <n v="0"/>
    <n v="0"/>
    <n v="0"/>
    <n v="0"/>
    <n v="0"/>
    <n v="0"/>
    <n v="0"/>
    <x v="0"/>
  </r>
  <r>
    <x v="11"/>
    <s v=""/>
    <n v="0"/>
    <x v="2"/>
    <s v="Østdanmark"/>
    <n v="9944.0855806479794"/>
    <n v="0"/>
    <n v="0"/>
    <n v="233795.01599247381"/>
    <n v="0"/>
    <n v="0"/>
    <n v="0"/>
    <n v="0"/>
    <n v="-223850.93041182583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181363.2306406535"/>
    <n v="1502068.0760117143"/>
    <n v="0"/>
    <n v="0"/>
    <n v="18966.695347643046"/>
    <n v="0"/>
    <n v="0"/>
    <n v="0"/>
    <n v="6660328.4592812965"/>
    <n v="6660328.4592812965"/>
    <n v="18966.695347643046"/>
    <n v="12.254171824020176"/>
    <n v="12.289068172622921"/>
    <n v="3.4896348602744751E-2"/>
    <n v="12.254171824020176"/>
    <n v="1864891.9685987632"/>
    <n v="1870202.6432961035"/>
    <n v="5310.6746973400532"/>
    <n v="1864891.968598763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6539.660453061777"/>
    <n v="0"/>
    <n v="0"/>
    <n v="244869.51675001203"/>
    <n v="0"/>
    <n v="0"/>
    <n v="0"/>
    <n v="0"/>
    <n v="-178329.85629695025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46268.68837888993"/>
    <n v="94889.448034412548"/>
    <n v="103062.42440743271"/>
    <n v="0"/>
    <n v="20168.436647389117"/>
    <n v="0"/>
    <n v="628148.37928965548"/>
    <n v="0"/>
    <n v="0"/>
    <n v="0"/>
    <n v="648316.81593704456"/>
    <n v="0"/>
    <n v="6.6087019288069868"/>
    <n v="0.11628192822798786"/>
    <n v="6.4924200005789992"/>
    <n v="0"/>
    <n v="551069.29354648781"/>
    <n v="17143.171150280748"/>
    <n v="533926.12239620707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4327.36252781507"/>
    <n v="0"/>
    <n v="0"/>
    <n v="0"/>
    <n v="0"/>
    <n v="0"/>
    <n v="0"/>
    <n v="0"/>
    <n v="214327.36252781507"/>
    <n v="0"/>
    <n v="0"/>
    <n v="0"/>
    <n v="0"/>
    <n v="0"/>
    <n v="0"/>
    <n v="0"/>
    <n v="0"/>
    <n v="0"/>
    <n v="0"/>
    <x v="0"/>
  </r>
  <r>
    <x v="21"/>
    <s v=""/>
    <n v="0"/>
    <x v="2"/>
    <s v="Østdanmark"/>
    <n v="520788.5325158292"/>
    <n v="0"/>
    <n v="0"/>
    <n v="111975.50765955324"/>
    <n v="0"/>
    <n v="0"/>
    <n v="0"/>
    <n v="0"/>
    <n v="408813.02485627594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42235.7978092346"/>
    <n v="701872.07302810845"/>
    <n v="0"/>
    <n v="268249.01834925939"/>
    <n v="881.1328326820676"/>
    <n v="0"/>
    <n v="0"/>
    <n v="0"/>
    <n v="671233.57359918463"/>
    <n v="56573.790426943218"/>
    <n v="881.1328326820676"/>
    <n v="0.19375731188162079"/>
    <n v="0.19677506847496029"/>
    <n v="3.0177565933395068E-3"/>
    <n v="0.19375731188162079"/>
    <n v="17537.875032352396"/>
    <n v="17811.026210483837"/>
    <n v="273.15117813144093"/>
    <n v="17537.875032352396"/>
    <x v="0"/>
  </r>
  <r>
    <x v="23"/>
    <s v=""/>
    <n v="0"/>
    <x v="2"/>
    <s v="Østdanmark"/>
    <n v="0"/>
    <n v="0"/>
    <n v="0"/>
    <n v="0"/>
    <n v="0"/>
    <n v="301568.11342159985"/>
    <n v="0"/>
    <n v="0"/>
    <n v="-301568.1134215998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767975.5826667205"/>
    <n v="694353.2611092875"/>
    <n v="0"/>
    <n v="0"/>
    <n v="75301.575249532107"/>
    <n v="0"/>
    <n v="0"/>
    <n v="0"/>
    <n v="998320.74630790087"/>
    <n v="998320.74630790087"/>
    <n v="75301.575249532107"/>
    <n v="3.5839714792453643"/>
    <n v="3.8543041343911844"/>
    <n v="0.27033265514582028"/>
    <n v="3.5839714792453643"/>
    <n v="299496.22389237024"/>
    <n v="322086.69646722986"/>
    <n v="22590.472574859632"/>
    <n v="299496.22389237024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06756.0551149071"/>
    <n v="0"/>
    <n v="0"/>
    <n v="0"/>
    <n v="0"/>
    <n v="0"/>
    <n v="0"/>
    <n v="0"/>
    <n v="306756.05511490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629.687083109289"/>
    <n v="0"/>
    <n v="0"/>
    <n v="0"/>
    <n v="0"/>
    <n v="0"/>
    <n v="43629.687083109289"/>
    <n v="0"/>
    <n v="0"/>
    <n v="0"/>
    <n v="43629.687083109289"/>
    <n v="0"/>
    <n v="0.80278624232921081"/>
    <n v="0"/>
    <n v="0.80278624232921081"/>
    <n v="0"/>
    <n v="18106.320139490355"/>
    <n v="0"/>
    <n v="18106.32013949035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3182.04384415773"/>
    <n v="0"/>
    <n v="0"/>
    <n v="0"/>
    <n v="0"/>
    <n v="0"/>
    <n v="0"/>
    <n v="113182.0438441577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6591.021922078864"/>
    <n v="26278.769501998373"/>
    <n v="0"/>
    <n v="0"/>
    <n v="0"/>
    <n v="0"/>
    <n v="0"/>
    <n v="0"/>
    <n v="30312.25242008049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218.254030130476"/>
    <n v="0"/>
    <n v="0"/>
    <n v="0"/>
    <n v="0"/>
    <n v="0"/>
    <n v="36218.254030130476"/>
    <n v="0"/>
    <n v="0"/>
    <n v="0"/>
    <n v="36218.254030130476"/>
    <n v="0"/>
    <n v="1.2676388910545666"/>
    <n v="0"/>
    <n v="1.2676388910545666"/>
    <n v="0"/>
    <n v="0"/>
    <n v="0"/>
    <n v="0"/>
    <x v="0"/>
  </r>
  <r>
    <x v="38"/>
    <s v="Græs og urter"/>
    <n v="1"/>
    <x v="2"/>
    <s v="Østdanmark"/>
    <n v="1525196.4678207021"/>
    <n v="219952.13522212638"/>
    <n v="0"/>
    <n v="0"/>
    <n v="6769.3785578800062"/>
    <n v="0"/>
    <n v="0"/>
    <n v="0"/>
    <n v="1298474.9540406957"/>
    <n v="1298474.9540406957"/>
    <n v="6769.3785578800062"/>
    <n v="3.5241129642646096"/>
    <n v="3.5424853284458382"/>
    <n v="1.8372364181228652E-2"/>
    <n v="3.5241129642646096"/>
    <n v="259694.99080813915"/>
    <n v="261048.86651971514"/>
    <n v="1353.8757115760013"/>
    <n v="259694.9908081391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85847.82849847211"/>
    <n v="0"/>
    <n v="0"/>
    <n v="0"/>
    <n v="0"/>
    <n v="0"/>
    <n v="385847.82849847211"/>
    <n v="0"/>
    <n v="0"/>
    <n v="0"/>
    <n v="385847.82849847211"/>
    <n v="0"/>
    <n v="10.301564458781717"/>
    <n v="0"/>
    <n v="10.301564458781717"/>
    <n v="0"/>
    <n v="316395.21936874709"/>
    <n v="0"/>
    <n v="316395.21936874709"/>
    <x v="0"/>
  </r>
  <r>
    <x v="47"/>
    <s v=""/>
    <n v="0"/>
    <x v="2"/>
    <s v="Østdanmark"/>
    <n v="127046.30450353827"/>
    <n v="0"/>
    <n v="0"/>
    <n v="0"/>
    <n v="0"/>
    <n v="0"/>
    <n v="0"/>
    <n v="127046.3045035382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626883.0692116532"/>
    <n v="4394450.3151736883"/>
    <n v="2066411.7099110438"/>
    <n v="2066411.7099110438"/>
  </r>
  <r>
    <x v="0"/>
    <x v="1"/>
    <x v="1"/>
    <s v="Konventionel"/>
    <x v="0"/>
    <s v="Halm"/>
    <n v="48240.728267248036"/>
    <n v="186209.21111157746"/>
    <n v="79642.656105363611"/>
    <n v="79642.656105363611"/>
  </r>
  <r>
    <x v="0"/>
    <x v="2"/>
    <x v="1"/>
    <s v="Konventionel"/>
    <x v="0"/>
    <s v="Halm"/>
    <n v="70593.939138620815"/>
    <n v="310613.33220993163"/>
    <n v="239007.87369557522"/>
    <n v="239007.87369557522"/>
  </r>
  <r>
    <x v="0"/>
    <x v="3"/>
    <x v="1"/>
    <s v="Konventionel"/>
    <x v="0"/>
    <s v="Græs"/>
    <n v="390893.45805628493"/>
    <n v="19396133.388752859"/>
    <n v="0"/>
    <n v="19396133.388752859"/>
  </r>
  <r>
    <x v="0"/>
    <x v="4"/>
    <x v="1"/>
    <s v="Konventionel"/>
    <x v="0"/>
    <s v="Grøntsager"/>
    <n v="8107.6700316972328"/>
    <n v="168234.15315771758"/>
    <n v="0"/>
    <n v="168234.15315771758"/>
  </r>
  <r>
    <x v="0"/>
    <x v="5"/>
    <x v="1"/>
    <s v="Konventionel"/>
    <x v="0"/>
    <s v="Kartofler"/>
    <n v="34101.613418011875"/>
    <n v="1448326.1952718589"/>
    <n v="0"/>
    <n v="1448326.1952718589"/>
  </r>
  <r>
    <x v="0"/>
    <x v="6"/>
    <x v="1"/>
    <s v="Konventionel"/>
    <x v="0"/>
    <s v="Roer"/>
    <n v="52119.510438661928"/>
    <n v="4234904.6989265"/>
    <n v="0"/>
    <n v="4234904.6989265"/>
  </r>
  <r>
    <x v="0"/>
    <x v="7"/>
    <x v="1"/>
    <s v="Konventionel"/>
    <x v="0"/>
    <s v="Majs"/>
    <n v="105524.55030616655"/>
    <n v="4696897.7341274731"/>
    <n v="0"/>
    <n v="4696897.7341274731"/>
  </r>
  <r>
    <x v="0"/>
    <x v="8"/>
    <x v="1"/>
    <s v="Konventionel"/>
    <x v="0"/>
    <s v="Frugt"/>
    <n v="3161.7072804056943"/>
    <n v="26842.894810644346"/>
    <n v="0"/>
    <n v="26842.894810644346"/>
  </r>
  <r>
    <x v="0"/>
    <x v="9"/>
    <x v="1"/>
    <s v="Konventionel"/>
    <x v="0"/>
    <s v="Øvrige"/>
    <n v="27983.408918054"/>
    <n v="833792.07128881384"/>
    <n v="0"/>
    <n v="833792.07128881384"/>
  </r>
  <r>
    <x v="0"/>
    <x v="10"/>
    <x v="1"/>
    <s v="Konventionel"/>
    <x v="0"/>
    <s v="Halm"/>
    <n v="62909.407824974456"/>
    <n v="898903.76887326152"/>
    <n v="215141.99653839541"/>
    <n v="215141.99653839541"/>
  </r>
  <r>
    <x v="0"/>
    <x v="11"/>
    <x v="1"/>
    <s v="Konventionel"/>
    <x v="0"/>
    <s v="Juletræer"/>
    <n v="11815.471108305517"/>
    <n v="590773.55541527586"/>
    <n v="0"/>
    <n v="590773.55541527586"/>
  </r>
  <r>
    <x v="0"/>
    <x v="12"/>
    <x v="1"/>
    <s v="Konventionel"/>
    <x v="0"/>
    <s v="Pil &amp; poppel"/>
    <n v="4543.567209346289"/>
    <n v="110818.71242308023"/>
    <n v="0"/>
    <n v="110818.71242308023"/>
  </r>
  <r>
    <x v="0"/>
    <x v="13"/>
    <x v="1"/>
    <s v="Konventionel"/>
    <x v="0"/>
    <s v="Græs"/>
    <n v="110217.685427045"/>
    <n v="1519901.8820389507"/>
    <n v="0"/>
    <n v="1519901.8820389507"/>
  </r>
  <r>
    <x v="0"/>
    <x v="0"/>
    <x v="2"/>
    <s v="Konventionel"/>
    <x v="0"/>
    <s v="Halm"/>
    <n v="565604.28432456835"/>
    <n v="3964886.033115224"/>
    <n v="1864416.7847345923"/>
    <n v="1864416.7847345923"/>
  </r>
  <r>
    <x v="0"/>
    <x v="1"/>
    <x v="2"/>
    <s v="Konventionel"/>
    <x v="0"/>
    <s v="Halm"/>
    <n v="43525.122829055959"/>
    <n v="168006.97412015602"/>
    <n v="71857.463888489583"/>
    <n v="71857.463888489583"/>
  </r>
  <r>
    <x v="0"/>
    <x v="2"/>
    <x v="2"/>
    <s v="Konventionel"/>
    <x v="0"/>
    <s v="Halm"/>
    <n v="63693.272932644599"/>
    <n v="280250.40090363624"/>
    <n v="215644.48617112168"/>
    <n v="215644.48617112168"/>
  </r>
  <r>
    <x v="0"/>
    <x v="3"/>
    <x v="2"/>
    <s v="Konventionel"/>
    <x v="0"/>
    <s v="Græs"/>
    <n v="352683.02088476752"/>
    <n v="17500131.496302165"/>
    <n v="0"/>
    <n v="17500131.496302165"/>
  </r>
  <r>
    <x v="0"/>
    <x v="4"/>
    <x v="2"/>
    <s v="Konventionel"/>
    <x v="0"/>
    <s v="Grøntsager"/>
    <n v="7315.1328071193957"/>
    <n v="151789.00574772747"/>
    <n v="0"/>
    <n v="151789.00574772747"/>
  </r>
  <r>
    <x v="0"/>
    <x v="5"/>
    <x v="2"/>
    <s v="Konventionel"/>
    <x v="0"/>
    <s v="Kartofler"/>
    <n v="30768.128218654325"/>
    <n v="1306750.0804822131"/>
    <n v="0"/>
    <n v="1306750.0804822131"/>
  </r>
  <r>
    <x v="0"/>
    <x v="6"/>
    <x v="2"/>
    <s v="Konventionel"/>
    <x v="0"/>
    <s v="Roer"/>
    <n v="47024.748073158291"/>
    <n v="3820936.246421996"/>
    <n v="0"/>
    <n v="3820936.246421996"/>
  </r>
  <r>
    <x v="0"/>
    <x v="7"/>
    <x v="2"/>
    <s v="Konventionel"/>
    <x v="0"/>
    <s v="Majs"/>
    <n v="95209.363094857908"/>
    <n v="4237768.7513521258"/>
    <n v="0"/>
    <n v="4237768.7513521258"/>
  </r>
  <r>
    <x v="0"/>
    <x v="8"/>
    <x v="2"/>
    <s v="Konventionel"/>
    <x v="0"/>
    <s v="Frugt"/>
    <n v="2852.6455273812289"/>
    <n v="24218.960527466639"/>
    <n v="0"/>
    <n v="24218.960527466639"/>
  </r>
  <r>
    <x v="0"/>
    <x v="9"/>
    <x v="2"/>
    <s v="Konventionel"/>
    <x v="0"/>
    <s v="Øvrige"/>
    <n v="25247.987625446389"/>
    <n v="752287.61298318754"/>
    <n v="0"/>
    <n v="752287.61298318754"/>
  </r>
  <r>
    <x v="0"/>
    <x v="10"/>
    <x v="2"/>
    <s v="Konventionel"/>
    <x v="0"/>
    <s v="Halm"/>
    <n v="56759.916382609546"/>
    <n v="811034.54191161145"/>
    <n v="194111.53523939487"/>
    <n v="194111.53523939487"/>
  </r>
  <r>
    <x v="0"/>
    <x v="11"/>
    <x v="2"/>
    <s v="Konventionel"/>
    <x v="0"/>
    <s v="Juletræer"/>
    <n v="10660.490621600164"/>
    <n v="533024.53108000825"/>
    <n v="0"/>
    <n v="533024.53108000825"/>
  </r>
  <r>
    <x v="0"/>
    <x v="12"/>
    <x v="2"/>
    <s v="Konventionel"/>
    <x v="0"/>
    <s v="Pil &amp; poppel"/>
    <n v="4099.4265213680974"/>
    <n v="99986.012716295067"/>
    <n v="0"/>
    <n v="99986.012716295067"/>
  </r>
  <r>
    <x v="0"/>
    <x v="13"/>
    <x v="2"/>
    <s v="Konventionel"/>
    <x v="0"/>
    <s v="Græs"/>
    <n v="99443.737034197344"/>
    <n v="1371329.1337015815"/>
    <n v="0"/>
    <n v="1371329.1337015815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97837.242015691561"/>
    <n v="459512.17457509862"/>
    <n v="216077.38631381962"/>
    <n v="216077.38631381962"/>
  </r>
  <r>
    <x v="0"/>
    <x v="1"/>
    <x v="1"/>
    <s v="Økologisk"/>
    <x v="0"/>
    <s v="Halm"/>
    <n v="7528.8997873739718"/>
    <n v="16565.085312180214"/>
    <n v="7084.9738581592246"/>
    <n v="7084.9738581592246"/>
  </r>
  <r>
    <x v="0"/>
    <x v="2"/>
    <x v="1"/>
    <s v="Økologisk"/>
    <x v="0"/>
    <s v="Halm"/>
    <n v="11017.551195044869"/>
    <n v="26662.473892008591"/>
    <n v="20515.99378253927"/>
    <n v="20515.99378253927"/>
  </r>
  <r>
    <x v="0"/>
    <x v="3"/>
    <x v="1"/>
    <s v="Økologisk"/>
    <x v="0"/>
    <s v="Græs"/>
    <n v="61006.493453871066"/>
    <n v="2361170.9200412445"/>
    <n v="0"/>
    <n v="2361170.9200412445"/>
  </r>
  <r>
    <x v="0"/>
    <x v="4"/>
    <x v="1"/>
    <s v="Økologisk"/>
    <x v="0"/>
    <s v="Grøntsager"/>
    <n v="1265.3589066810709"/>
    <n v="14966.032468770367"/>
    <n v="0"/>
    <n v="14966.032468770367"/>
  </r>
  <r>
    <x v="0"/>
    <x v="5"/>
    <x v="1"/>
    <s v="Økologisk"/>
    <x v="0"/>
    <s v="Kartofler"/>
    <n v="5322.2171230423164"/>
    <n v="128842.4285851671"/>
    <n v="0"/>
    <n v="128842.4285851671"/>
  </r>
  <r>
    <x v="0"/>
    <x v="6"/>
    <x v="1"/>
    <s v="Økologisk"/>
    <x v="0"/>
    <s v="Roer"/>
    <n v="8134.2588545888566"/>
    <n v="376735.16367906844"/>
    <n v="0"/>
    <n v="376735.16367906844"/>
  </r>
  <r>
    <x v="0"/>
    <x v="7"/>
    <x v="1"/>
    <s v="Økologisk"/>
    <x v="0"/>
    <s v="Majs"/>
    <n v="16469.14946974854"/>
    <n v="608424.72960576124"/>
    <n v="0"/>
    <n v="608424.72960576124"/>
  </r>
  <r>
    <x v="0"/>
    <x v="8"/>
    <x v="1"/>
    <s v="Økologisk"/>
    <x v="0"/>
    <s v="Frugt"/>
    <n v="493.44564491880783"/>
    <n v="2387.9315094555868"/>
    <n v="0"/>
    <n v="2387.9315094555868"/>
  </r>
  <r>
    <x v="0"/>
    <x v="9"/>
    <x v="1"/>
    <s v="Økologisk"/>
    <x v="0"/>
    <s v="Øvrige"/>
    <n v="4367.3528369217229"/>
    <n v="74173.757093264998"/>
    <n v="0"/>
    <n v="74173.757093264998"/>
  </r>
  <r>
    <x v="0"/>
    <x v="10"/>
    <x v="1"/>
    <s v="Økologisk"/>
    <x v="0"/>
    <s v="Halm"/>
    <n v="9818.2312790422566"/>
    <n v="79966.063600921945"/>
    <n v="19138.9325244272"/>
    <n v="19138.9325244272"/>
  </r>
  <r>
    <x v="0"/>
    <x v="11"/>
    <x v="1"/>
    <s v="Økologisk"/>
    <x v="0"/>
    <s v="Juletræer"/>
    <n v="1844.0330631459478"/>
    <n v="52554.942299659517"/>
    <n v="0"/>
    <n v="52554.942299659517"/>
  </r>
  <r>
    <x v="0"/>
    <x v="12"/>
    <x v="1"/>
    <s v="Økologisk"/>
    <x v="0"/>
    <s v="Pil &amp; poppel"/>
    <n v="709.11164538930529"/>
    <n v="9858.3814115098558"/>
    <n v="0"/>
    <n v="9858.3814115098558"/>
  </r>
  <r>
    <x v="0"/>
    <x v="13"/>
    <x v="1"/>
    <s v="Økologisk"/>
    <x v="0"/>
    <s v="Græs"/>
    <n v="17201.604083989681"/>
    <n v="237210.12031821773"/>
    <n v="0"/>
    <n v="237210.12031821773"/>
  </r>
  <r>
    <x v="0"/>
    <x v="0"/>
    <x v="2"/>
    <s v="Økologisk"/>
    <x v="0"/>
    <s v="Halm"/>
    <n v="119976.66637187812"/>
    <n v="563494.40894879994"/>
    <n v="264973.17334561324"/>
    <n v="264973.17334561324"/>
  </r>
  <r>
    <x v="0"/>
    <x v="1"/>
    <x v="2"/>
    <s v="Økologisk"/>
    <x v="0"/>
    <s v="Halm"/>
    <n v="9232.6018122239911"/>
    <n v="20313.570507255226"/>
    <n v="8688.2206337901043"/>
    <n v="8688.2206337901043"/>
  </r>
  <r>
    <x v="0"/>
    <x v="2"/>
    <x v="2"/>
    <s v="Økologisk"/>
    <x v="0"/>
    <s v="Halm"/>
    <n v="13510.694258439762"/>
    <n v="32695.880105424225"/>
    <n v="25158.523386630863"/>
    <n v="25158.523386630863"/>
  </r>
  <r>
    <x v="0"/>
    <x v="3"/>
    <x v="2"/>
    <s v="Økologisk"/>
    <x v="0"/>
    <s v="Græs"/>
    <n v="74811.549884647669"/>
    <n v="2895476.3021154497"/>
    <n v="0"/>
    <n v="2895476.3021154497"/>
  </r>
  <r>
    <x v="0"/>
    <x v="4"/>
    <x v="2"/>
    <s v="Økologisk"/>
    <x v="0"/>
    <s v="Grøntsager"/>
    <n v="1551.6948378738111"/>
    <n v="18352.6706949525"/>
    <n v="0"/>
    <n v="18352.6706949525"/>
  </r>
  <r>
    <x v="0"/>
    <x v="5"/>
    <x v="2"/>
    <s v="Økologisk"/>
    <x v="0"/>
    <s v="Kartofler"/>
    <n v="6526.5726524418269"/>
    <n v="157997.96427648576"/>
    <n v="0"/>
    <n v="157997.96427648576"/>
  </r>
  <r>
    <x v="0"/>
    <x v="6"/>
    <x v="2"/>
    <s v="Økologisk"/>
    <x v="0"/>
    <s v="Roer"/>
    <n v="9974.9465609729705"/>
    <n v="461985.92797647766"/>
    <n v="0"/>
    <n v="461985.92797647766"/>
  </r>
  <r>
    <x v="0"/>
    <x v="7"/>
    <x v="2"/>
    <s v="Økologisk"/>
    <x v="0"/>
    <s v="Majs"/>
    <n v="20195.925504969862"/>
    <n v="746104.1347077532"/>
    <n v="0"/>
    <n v="746104.1347077532"/>
  </r>
  <r>
    <x v="0"/>
    <x v="8"/>
    <x v="2"/>
    <s v="Økologisk"/>
    <x v="0"/>
    <s v="Frugt"/>
    <n v="605.1066270202607"/>
    <n v="2928.2925001391477"/>
    <n v="0"/>
    <n v="2928.2925001391477"/>
  </r>
  <r>
    <x v="0"/>
    <x v="9"/>
    <x v="2"/>
    <s v="Økologisk"/>
    <x v="0"/>
    <s v="Øvrige"/>
    <n v="5355.6337387310523"/>
    <n v="90958.411387967208"/>
    <n v="0"/>
    <n v="90958.411387967208"/>
  </r>
  <r>
    <x v="0"/>
    <x v="10"/>
    <x v="2"/>
    <s v="Økologisk"/>
    <x v="0"/>
    <s v="Halm"/>
    <n v="12039.982262977783"/>
    <n v="98061.449158403935"/>
    <n v="23469.849260763207"/>
    <n v="23469.849260763207"/>
  </r>
  <r>
    <x v="0"/>
    <x v="11"/>
    <x v="2"/>
    <s v="Økologisk"/>
    <x v="0"/>
    <s v="Juletræer"/>
    <n v="2261.3161924606407"/>
    <n v="64447.511485128256"/>
    <n v="0"/>
    <n v="64447.511485128256"/>
  </r>
  <r>
    <x v="0"/>
    <x v="12"/>
    <x v="2"/>
    <s v="Økologisk"/>
    <x v="0"/>
    <s v="Pil &amp; poppel"/>
    <n v="869.57532271444495"/>
    <n v="12089.217901152038"/>
    <n v="0"/>
    <n v="12089.217901152038"/>
  </r>
  <r>
    <x v="0"/>
    <x v="13"/>
    <x v="2"/>
    <s v="Økologisk"/>
    <x v="0"/>
    <s v="Græs"/>
    <n v="21094.126037557013"/>
    <n v="290887.99805791123"/>
    <n v="0"/>
    <n v="290887.99805791123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11922.834521505016"/>
    <n v="100294.88399490018"/>
    <n v="47161.876427550407"/>
    <n v="47161.876427550407"/>
  </r>
  <r>
    <x v="0"/>
    <x v="1"/>
    <x v="1"/>
    <s v="Konventionel"/>
    <x v="1"/>
    <s v="Halm"/>
    <n v="1022.0754868257757"/>
    <n v="4734.2536549769929"/>
    <n v="2024.86511546931"/>
    <n v="2024.86511546931"/>
  </r>
  <r>
    <x v="0"/>
    <x v="2"/>
    <x v="1"/>
    <s v="Konventionel"/>
    <x v="1"/>
    <s v="Halm"/>
    <n v="1094.4210545362032"/>
    <n v="5778.543167951153"/>
    <n v="4446.4199453507499"/>
    <n v="4446.4199453507499"/>
  </r>
  <r>
    <x v="0"/>
    <x v="3"/>
    <x v="1"/>
    <s v="Konventionel"/>
    <x v="1"/>
    <s v="Græs"/>
    <n v="10099.70379845663"/>
    <n v="601376.76297530159"/>
    <n v="0"/>
    <n v="601376.76297530159"/>
  </r>
  <r>
    <x v="0"/>
    <x v="4"/>
    <x v="1"/>
    <s v="Konventionel"/>
    <x v="1"/>
    <s v="Grøntsager"/>
    <n v="47.236694555604771"/>
    <n v="1176.1936944345587"/>
    <n v="0"/>
    <n v="1176.1936944345587"/>
  </r>
  <r>
    <x v="0"/>
    <x v="5"/>
    <x v="1"/>
    <s v="Konventionel"/>
    <x v="1"/>
    <s v="Kartofler"/>
    <n v="745.74497398137646"/>
    <n v="38006.951785069898"/>
    <n v="0"/>
    <n v="38006.951785069898"/>
  </r>
  <r>
    <x v="0"/>
    <x v="6"/>
    <x v="1"/>
    <s v="Konventionel"/>
    <x v="1"/>
    <s v="Roer"/>
    <n v="19.564857598470493"/>
    <n v="1907.6612196908661"/>
    <n v="0"/>
    <n v="1907.6612196908661"/>
  </r>
  <r>
    <x v="0"/>
    <x v="7"/>
    <x v="1"/>
    <s v="Konventionel"/>
    <x v="1"/>
    <s v="Majs"/>
    <n v="2525.5291048375989"/>
    <n v="134893.56054758586"/>
    <n v="0"/>
    <n v="134893.56054758586"/>
  </r>
  <r>
    <x v="0"/>
    <x v="8"/>
    <x v="1"/>
    <s v="Konventionel"/>
    <x v="1"/>
    <s v="Frugt"/>
    <n v="43.024559384581636"/>
    <n v="438.33421101011777"/>
    <n v="0"/>
    <n v="438.33421101011777"/>
  </r>
  <r>
    <x v="0"/>
    <x v="9"/>
    <x v="1"/>
    <s v="Konventionel"/>
    <x v="1"/>
    <s v="Øvrige"/>
    <n v="760.92811477857106"/>
    <n v="27207.085346079606"/>
    <n v="0"/>
    <n v="27207.085346079606"/>
  </r>
  <r>
    <x v="0"/>
    <x v="10"/>
    <x v="1"/>
    <s v="Konventionel"/>
    <x v="1"/>
    <s v="Halm"/>
    <n v="1878.1949843406051"/>
    <n v="32204.71993250676"/>
    <n v="7707.819217316287"/>
    <n v="7707.819217316287"/>
  </r>
  <r>
    <x v="0"/>
    <x v="11"/>
    <x v="1"/>
    <s v="Konventionel"/>
    <x v="1"/>
    <s v="Juletræer"/>
    <n v="215.79157245738358"/>
    <n v="12947.494347443017"/>
    <n v="0"/>
    <n v="12947.494347443017"/>
  </r>
  <r>
    <x v="0"/>
    <x v="12"/>
    <x v="1"/>
    <s v="Konventionel"/>
    <x v="1"/>
    <s v="Pil &amp; poppel"/>
    <n v="354.40933333477273"/>
    <n v="10372.956097603106"/>
    <n v="0"/>
    <n v="10372.956097603106"/>
  </r>
  <r>
    <x v="0"/>
    <x v="13"/>
    <x v="1"/>
    <s v="Konventionel"/>
    <x v="1"/>
    <s v="Græs"/>
    <n v="39110.220617481486"/>
    <n v="647195.93077808362"/>
    <n v="0"/>
    <n v="647195.93077808362"/>
  </r>
  <r>
    <x v="0"/>
    <x v="0"/>
    <x v="2"/>
    <s v="Konventionel"/>
    <x v="1"/>
    <s v="Halm"/>
    <n v="11371.489572533685"/>
    <n v="95656.970284153344"/>
    <n v="44980.980407779287"/>
    <n v="44980.980407779287"/>
  </r>
  <r>
    <x v="0"/>
    <x v="1"/>
    <x v="2"/>
    <s v="Konventionel"/>
    <x v="1"/>
    <s v="Halm"/>
    <n v="974.81188049857212"/>
    <n v="4515.3286304693866"/>
    <n v="1931.2297344071458"/>
    <n v="1931.2297344071458"/>
  </r>
  <r>
    <x v="0"/>
    <x v="2"/>
    <x v="2"/>
    <s v="Konventionel"/>
    <x v="1"/>
    <s v="Halm"/>
    <n v="1043.8119884304829"/>
    <n v="5511.32729891295"/>
    <n v="4240.8051501900218"/>
    <n v="4240.8051501900218"/>
  </r>
  <r>
    <x v="0"/>
    <x v="3"/>
    <x v="2"/>
    <s v="Konventionel"/>
    <x v="1"/>
    <s v="Græs"/>
    <n v="9632.665472516439"/>
    <n v="573567.43289551872"/>
    <n v="0"/>
    <n v="573567.43289551872"/>
  </r>
  <r>
    <x v="0"/>
    <x v="4"/>
    <x v="2"/>
    <s v="Konventionel"/>
    <x v="1"/>
    <s v="Grøntsager"/>
    <n v="45.052338738004543"/>
    <n v="1121.8032345763129"/>
    <n v="0"/>
    <n v="1121.8032345763129"/>
  </r>
  <r>
    <x v="0"/>
    <x v="5"/>
    <x v="2"/>
    <s v="Konventionel"/>
    <x v="1"/>
    <s v="Kartofler"/>
    <n v="711.25965726547463"/>
    <n v="36249.404881714057"/>
    <n v="0"/>
    <n v="36249.404881714057"/>
  </r>
  <r>
    <x v="0"/>
    <x v="6"/>
    <x v="2"/>
    <s v="Konventionel"/>
    <x v="1"/>
    <s v="Roer"/>
    <n v="18.660124299119257"/>
    <n v="1819.4456719594964"/>
    <n v="0"/>
    <n v="1819.4456719594964"/>
  </r>
  <r>
    <x v="0"/>
    <x v="7"/>
    <x v="2"/>
    <s v="Konventionel"/>
    <x v="1"/>
    <s v="Majs"/>
    <n v="2408.741631781525"/>
    <n v="128655.70803671482"/>
    <n v="0"/>
    <n v="128655.70803671482"/>
  </r>
  <r>
    <x v="0"/>
    <x v="8"/>
    <x v="2"/>
    <s v="Konventionel"/>
    <x v="1"/>
    <s v="Frugt"/>
    <n v="41.034984384138554"/>
    <n v="418.06442090560358"/>
    <n v="0"/>
    <n v="418.06442090560358"/>
  </r>
  <r>
    <x v="0"/>
    <x v="9"/>
    <x v="2"/>
    <s v="Konventionel"/>
    <x v="1"/>
    <s v="Øvrige"/>
    <n v="725.74068750557353"/>
    <n v="25948.954231810028"/>
    <n v="0"/>
    <n v="25948.954231810028"/>
  </r>
  <r>
    <x v="0"/>
    <x v="10"/>
    <x v="2"/>
    <s v="Konventionel"/>
    <x v="1"/>
    <s v="Halm"/>
    <n v="1791.3420370878605"/>
    <n v="30715.484328691426"/>
    <n v="7351.3882708507945"/>
    <n v="7351.3882708507945"/>
  </r>
  <r>
    <x v="0"/>
    <x v="11"/>
    <x v="2"/>
    <s v="Konventionel"/>
    <x v="1"/>
    <s v="Juletræer"/>
    <n v="205.81277141889186"/>
    <n v="12348.766285133512"/>
    <n v="0"/>
    <n v="12348.766285133512"/>
  </r>
  <r>
    <x v="0"/>
    <x v="12"/>
    <x v="2"/>
    <s v="Konventionel"/>
    <x v="1"/>
    <s v="Pil &amp; poppel"/>
    <n v="338.02046242911848"/>
    <n v="9893.281827193714"/>
    <n v="0"/>
    <n v="9893.281827193714"/>
  </r>
  <r>
    <x v="0"/>
    <x v="13"/>
    <x v="2"/>
    <s v="Konventionel"/>
    <x v="1"/>
    <s v="Græs"/>
    <n v="37301.655502222224"/>
    <n v="617267.79525077331"/>
    <n v="0"/>
    <n v="617267.7952507733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1860.7892027782393"/>
    <n v="10487.482378426268"/>
    <n v="4931.5511247074392"/>
    <n v="4931.5511247074392"/>
  </r>
  <r>
    <x v="0"/>
    <x v="1"/>
    <x v="1"/>
    <s v="Økologisk"/>
    <x v="1"/>
    <s v="Halm"/>
    <n v="159.51467135431182"/>
    <n v="421.1570158965082"/>
    <n v="180.13106431833921"/>
    <n v="180.13106431833921"/>
  </r>
  <r>
    <x v="0"/>
    <x v="2"/>
    <x v="1"/>
    <s v="Økologisk"/>
    <x v="1"/>
    <s v="Halm"/>
    <n v="170.80559810680631"/>
    <n v="496.01945690216553"/>
    <n v="381.67246351710207"/>
    <n v="381.67246351710207"/>
  </r>
  <r>
    <x v="0"/>
    <x v="3"/>
    <x v="1"/>
    <s v="Økologisk"/>
    <x v="1"/>
    <s v="Græs"/>
    <n v="1576.2543500481449"/>
    <n v="73208.061435028067"/>
    <n v="0"/>
    <n v="73208.061435028067"/>
  </r>
  <r>
    <x v="0"/>
    <x v="4"/>
    <x v="1"/>
    <s v="Økologisk"/>
    <x v="1"/>
    <s v="Grøntsager"/>
    <n v="7.3722008844007449"/>
    <n v="104.63364715229976"/>
    <n v="0"/>
    <n v="104.63364715229976"/>
  </r>
  <r>
    <x v="0"/>
    <x v="5"/>
    <x v="1"/>
    <s v="Økologisk"/>
    <x v="1"/>
    <s v="Kartofler"/>
    <n v="116.3879439161686"/>
    <n v="3381.0808553307843"/>
    <n v="0"/>
    <n v="3381.0808553307843"/>
  </r>
  <r>
    <x v="0"/>
    <x v="6"/>
    <x v="1"/>
    <s v="Økologisk"/>
    <x v="1"/>
    <s v="Roer"/>
    <n v="3.0534748853104241"/>
    <n v="169.70465994822214"/>
    <n v="0"/>
    <n v="169.70465994822214"/>
  </r>
  <r>
    <x v="0"/>
    <x v="7"/>
    <x v="1"/>
    <s v="Økologisk"/>
    <x v="1"/>
    <s v="Majs"/>
    <n v="394.15772156424953"/>
    <n v="17473.784346077446"/>
    <n v="0"/>
    <n v="17473.784346077446"/>
  </r>
  <r>
    <x v="0"/>
    <x v="8"/>
    <x v="1"/>
    <s v="Økologisk"/>
    <x v="1"/>
    <s v="Frugt"/>
    <n v="6.7148156264954011"/>
    <n v="38.994008713559033"/>
    <n v="0"/>
    <n v="38.994008713559033"/>
  </r>
  <r>
    <x v="0"/>
    <x v="9"/>
    <x v="1"/>
    <s v="Økologisk"/>
    <x v="1"/>
    <s v="Øvrige"/>
    <n v="118.75756704636659"/>
    <n v="2420.3297310760991"/>
    <n v="0"/>
    <n v="2420.3297310760991"/>
  </r>
  <r>
    <x v="0"/>
    <x v="10"/>
    <x v="1"/>
    <s v="Økologisk"/>
    <x v="1"/>
    <s v="Halm"/>
    <n v="293.12869697801352"/>
    <n v="2864.9169928397628"/>
    <n v="685.68403326299199"/>
    <n v="685.68403326299199"/>
  </r>
  <r>
    <x v="0"/>
    <x v="11"/>
    <x v="1"/>
    <s v="Økologisk"/>
    <x v="1"/>
    <s v="Juletræer"/>
    <n v="33.678453504909584"/>
    <n v="1151.8031098679078"/>
    <n v="0"/>
    <n v="1151.8031098679078"/>
  </r>
  <r>
    <x v="0"/>
    <x v="12"/>
    <x v="1"/>
    <s v="Økologisk"/>
    <x v="1"/>
    <s v="Pil &amp; poppel"/>
    <n v="55.312439306583023"/>
    <n v="922.77337770006784"/>
    <n v="0"/>
    <n v="922.77337770006784"/>
  </r>
  <r>
    <x v="0"/>
    <x v="13"/>
    <x v="1"/>
    <s v="Økologisk"/>
    <x v="1"/>
    <s v="Græs"/>
    <n v="6103.9072640000013"/>
    <n v="101007.45740467204"/>
    <n v="0"/>
    <n v="101007.45740467204"/>
  </r>
  <r>
    <x v="0"/>
    <x v="0"/>
    <x v="2"/>
    <s v="Økologisk"/>
    <x v="1"/>
    <s v="Halm"/>
    <n v="2412.1341517495694"/>
    <n v="13594.884564626642"/>
    <n v="6392.7514579540857"/>
    <n v="6392.7514579540857"/>
  </r>
  <r>
    <x v="0"/>
    <x v="1"/>
    <x v="2"/>
    <s v="Økologisk"/>
    <x v="1"/>
    <s v="Halm"/>
    <n v="206.77827768151528"/>
    <n v="545.94427986584378"/>
    <n v="233.50323152377305"/>
    <n v="233.50323152377305"/>
  </r>
  <r>
    <x v="0"/>
    <x v="2"/>
    <x v="2"/>
    <s v="Økologisk"/>
    <x v="1"/>
    <s v="Halm"/>
    <n v="221.41466421252667"/>
    <n v="642.98818487317749"/>
    <n v="494.76060085550256"/>
    <n v="494.76060085550256"/>
  </r>
  <r>
    <x v="0"/>
    <x v="3"/>
    <x v="2"/>
    <s v="Økologisk"/>
    <x v="1"/>
    <s v="Græs"/>
    <n v="2043.2926759883358"/>
    <n v="94899.338897258582"/>
    <n v="0"/>
    <n v="94899.338897258582"/>
  </r>
  <r>
    <x v="0"/>
    <x v="4"/>
    <x v="2"/>
    <s v="Økologisk"/>
    <x v="1"/>
    <s v="Grøntsager"/>
    <n v="9.5565567020009645"/>
    <n v="135.63620927149969"/>
    <n v="0"/>
    <n v="135.63620927149969"/>
  </r>
  <r>
    <x v="0"/>
    <x v="5"/>
    <x v="2"/>
    <s v="Økologisk"/>
    <x v="1"/>
    <s v="Kartofler"/>
    <n v="150.87326063207038"/>
    <n v="4382.8825902436092"/>
    <n v="0"/>
    <n v="4382.8825902436092"/>
  </r>
  <r>
    <x v="0"/>
    <x v="6"/>
    <x v="2"/>
    <s v="Økologisk"/>
    <x v="1"/>
    <s v="Roer"/>
    <n v="3.9582081846616606"/>
    <n v="219.98752215510274"/>
    <n v="0"/>
    <n v="219.98752215510274"/>
  </r>
  <r>
    <x v="0"/>
    <x v="7"/>
    <x v="2"/>
    <s v="Økologisk"/>
    <x v="1"/>
    <s v="Majs"/>
    <n v="510.94519462032349"/>
    <n v="22651.201930100397"/>
    <n v="0"/>
    <n v="22651.201930100397"/>
  </r>
  <r>
    <x v="0"/>
    <x v="8"/>
    <x v="2"/>
    <s v="Økologisk"/>
    <x v="1"/>
    <s v="Frugt"/>
    <n v="8.7043906269384816"/>
    <n v="50.547789073132073"/>
    <n v="0"/>
    <n v="50.547789073132073"/>
  </r>
  <r>
    <x v="0"/>
    <x v="9"/>
    <x v="2"/>
    <s v="Økologisk"/>
    <x v="1"/>
    <s v="Øvrige"/>
    <n v="153.9449943193641"/>
    <n v="3137.464466209758"/>
    <n v="0"/>
    <n v="3137.464466209758"/>
  </r>
  <r>
    <x v="0"/>
    <x v="10"/>
    <x v="2"/>
    <s v="Økologisk"/>
    <x v="1"/>
    <s v="Halm"/>
    <n v="379.98164423075826"/>
    <n v="3713.7812870145081"/>
    <n v="888.84967274832331"/>
    <n v="888.84967274832331"/>
  </r>
  <r>
    <x v="0"/>
    <x v="11"/>
    <x v="2"/>
    <s v="Økologisk"/>
    <x v="1"/>
    <s v="Juletræer"/>
    <n v="43.657254543401301"/>
    <n v="1493.0781053843243"/>
    <n v="0"/>
    <n v="1493.0781053843243"/>
  </r>
  <r>
    <x v="0"/>
    <x v="12"/>
    <x v="2"/>
    <s v="Økologisk"/>
    <x v="1"/>
    <s v="Pil &amp; poppel"/>
    <n v="71.701310212237246"/>
    <n v="1196.1877118334212"/>
    <n v="0"/>
    <n v="1196.1877118334212"/>
  </r>
  <r>
    <x v="0"/>
    <x v="13"/>
    <x v="2"/>
    <s v="Økologisk"/>
    <x v="1"/>
    <s v="Græs"/>
    <n v="7912.4723792592595"/>
    <n v="130935.59293198223"/>
    <n v="0"/>
    <n v="130935.59293198223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6568.2132942811186"/>
    <n v="64460.445270074895"/>
    <n v="30311.372157793521"/>
    <n v="30311.372157793521"/>
  </r>
  <r>
    <x v="0"/>
    <x v="1"/>
    <x v="1"/>
    <s v="Konventionel"/>
    <x v="2"/>
    <s v="Halm"/>
    <n v="378.19261338172629"/>
    <n v="2043.752882714849"/>
    <n v="874.12382572670776"/>
    <n v="874.12382572670776"/>
  </r>
  <r>
    <x v="0"/>
    <x v="2"/>
    <x v="1"/>
    <s v="Konventionel"/>
    <x v="2"/>
    <s v="Halm"/>
    <n v="489.74230890359979"/>
    <n v="3016.8126228461747"/>
    <n v="2321.3490715109133"/>
    <n v="2321.3490715109133"/>
  </r>
  <r>
    <x v="0"/>
    <x v="3"/>
    <x v="1"/>
    <s v="Konventionel"/>
    <x v="2"/>
    <s v="Græs"/>
    <n v="11295.003626335274"/>
    <n v="784641.31191425875"/>
    <n v="0"/>
    <n v="784641.31191425875"/>
  </r>
  <r>
    <x v="0"/>
    <x v="4"/>
    <x v="1"/>
    <s v="Konventionel"/>
    <x v="2"/>
    <s v="Grøntsager"/>
    <n v="13.128323987624659"/>
    <n v="381.37781184049635"/>
    <n v="0"/>
    <n v="381.37781184049635"/>
  </r>
  <r>
    <x v="0"/>
    <x v="5"/>
    <x v="1"/>
    <s v="Konventionel"/>
    <x v="2"/>
    <s v="Kartofler"/>
    <n v="694.88603847076718"/>
    <n v="41317.409117072944"/>
    <n v="0"/>
    <n v="41317.409117072944"/>
  </r>
  <r>
    <x v="0"/>
    <x v="6"/>
    <x v="1"/>
    <s v="Konventionel"/>
    <x v="2"/>
    <s v="Roer"/>
    <n v="7.5145411853341644"/>
    <n v="854.81831489765466"/>
    <n v="0"/>
    <n v="854.81831489765466"/>
  </r>
  <r>
    <x v="0"/>
    <x v="7"/>
    <x v="1"/>
    <s v="Konventionel"/>
    <x v="2"/>
    <s v="Majs"/>
    <n v="934.50676064688525"/>
    <n v="58232.854282950007"/>
    <n v="0"/>
    <n v="58232.854282950007"/>
  </r>
  <r>
    <x v="0"/>
    <x v="8"/>
    <x v="1"/>
    <s v="Konventionel"/>
    <x v="2"/>
    <s v="Frugt"/>
    <n v="26.780123981156589"/>
    <n v="318.30855364002724"/>
    <n v="0"/>
    <n v="318.30855364002724"/>
  </r>
  <r>
    <x v="0"/>
    <x v="9"/>
    <x v="1"/>
    <s v="Konventionel"/>
    <x v="2"/>
    <s v="Øvrige"/>
    <n v="473.63063203897667"/>
    <n v="19757.180178371891"/>
    <n v="0"/>
    <n v="19757.180178371891"/>
  </r>
  <r>
    <x v="0"/>
    <x v="10"/>
    <x v="1"/>
    <s v="Konventionel"/>
    <x v="2"/>
    <s v="Halm"/>
    <n v="1506.9343192300419"/>
    <n v="30145.324525652635"/>
    <n v="7214.9272584273413"/>
    <n v="7214.9272584273413"/>
  </r>
  <r>
    <x v="0"/>
    <x v="11"/>
    <x v="1"/>
    <s v="Konventionel"/>
    <x v="2"/>
    <s v="Juletræer"/>
    <n v="134.31689126300301"/>
    <n v="9402.1823884102105"/>
    <n v="0"/>
    <n v="9402.1823884102105"/>
  </r>
  <r>
    <x v="0"/>
    <x v="12"/>
    <x v="1"/>
    <s v="Konventionel"/>
    <x v="2"/>
    <s v="Pil &amp; poppel"/>
    <n v="317.05822466486404"/>
    <n v="10826.37840319048"/>
    <n v="0"/>
    <n v="10826.37840319048"/>
  </r>
  <r>
    <x v="0"/>
    <x v="13"/>
    <x v="1"/>
    <s v="Konventionel"/>
    <x v="2"/>
    <s v="Græs"/>
    <n v="30276.156716444439"/>
    <n v="584511.4815676763"/>
    <n v="0"/>
    <n v="584511.4815676763"/>
  </r>
  <r>
    <x v="0"/>
    <x v="0"/>
    <x v="2"/>
    <s v="Konventionel"/>
    <x v="2"/>
    <s v="Halm"/>
    <n v="6264.4808876091583"/>
    <n v="61479.61543099628"/>
    <n v="28909.69020830017"/>
    <n v="28909.69020830017"/>
  </r>
  <r>
    <x v="0"/>
    <x v="1"/>
    <x v="2"/>
    <s v="Konventionel"/>
    <x v="2"/>
    <s v="Halm"/>
    <n v="360.7039376184095"/>
    <n v="1949.244078889885"/>
    <n v="833.7019147104437"/>
    <n v="833.7019147104437"/>
  </r>
  <r>
    <x v="0"/>
    <x v="2"/>
    <x v="2"/>
    <s v="Konventionel"/>
    <x v="2"/>
    <s v="Halm"/>
    <n v="467.09526571730612"/>
    <n v="2877.3068368186059"/>
    <n v="2214.0034497069405"/>
    <n v="2214.0034497069405"/>
  </r>
  <r>
    <x v="0"/>
    <x v="3"/>
    <x v="2"/>
    <s v="Konventionel"/>
    <x v="2"/>
    <s v="Græs"/>
    <n v="10772.691319915146"/>
    <n v="748357.32061186526"/>
    <n v="0"/>
    <n v="748357.32061186526"/>
  </r>
  <r>
    <x v="0"/>
    <x v="4"/>
    <x v="2"/>
    <s v="Konventionel"/>
    <x v="2"/>
    <s v="Grøntsager"/>
    <n v="12.5212338610293"/>
    <n v="363.74184366290115"/>
    <n v="0"/>
    <n v="363.74184366290115"/>
  </r>
  <r>
    <x v="0"/>
    <x v="5"/>
    <x v="2"/>
    <s v="Konventionel"/>
    <x v="2"/>
    <s v="Kartofler"/>
    <n v="662.7525800443733"/>
    <n v="39406.777481601363"/>
    <n v="0"/>
    <n v="39406.777481601363"/>
  </r>
  <r>
    <x v="0"/>
    <x v="6"/>
    <x v="2"/>
    <s v="Konventionel"/>
    <x v="2"/>
    <s v="Roer"/>
    <n v="7.1670479513302716"/>
    <n v="815.2891442665491"/>
    <n v="0"/>
    <n v="815.2891442665491"/>
  </r>
  <r>
    <x v="0"/>
    <x v="7"/>
    <x v="2"/>
    <s v="Konventionel"/>
    <x v="2"/>
    <s v="Majs"/>
    <n v="891.29257518344548"/>
    <n v="55540.005529981223"/>
    <n v="0"/>
    <n v="55540.005529981223"/>
  </r>
  <r>
    <x v="0"/>
    <x v="8"/>
    <x v="2"/>
    <s v="Konventionel"/>
    <x v="2"/>
    <s v="Frugt"/>
    <n v="25.541736745033738"/>
    <n v="303.58908295147103"/>
    <n v="0"/>
    <n v="303.58908295147103"/>
  </r>
  <r>
    <x v="0"/>
    <x v="9"/>
    <x v="2"/>
    <s v="Konventionel"/>
    <x v="2"/>
    <s v="Øvrige"/>
    <n v="451.72863749382168"/>
    <n v="18843.553349314232"/>
    <n v="0"/>
    <n v="18843.553349314232"/>
  </r>
  <r>
    <x v="0"/>
    <x v="10"/>
    <x v="2"/>
    <s v="Konventionel"/>
    <x v="2"/>
    <s v="Halm"/>
    <n v="1437.2494952194038"/>
    <n v="28751.321079379675"/>
    <n v="6881.2890037023753"/>
    <n v="6881.2890037023753"/>
  </r>
  <r>
    <x v="0"/>
    <x v="11"/>
    <x v="2"/>
    <s v="Konventionel"/>
    <x v="2"/>
    <s v="Juletræer"/>
    <n v="128.10570553985832"/>
    <n v="8967.399387790083"/>
    <n v="0"/>
    <n v="8967.399387790083"/>
  </r>
  <r>
    <x v="0"/>
    <x v="12"/>
    <x v="2"/>
    <s v="Konventionel"/>
    <x v="2"/>
    <s v="Pil &amp; poppel"/>
    <n v="302.39657265724026"/>
    <n v="10325.736627320399"/>
    <n v="0"/>
    <n v="10325.736627320399"/>
  </r>
  <r>
    <x v="0"/>
    <x v="13"/>
    <x v="2"/>
    <s v="Konventionel"/>
    <x v="2"/>
    <s v="Græs"/>
    <n v="28876.103226666663"/>
    <n v="557482.04889402667"/>
    <n v="0"/>
    <n v="557482.04889402667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025.0968725178625"/>
    <n v="6740.4014736165018"/>
    <n v="3169.5533082918196"/>
    <n v="3169.5533082918196"/>
  </r>
  <r>
    <x v="0"/>
    <x v="1"/>
    <x v="1"/>
    <s v="Økologisk"/>
    <x v="2"/>
    <s v="Halm"/>
    <n v="59.024280701194286"/>
    <n v="181.81131135827471"/>
    <n v="77.761651317537769"/>
    <n v="77.761651317537769"/>
  </r>
  <r>
    <x v="0"/>
    <x v="2"/>
    <x v="1"/>
    <s v="Økologisk"/>
    <x v="2"/>
    <s v="Halm"/>
    <n v="76.433770753741015"/>
    <n v="258.95761531367458"/>
    <n v="199.26031047362466"/>
    <n v="199.26031047362466"/>
  </r>
  <r>
    <x v="0"/>
    <x v="3"/>
    <x v="1"/>
    <s v="Økologisk"/>
    <x v="2"/>
    <s v="Græs"/>
    <n v="1762.8040341679332"/>
    <n v="95517.607103550836"/>
    <n v="0"/>
    <n v="95517.607103550836"/>
  </r>
  <r>
    <x v="0"/>
    <x v="4"/>
    <x v="1"/>
    <s v="Økologisk"/>
    <x v="2"/>
    <s v="Grøntsager"/>
    <n v="2.0489291772593399"/>
    <n v="33.927193781648775"/>
    <n v="0"/>
    <n v="33.927193781648775"/>
  </r>
  <r>
    <x v="0"/>
    <x v="5"/>
    <x v="1"/>
    <s v="Økologisk"/>
    <x v="2"/>
    <s v="Kartofler"/>
    <n v="108.45042218907928"/>
    <n v="3675.5776087384543"/>
    <n v="0"/>
    <n v="3675.5776087384543"/>
  </r>
  <r>
    <x v="0"/>
    <x v="6"/>
    <x v="1"/>
    <s v="Økologisk"/>
    <x v="2"/>
    <s v="Roer"/>
    <n v="1.1727896647631355"/>
    <n v="76.044242001589041"/>
    <n v="0"/>
    <n v="76.044242001589041"/>
  </r>
  <r>
    <x v="0"/>
    <x v="7"/>
    <x v="1"/>
    <s v="Økologisk"/>
    <x v="2"/>
    <s v="Majs"/>
    <n v="145.84787593910929"/>
    <n v="7543.3425692538149"/>
    <n v="0"/>
    <n v="7543.3425692538149"/>
  </r>
  <r>
    <x v="0"/>
    <x v="8"/>
    <x v="1"/>
    <s v="Økologisk"/>
    <x v="2"/>
    <s v="Frugt"/>
    <n v="4.179556921914612"/>
    <n v="28.316581737109932"/>
    <n v="0"/>
    <n v="28.316581737109932"/>
  </r>
  <r>
    <x v="0"/>
    <x v="9"/>
    <x v="1"/>
    <s v="Økologisk"/>
    <x v="2"/>
    <s v="Øvrige"/>
    <n v="73.919231589898089"/>
    <n v="1757.5896123996729"/>
    <n v="0"/>
    <n v="1757.5896123996729"/>
  </r>
  <r>
    <x v="0"/>
    <x v="10"/>
    <x v="1"/>
    <s v="Økologisk"/>
    <x v="2"/>
    <s v="Halm"/>
    <n v="235.18628103590248"/>
    <n v="2681.7141297675953"/>
    <n v="641.83659252714904"/>
    <n v="641.83659252714904"/>
  </r>
  <r>
    <x v="0"/>
    <x v="11"/>
    <x v="1"/>
    <s v="Økologisk"/>
    <x v="2"/>
    <s v="Juletræer"/>
    <n v="20.962751815613185"/>
    <n v="836.41379744296592"/>
    <n v="0"/>
    <n v="836.41379744296592"/>
  </r>
  <r>
    <x v="0"/>
    <x v="12"/>
    <x v="1"/>
    <s v="Økologisk"/>
    <x v="2"/>
    <s v="Pil &amp; poppel"/>
    <n v="49.483075525730229"/>
    <n v="963.10961633006627"/>
    <n v="0"/>
    <n v="963.10961633006627"/>
  </r>
  <r>
    <x v="0"/>
    <x v="13"/>
    <x v="1"/>
    <s v="Økologisk"/>
    <x v="2"/>
    <s v="Græs"/>
    <n v="4725.1805279999999"/>
    <n v="91224.335273567995"/>
    <n v="0"/>
    <n v="91224.335273567995"/>
  </r>
  <r>
    <x v="0"/>
    <x v="0"/>
    <x v="2"/>
    <s v="Økologisk"/>
    <x v="2"/>
    <s v="Halm"/>
    <n v="1328.8292791898216"/>
    <n v="8737.5574657991692"/>
    <n v="4108.6802144523581"/>
    <n v="4108.6802144523581"/>
  </r>
  <r>
    <x v="0"/>
    <x v="1"/>
    <x v="2"/>
    <s v="Økologisk"/>
    <x v="2"/>
    <s v="Halm"/>
    <n v="76.512956464511106"/>
    <n v="235.68132953850429"/>
    <n v="100.8021405968082"/>
    <n v="100.8021405968082"/>
  </r>
  <r>
    <x v="0"/>
    <x v="2"/>
    <x v="2"/>
    <s v="Økologisk"/>
    <x v="2"/>
    <s v="Halm"/>
    <n v="99.080813940034645"/>
    <n v="335.68579762883741"/>
    <n v="258.30040246580973"/>
    <n v="258.30040246580973"/>
  </r>
  <r>
    <x v="0"/>
    <x v="3"/>
    <x v="2"/>
    <s v="Økologisk"/>
    <x v="2"/>
    <s v="Græs"/>
    <n v="2285.1163405880611"/>
    <n v="123819.12031941771"/>
    <n v="0"/>
    <n v="123819.12031941771"/>
  </r>
  <r>
    <x v="0"/>
    <x v="4"/>
    <x v="2"/>
    <s v="Økologisk"/>
    <x v="2"/>
    <s v="Grøntsager"/>
    <n v="2.6560193038547002"/>
    <n v="43.979695642878049"/>
    <n v="0"/>
    <n v="43.979695642878049"/>
  </r>
  <r>
    <x v="0"/>
    <x v="5"/>
    <x v="2"/>
    <s v="Økologisk"/>
    <x v="2"/>
    <s v="Kartofler"/>
    <n v="140.58388061547313"/>
    <n v="4764.6376409572558"/>
    <n v="0"/>
    <n v="4764.6376409572558"/>
  </r>
  <r>
    <x v="0"/>
    <x v="6"/>
    <x v="2"/>
    <s v="Økologisk"/>
    <x v="2"/>
    <s v="Roer"/>
    <n v="1.5202828987670274"/>
    <n v="98.575869261319113"/>
    <n v="0"/>
    <n v="98.575869261319113"/>
  </r>
  <r>
    <x v="0"/>
    <x v="7"/>
    <x v="2"/>
    <s v="Økologisk"/>
    <x v="2"/>
    <s v="Majs"/>
    <n v="189.06206140254903"/>
    <n v="9778.4070342179057"/>
    <n v="0"/>
    <n v="9778.4070342179057"/>
  </r>
  <r>
    <x v="0"/>
    <x v="8"/>
    <x v="2"/>
    <s v="Økologisk"/>
    <x v="2"/>
    <s v="Frugt"/>
    <n v="5.4179441580374599"/>
    <n v="36.706680029586948"/>
    <n v="0"/>
    <n v="36.706680029586948"/>
  </r>
  <r>
    <x v="0"/>
    <x v="9"/>
    <x v="2"/>
    <s v="Økologisk"/>
    <x v="2"/>
    <s v="Øvrige"/>
    <n v="95.821226135053067"/>
    <n v="2278.3569049625385"/>
    <n v="0"/>
    <n v="2278.3569049625385"/>
  </r>
  <r>
    <x v="0"/>
    <x v="10"/>
    <x v="2"/>
    <s v="Økologisk"/>
    <x v="2"/>
    <s v="Halm"/>
    <n v="304.87110504654026"/>
    <n v="3476.2960941431793"/>
    <n v="832.01039772037825"/>
    <n v="832.01039772037825"/>
  </r>
  <r>
    <x v="0"/>
    <x v="11"/>
    <x v="2"/>
    <s v="Økologisk"/>
    <x v="2"/>
    <s v="Juletræer"/>
    <n v="27.173937538757826"/>
    <n v="1084.2401077964371"/>
    <n v="0"/>
    <n v="1084.2401077964371"/>
  </r>
  <r>
    <x v="0"/>
    <x v="12"/>
    <x v="2"/>
    <s v="Økologisk"/>
    <x v="2"/>
    <s v="Pil &amp; poppel"/>
    <n v="64.144727533353986"/>
    <n v="1248.4754285760116"/>
    <n v="0"/>
    <n v="1248.4754285760116"/>
  </r>
  <r>
    <x v="0"/>
    <x v="13"/>
    <x v="2"/>
    <s v="Økologisk"/>
    <x v="2"/>
    <s v="Græs"/>
    <n v="6125.2340177777769"/>
    <n v="118253.76794721778"/>
    <n v="0"/>
    <n v="118253.76794721778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187305.27967177058"/>
    <n v="1313010.0104991116"/>
    <n v="617419.48738326959"/>
    <n v="617419.48738326959"/>
  </r>
  <r>
    <x v="1"/>
    <x v="1"/>
    <x v="1"/>
    <s v="Konventionel"/>
    <x v="0"/>
    <s v="Halm"/>
    <n v="14413.761582410933"/>
    <n v="55637.119708106206"/>
    <n v="23796.287869725853"/>
    <n v="23796.287869725853"/>
  </r>
  <r>
    <x v="1"/>
    <x v="2"/>
    <x v="1"/>
    <s v="Konventionel"/>
    <x v="0"/>
    <s v="Halm"/>
    <n v="21092.637786692238"/>
    <n v="92807.60626144585"/>
    <n v="71412.738395699431"/>
    <n v="71412.738395699431"/>
  </r>
  <r>
    <x v="1"/>
    <x v="3"/>
    <x v="1"/>
    <s v="Konventionel"/>
    <x v="0"/>
    <s v="Græs"/>
    <n v="116794.36258371505"/>
    <n v="5795336.2714039413"/>
    <n v="0"/>
    <n v="5795336.2714039413"/>
  </r>
  <r>
    <x v="1"/>
    <x v="4"/>
    <x v="1"/>
    <s v="Konventionel"/>
    <x v="0"/>
    <s v="Grøntsager"/>
    <n v="2422.4763394602992"/>
    <n v="50266.384043801212"/>
    <n v="0"/>
    <n v="50266.384043801212"/>
  </r>
  <r>
    <x v="1"/>
    <x v="5"/>
    <x v="1"/>
    <s v="Konventionel"/>
    <x v="0"/>
    <s v="Kartofler"/>
    <n v="10189.160550390856"/>
    <n v="432742.8134285048"/>
    <n v="0"/>
    <n v="432742.8134285048"/>
  </r>
  <r>
    <x v="1"/>
    <x v="6"/>
    <x v="1"/>
    <s v="Konventionel"/>
    <x v="0"/>
    <s v="Roer"/>
    <n v="15572.696023432285"/>
    <n v="1265339.6589785875"/>
    <n v="0"/>
    <n v="1265339.6589785875"/>
  </r>
  <r>
    <x v="1"/>
    <x v="7"/>
    <x v="1"/>
    <s v="Konventionel"/>
    <x v="0"/>
    <s v="Majs"/>
    <n v="31529.493103379747"/>
    <n v="1403377.7380314327"/>
    <n v="0"/>
    <n v="1403377.7380314327"/>
  </r>
  <r>
    <x v="1"/>
    <x v="8"/>
    <x v="1"/>
    <s v="Konventionel"/>
    <x v="0"/>
    <s v="Frugt"/>
    <n v="944.68090698540937"/>
    <n v="8020.3409003061261"/>
    <n v="0"/>
    <n v="8020.3409003061261"/>
  </r>
  <r>
    <x v="1"/>
    <x v="9"/>
    <x v="1"/>
    <s v="Konventionel"/>
    <x v="0"/>
    <s v="Øvrige"/>
    <n v="8361.1130863002563"/>
    <n v="249127.25318495967"/>
    <n v="0"/>
    <n v="249127.25318495967"/>
  </r>
  <r>
    <x v="1"/>
    <x v="10"/>
    <x v="1"/>
    <s v="Konventionel"/>
    <x v="0"/>
    <s v="Halm"/>
    <n v="18796.590313821274"/>
    <n v="268581.86174743966"/>
    <n v="64281.89531652796"/>
    <n v="64281.89531652796"/>
  </r>
  <r>
    <x v="1"/>
    <x v="11"/>
    <x v="1"/>
    <s v="Konventionel"/>
    <x v="0"/>
    <s v="Juletræer"/>
    <n v="3530.3236426180865"/>
    <n v="176516.18213090434"/>
    <n v="0"/>
    <n v="176516.18213090434"/>
  </r>
  <r>
    <x v="1"/>
    <x v="12"/>
    <x v="1"/>
    <s v="Konventionel"/>
    <x v="0"/>
    <s v="Pil &amp; poppel"/>
    <n v="1357.5643826596311"/>
    <n v="33111.326406332468"/>
    <n v="0"/>
    <n v="33111.326406332468"/>
  </r>
  <r>
    <x v="1"/>
    <x v="13"/>
    <x v="1"/>
    <s v="Konventionel"/>
    <x v="0"/>
    <s v="Græs"/>
    <n v="32931.746616876299"/>
    <n v="454128.78584672417"/>
    <n v="0"/>
    <n v="454128.78584672417"/>
  </r>
  <r>
    <x v="1"/>
    <x v="0"/>
    <x v="2"/>
    <s v="Konventionel"/>
    <x v="0"/>
    <s v="Halm"/>
    <n v="173739.65540685106"/>
    <n v="1217914.9844020258"/>
    <n v="572702.75118470658"/>
    <n v="572702.75118470658"/>
  </r>
  <r>
    <x v="1"/>
    <x v="1"/>
    <x v="2"/>
    <s v="Konventionel"/>
    <x v="0"/>
    <s v="Halm"/>
    <n v="13369.841869022375"/>
    <n v="51607.589614426368"/>
    <n v="22072.836717114187"/>
    <n v="22072.836717114187"/>
  </r>
  <r>
    <x v="1"/>
    <x v="2"/>
    <x v="2"/>
    <s v="Konventionel"/>
    <x v="0"/>
    <s v="Halm"/>
    <n v="19564.999059840939"/>
    <n v="86085.995863300137"/>
    <n v="66240.655801430446"/>
    <n v="66240.655801430446"/>
  </r>
  <r>
    <x v="1"/>
    <x v="3"/>
    <x v="2"/>
    <s v="Konventionel"/>
    <x v="0"/>
    <s v="Græs"/>
    <n v="108335.50631523239"/>
    <n v="5375607.8233618317"/>
    <n v="0"/>
    <n v="5375607.8233618317"/>
  </r>
  <r>
    <x v="1"/>
    <x v="4"/>
    <x v="2"/>
    <s v="Konventionel"/>
    <x v="0"/>
    <s v="Grøntsager"/>
    <n v="2247.0279812006529"/>
    <n v="46625.830609913552"/>
    <n v="0"/>
    <n v="46625.830609913552"/>
  </r>
  <r>
    <x v="1"/>
    <x v="5"/>
    <x v="2"/>
    <s v="Konventionel"/>
    <x v="0"/>
    <s v="Kartofler"/>
    <n v="9451.2084550534455"/>
    <n v="401401.32417308999"/>
    <n v="0"/>
    <n v="401401.32417308999"/>
  </r>
  <r>
    <x v="1"/>
    <x v="6"/>
    <x v="2"/>
    <s v="Konventionel"/>
    <x v="0"/>
    <s v="Roer"/>
    <n v="14444.840239463545"/>
    <n v="1173697.1681140231"/>
    <n v="0"/>
    <n v="1173697.1681140231"/>
  </r>
  <r>
    <x v="1"/>
    <x v="7"/>
    <x v="2"/>
    <s v="Konventionel"/>
    <x v="0"/>
    <s v="Majs"/>
    <n v="29245.962935659205"/>
    <n v="1301737.8102661914"/>
    <n v="0"/>
    <n v="1301737.8102661914"/>
  </r>
  <r>
    <x v="1"/>
    <x v="8"/>
    <x v="2"/>
    <s v="Konventionel"/>
    <x v="0"/>
    <s v="Frugt"/>
    <n v="876.26219365888448"/>
    <n v="7439.4660241639303"/>
    <n v="0"/>
    <n v="7439.4660241639303"/>
  </r>
  <r>
    <x v="1"/>
    <x v="9"/>
    <x v="2"/>
    <s v="Konventionel"/>
    <x v="0"/>
    <s v="Øvrige"/>
    <n v="7755.5577129332478"/>
    <n v="231084.15948903761"/>
    <n v="0"/>
    <n v="231084.15948903761"/>
  </r>
  <r>
    <x v="1"/>
    <x v="10"/>
    <x v="2"/>
    <s v="Konventionel"/>
    <x v="0"/>
    <s v="Halm"/>
    <n v="17435.243307982681"/>
    <n v="249129.76393565835"/>
    <n v="59626.265531670739"/>
    <n v="59626.265531670739"/>
  </r>
  <r>
    <x v="1"/>
    <x v="11"/>
    <x v="2"/>
    <s v="Konventionel"/>
    <x v="0"/>
    <s v="Juletræer"/>
    <n v="3274.6392104801239"/>
    <n v="163731.96052400619"/>
    <n v="0"/>
    <n v="163731.96052400619"/>
  </r>
  <r>
    <x v="1"/>
    <x v="12"/>
    <x v="2"/>
    <s v="Konventionel"/>
    <x v="0"/>
    <s v="Pil &amp; poppel"/>
    <n v="1259.2424967903694"/>
    <n v="30713.231629033398"/>
    <n v="0"/>
    <n v="30713.231629033398"/>
  </r>
  <r>
    <x v="1"/>
    <x v="13"/>
    <x v="2"/>
    <s v="Konventionel"/>
    <x v="0"/>
    <s v="Græs"/>
    <n v="30546.657943588849"/>
    <n v="421238.41304209031"/>
    <n v="0"/>
    <n v="421238.41304209031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29232.61590253067"/>
    <n v="137296.82710941581"/>
    <n v="64561.378767418202"/>
    <n v="64561.378767418202"/>
  </r>
  <r>
    <x v="1"/>
    <x v="1"/>
    <x v="1"/>
    <s v="Økologisk"/>
    <x v="0"/>
    <s v="Halm"/>
    <n v="2249.5466053473715"/>
    <n v="4949.4524410852864"/>
    <n v="2116.9067648270575"/>
    <n v="2116.9067648270575"/>
  </r>
  <r>
    <x v="1"/>
    <x v="2"/>
    <x v="1"/>
    <s v="Økologisk"/>
    <x v="0"/>
    <s v="Halm"/>
    <n v="3291.9145678652631"/>
    <n v="7966.4332542339389"/>
    <n v="6129.9373709603278"/>
    <n v="6129.9373709603278"/>
  </r>
  <r>
    <x v="1"/>
    <x v="3"/>
    <x v="1"/>
    <s v="Økologisk"/>
    <x v="0"/>
    <s v="Græs"/>
    <n v="18228.021906128943"/>
    <n v="705490.06864605215"/>
    <n v="0"/>
    <n v="705490.06864605215"/>
  </r>
  <r>
    <x v="1"/>
    <x v="4"/>
    <x v="1"/>
    <s v="Økologisk"/>
    <x v="0"/>
    <s v="Grøntsager"/>
    <n v="378.0743419966941"/>
    <n v="4471.6742799658996"/>
    <n v="0"/>
    <n v="4471.6742799658996"/>
  </r>
  <r>
    <x v="1"/>
    <x v="5"/>
    <x v="1"/>
    <s v="Økologisk"/>
    <x v="0"/>
    <s v="Kartofler"/>
    <n v="1590.2158084425039"/>
    <n v="38496.600570316121"/>
    <n v="0"/>
    <n v="38496.600570316121"/>
  </r>
  <r>
    <x v="1"/>
    <x v="6"/>
    <x v="1"/>
    <s v="Økologisk"/>
    <x v="0"/>
    <s v="Roer"/>
    <n v="2430.4207666628422"/>
    <n v="112564.03093456913"/>
    <n v="0"/>
    <n v="112564.03093456913"/>
  </r>
  <r>
    <x v="1"/>
    <x v="7"/>
    <x v="1"/>
    <s v="Økologisk"/>
    <x v="0"/>
    <s v="Majs"/>
    <n v="4920.7879409899033"/>
    <n v="181790.1451403723"/>
    <n v="0"/>
    <n v="181790.1451403723"/>
  </r>
  <r>
    <x v="1"/>
    <x v="8"/>
    <x v="1"/>
    <s v="Økologisk"/>
    <x v="0"/>
    <s v="Frugt"/>
    <n v="147.43574848905234"/>
    <n v="713.48581766307097"/>
    <n v="0"/>
    <n v="713.48581766307097"/>
  </r>
  <r>
    <x v="1"/>
    <x v="9"/>
    <x v="1"/>
    <s v="Økologisk"/>
    <x v="0"/>
    <s v="Øvrige"/>
    <n v="1304.9136030642019"/>
    <n v="22162.245239979937"/>
    <n v="0"/>
    <n v="22162.245239979937"/>
  </r>
  <r>
    <x v="1"/>
    <x v="10"/>
    <x v="1"/>
    <s v="Økologisk"/>
    <x v="0"/>
    <s v="Halm"/>
    <n v="2933.5718986888692"/>
    <n v="23892.918221347372"/>
    <n v="5718.4876816263886"/>
    <n v="5718.4876816263886"/>
  </r>
  <r>
    <x v="1"/>
    <x v="11"/>
    <x v="1"/>
    <s v="Økologisk"/>
    <x v="0"/>
    <s v="Juletræer"/>
    <n v="550.97536618894992"/>
    <n v="15702.79793638507"/>
    <n v="0"/>
    <n v="15702.79793638507"/>
  </r>
  <r>
    <x v="1"/>
    <x v="12"/>
    <x v="1"/>
    <s v="Økologisk"/>
    <x v="0"/>
    <s v="Pil &amp; poppel"/>
    <n v="211.87421001046266"/>
    <n v="2945.56828551131"/>
    <n v="0"/>
    <n v="2945.56828551131"/>
  </r>
  <r>
    <x v="1"/>
    <x v="13"/>
    <x v="1"/>
    <s v="Økologisk"/>
    <x v="0"/>
    <s v="Græs"/>
    <n v="5139.6367552350293"/>
    <n v="70875.590854691065"/>
    <n v="0"/>
    <n v="70875.590854691065"/>
  </r>
  <r>
    <x v="1"/>
    <x v="0"/>
    <x v="2"/>
    <s v="Økologisk"/>
    <x v="0"/>
    <s v="Halm"/>
    <n v="36853.866298422952"/>
    <n v="173091.55384380309"/>
    <n v="81393.209183523446"/>
    <n v="81393.209183523446"/>
  </r>
  <r>
    <x v="1"/>
    <x v="1"/>
    <x v="2"/>
    <s v="Økologisk"/>
    <x v="0"/>
    <s v="Halm"/>
    <n v="2836.0270631259582"/>
    <n v="6239.8267442897341"/>
    <n v="2668.8066212510789"/>
    <n v="2668.8066212510789"/>
  </r>
  <r>
    <x v="1"/>
    <x v="2"/>
    <x v="2"/>
    <s v="Økologisk"/>
    <x v="0"/>
    <s v="Halm"/>
    <n v="4150.1513157238351"/>
    <n v="10043.366184051682"/>
    <n v="7728.0765101668867"/>
    <n v="7728.0765101668867"/>
  </r>
  <r>
    <x v="1"/>
    <x v="3"/>
    <x v="2"/>
    <s v="Økologisk"/>
    <x v="0"/>
    <s v="Græs"/>
    <n v="22980.258915352326"/>
    <n v="889418.74895623035"/>
    <n v="0"/>
    <n v="889418.74895623035"/>
  </r>
  <r>
    <x v="1"/>
    <x v="4"/>
    <x v="2"/>
    <s v="Økologisk"/>
    <x v="0"/>
    <s v="Grøntsager"/>
    <n v="476.64229904256274"/>
    <n v="5637.4867919259104"/>
    <n v="0"/>
    <n v="5637.4867919259104"/>
  </r>
  <r>
    <x v="1"/>
    <x v="5"/>
    <x v="2"/>
    <s v="Økologisk"/>
    <x v="0"/>
    <s v="Kartofler"/>
    <n v="2004.8017934961854"/>
    <n v="48533.069195473596"/>
    <n v="0"/>
    <n v="48533.069195473596"/>
  </r>
  <r>
    <x v="1"/>
    <x v="6"/>
    <x v="2"/>
    <s v="Økologisk"/>
    <x v="0"/>
    <s v="Roer"/>
    <n v="3064.0570204922674"/>
    <n v="141910.65759924098"/>
    <n v="0"/>
    <n v="141910.65759924098"/>
  </r>
  <r>
    <x v="1"/>
    <x v="7"/>
    <x v="2"/>
    <s v="Økologisk"/>
    <x v="0"/>
    <s v="Majs"/>
    <n v="6203.6891075640742"/>
    <n v="229184.7478074719"/>
    <n v="0"/>
    <n v="229184.7478074719"/>
  </r>
  <r>
    <x v="1"/>
    <x v="8"/>
    <x v="2"/>
    <s v="Økologisk"/>
    <x v="0"/>
    <s v="Frugt"/>
    <n v="185.87379865491488"/>
    <n v="899.49907383072957"/>
    <n v="0"/>
    <n v="899.49907383072957"/>
  </r>
  <r>
    <x v="1"/>
    <x v="9"/>
    <x v="2"/>
    <s v="Økologisk"/>
    <x v="0"/>
    <s v="Øvrige"/>
    <n v="1645.1183027434163"/>
    <n v="27940.175647310913"/>
    <n v="0"/>
    <n v="27940.175647310913"/>
  </r>
  <r>
    <x v="1"/>
    <x v="10"/>
    <x v="2"/>
    <s v="Økologisk"/>
    <x v="0"/>
    <s v="Halm"/>
    <n v="3698.3849441175385"/>
    <n v="30122.053275856873"/>
    <n v="7209.3575597383697"/>
    <n v="7209.3575597383697"/>
  </r>
  <r>
    <x v="1"/>
    <x v="11"/>
    <x v="2"/>
    <s v="Økologisk"/>
    <x v="0"/>
    <s v="Juletræer"/>
    <n v="694.6204385866929"/>
    <n v="19796.682499720748"/>
    <n v="0"/>
    <n v="19796.682499720748"/>
  </r>
  <r>
    <x v="1"/>
    <x v="12"/>
    <x v="2"/>
    <s v="Økologisk"/>
    <x v="0"/>
    <s v="Pil &amp; poppel"/>
    <n v="267.11204477371473"/>
    <n v="3713.5089151467655"/>
    <n v="0"/>
    <n v="3713.5089151467655"/>
  </r>
  <r>
    <x v="1"/>
    <x v="13"/>
    <x v="2"/>
    <s v="Økologisk"/>
    <x v="0"/>
    <s v="Græs"/>
    <n v="6479.5941092461198"/>
    <n v="89353.602766504002"/>
    <n v="0"/>
    <n v="89353.602766504002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2375.5987604442375"/>
    <n v="19983.536772856925"/>
    <n v="9396.9009617161555"/>
    <n v="9396.9009617161555"/>
  </r>
  <r>
    <x v="1"/>
    <x v="1"/>
    <x v="1"/>
    <s v="Konventionel"/>
    <x v="1"/>
    <s v="Halm"/>
    <n v="64.239987833704873"/>
    <n v="297.55962364572099"/>
    <n v="127.26781148681933"/>
    <n v="127.26781148681933"/>
  </r>
  <r>
    <x v="1"/>
    <x v="2"/>
    <x v="1"/>
    <s v="Konventionel"/>
    <x v="1"/>
    <s v="Halm"/>
    <n v="259.47534600330442"/>
    <n v="1370.0298268974475"/>
    <n v="1054.1978784251492"/>
    <n v="1054.1978784251492"/>
  </r>
  <r>
    <x v="1"/>
    <x v="3"/>
    <x v="1"/>
    <s v="Konventionel"/>
    <x v="1"/>
    <s v="Græs"/>
    <n v="762.96623833418812"/>
    <n v="45430.061695370896"/>
    <n v="0"/>
    <n v="45430.061695370896"/>
  </r>
  <r>
    <x v="1"/>
    <x v="4"/>
    <x v="1"/>
    <s v="Konventionel"/>
    <x v="1"/>
    <s v="Grøntsager"/>
    <n v="14.449754284656063"/>
    <n v="359.79888168793593"/>
    <n v="0"/>
    <n v="359.79888168793593"/>
  </r>
  <r>
    <x v="1"/>
    <x v="5"/>
    <x v="1"/>
    <s v="Konventionel"/>
    <x v="1"/>
    <s v="Kartofler"/>
    <n v="24.565904760198027"/>
    <n v="1252.0032857784734"/>
    <n v="0"/>
    <n v="1252.0032857784734"/>
  </r>
  <r>
    <x v="1"/>
    <x v="6"/>
    <x v="1"/>
    <s v="Konventionel"/>
    <x v="1"/>
    <s v="Roer"/>
    <n v="68.631969490483968"/>
    <n v="6691.9243326482629"/>
    <n v="0"/>
    <n v="6691.9243326482629"/>
  </r>
  <r>
    <x v="1"/>
    <x v="7"/>
    <x v="1"/>
    <s v="Konventionel"/>
    <x v="1"/>
    <s v="Majs"/>
    <n v="73.172270559585186"/>
    <n v="3908.2773151285642"/>
    <n v="0"/>
    <n v="3908.2773151285642"/>
  </r>
  <r>
    <x v="1"/>
    <x v="8"/>
    <x v="1"/>
    <s v="Konventionel"/>
    <x v="1"/>
    <s v="Frugt"/>
    <n v="15.784762928163095"/>
    <n v="160.81516471212561"/>
    <n v="0"/>
    <n v="160.81516471212561"/>
  </r>
  <r>
    <x v="1"/>
    <x v="9"/>
    <x v="1"/>
    <s v="Konventionel"/>
    <x v="1"/>
    <s v="Øvrige"/>
    <n v="112.71086310178345"/>
    <n v="4029.9918116875911"/>
    <n v="0"/>
    <n v="4029.9918116875911"/>
  </r>
  <r>
    <x v="1"/>
    <x v="10"/>
    <x v="1"/>
    <s v="Konventionel"/>
    <x v="1"/>
    <s v="Halm"/>
    <n v="818.27552117261337"/>
    <n v="14030.669981925106"/>
    <n v="3358.0750879111024"/>
    <n v="3358.0750879111024"/>
  </r>
  <r>
    <x v="1"/>
    <x v="11"/>
    <x v="1"/>
    <s v="Konventionel"/>
    <x v="1"/>
    <s v="Juletræer"/>
    <n v="24.7346336830864"/>
    <n v="1484.0780209851841"/>
    <n v="0"/>
    <n v="1484.0780209851841"/>
  </r>
  <r>
    <x v="1"/>
    <x v="12"/>
    <x v="1"/>
    <s v="Konventionel"/>
    <x v="1"/>
    <s v="Pil &amp; poppel"/>
    <n v="52.496130811402679"/>
    <n v="1536.4721213093469"/>
    <n v="0"/>
    <n v="1536.4721213093469"/>
  </r>
  <r>
    <x v="1"/>
    <x v="13"/>
    <x v="1"/>
    <s v="Konventionel"/>
    <x v="1"/>
    <s v="Græs"/>
    <n v="5939.9481825185194"/>
    <n v="98294.262524316466"/>
    <n v="0"/>
    <n v="98294.262524316466"/>
  </r>
  <r>
    <x v="1"/>
    <x v="0"/>
    <x v="2"/>
    <s v="Konventionel"/>
    <x v="1"/>
    <s v="Halm"/>
    <n v="2265.7444825046196"/>
    <n v="19059.44258682886"/>
    <n v="8962.3621889200313"/>
    <n v="8962.3621889200313"/>
  </r>
  <r>
    <x v="1"/>
    <x v="1"/>
    <x v="2"/>
    <s v="Konventionel"/>
    <x v="1"/>
    <s v="Halm"/>
    <n v="61.269352558157827"/>
    <n v="283.79964104938711"/>
    <n v="121.38259477066582"/>
    <n v="121.38259477066582"/>
  </r>
  <r>
    <x v="1"/>
    <x v="2"/>
    <x v="2"/>
    <s v="Konventionel"/>
    <x v="1"/>
    <s v="Halm"/>
    <n v="247.47648607251574"/>
    <n v="1306.6758464628831"/>
    <n v="1005.4488435846796"/>
    <n v="1005.4488435846796"/>
  </r>
  <r>
    <x v="1"/>
    <x v="3"/>
    <x v="2"/>
    <s v="Konventionel"/>
    <x v="1"/>
    <s v="Græs"/>
    <n v="727.68456257306946"/>
    <n v="43329.249593850851"/>
    <n v="0"/>
    <n v="43329.249593850851"/>
  </r>
  <r>
    <x v="1"/>
    <x v="4"/>
    <x v="2"/>
    <s v="Konventionel"/>
    <x v="1"/>
    <s v="Grøntsager"/>
    <n v="13.781557554729771"/>
    <n v="343.1607831127713"/>
    <n v="0"/>
    <n v="343.1607831127713"/>
  </r>
  <r>
    <x v="1"/>
    <x v="5"/>
    <x v="2"/>
    <s v="Konventionel"/>
    <x v="1"/>
    <s v="Kartofler"/>
    <n v="23.429909164350718"/>
    <n v="1194.1071800777345"/>
    <n v="0"/>
    <n v="1194.1071800777345"/>
  </r>
  <r>
    <x v="1"/>
    <x v="6"/>
    <x v="2"/>
    <s v="Konventionel"/>
    <x v="1"/>
    <s v="Roer"/>
    <n v="65.45823679728241"/>
    <n v="6382.4711843177083"/>
    <n v="0"/>
    <n v="6382.4711843177083"/>
  </r>
  <r>
    <x v="1"/>
    <x v="7"/>
    <x v="2"/>
    <s v="Konventionel"/>
    <x v="1"/>
    <s v="Majs"/>
    <n v="69.788581747581247"/>
    <n v="3727.5477283018099"/>
    <n v="0"/>
    <n v="3727.5477283018099"/>
  </r>
  <r>
    <x v="1"/>
    <x v="8"/>
    <x v="2"/>
    <s v="Konventionel"/>
    <x v="1"/>
    <s v="Frugt"/>
    <n v="15.054831694490812"/>
    <n v="153.3786253034724"/>
    <n v="0"/>
    <n v="153.3786253034724"/>
  </r>
  <r>
    <x v="1"/>
    <x v="9"/>
    <x v="2"/>
    <s v="Konventionel"/>
    <x v="1"/>
    <s v="Øvrige"/>
    <n v="107.49880006817496"/>
    <n v="3843.6338088349862"/>
    <n v="0"/>
    <n v="3843.6338088349862"/>
  </r>
  <r>
    <x v="1"/>
    <x v="10"/>
    <x v="2"/>
    <s v="Konventionel"/>
    <x v="1"/>
    <s v="Halm"/>
    <n v="780.43619071376429"/>
    <n v="13381.852872934351"/>
    <n v="3202.7883786435377"/>
    <n v="3202.7883786435377"/>
  </r>
  <r>
    <x v="1"/>
    <x v="11"/>
    <x v="2"/>
    <s v="Konventionel"/>
    <x v="1"/>
    <s v="Juletræer"/>
    <n v="23.590835593695122"/>
    <n v="1415.4501356217074"/>
    <n v="0"/>
    <n v="1415.4501356217074"/>
  </r>
  <r>
    <x v="1"/>
    <x v="12"/>
    <x v="2"/>
    <s v="Konventionel"/>
    <x v="1"/>
    <s v="Pil &amp; poppel"/>
    <n v="50.06856406867886"/>
    <n v="1465.4213873759668"/>
    <n v="0"/>
    <n v="1465.4213873759668"/>
  </r>
  <r>
    <x v="1"/>
    <x v="13"/>
    <x v="2"/>
    <s v="Konventionel"/>
    <x v="1"/>
    <s v="Græs"/>
    <n v="5665.2684977777781"/>
    <n v="93748.863101226671"/>
    <n v="0"/>
    <n v="93748.86310122667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370.75818804621053"/>
    <n v="2089.6079781559647"/>
    <n v="982.6007999852327"/>
    <n v="982.6007999852327"/>
  </r>
  <r>
    <x v="1"/>
    <x v="1"/>
    <x v="1"/>
    <s v="Økologisk"/>
    <x v="1"/>
    <s v="Halm"/>
    <n v="10.025894054971282"/>
    <n v="26.470766519697374"/>
    <n v="11.321685657700286"/>
    <n v="11.321685657700286"/>
  </r>
  <r>
    <x v="1"/>
    <x v="2"/>
    <x v="1"/>
    <s v="Økologisk"/>
    <x v="1"/>
    <s v="Halm"/>
    <n v="40.49615226641167"/>
    <n v="117.6008261816595"/>
    <n v="90.490395922621161"/>
    <n v="90.490395922621161"/>
  </r>
  <r>
    <x v="1"/>
    <x v="3"/>
    <x v="1"/>
    <s v="Økologisk"/>
    <x v="1"/>
    <s v="Græs"/>
    <n v="119.07565569377503"/>
    <n v="5530.3878572515096"/>
    <n v="0"/>
    <n v="5530.3878572515096"/>
  </r>
  <r>
    <x v="1"/>
    <x v="4"/>
    <x v="1"/>
    <s v="Økologisk"/>
    <x v="1"/>
    <s v="Grøntsager"/>
    <n v="2.2551639635012357"/>
    <n v="32.007542133973033"/>
    <n v="0"/>
    <n v="32.007542133973033"/>
  </r>
  <r>
    <x v="1"/>
    <x v="5"/>
    <x v="1"/>
    <s v="Økologisk"/>
    <x v="1"/>
    <s v="Kartofler"/>
    <n v="3.8339851359846633"/>
    <n v="111.37763334179597"/>
    <n v="0"/>
    <n v="111.37763334179597"/>
  </r>
  <r>
    <x v="1"/>
    <x v="6"/>
    <x v="1"/>
    <s v="Økologisk"/>
    <x v="1"/>
    <s v="Roer"/>
    <n v="10.711347839555303"/>
    <n v="595.31049410090623"/>
    <n v="0"/>
    <n v="595.31049410090623"/>
  </r>
  <r>
    <x v="1"/>
    <x v="7"/>
    <x v="1"/>
    <s v="Økologisk"/>
    <x v="1"/>
    <s v="Majs"/>
    <n v="11.419949740513296"/>
    <n v="506.26875509844587"/>
    <n v="0"/>
    <n v="506.26875509844587"/>
  </r>
  <r>
    <x v="1"/>
    <x v="8"/>
    <x v="1"/>
    <s v="Økologisk"/>
    <x v="1"/>
    <s v="Frugt"/>
    <n v="2.4635179136439516"/>
    <n v="14.30604268739661"/>
    <n v="0"/>
    <n v="14.30604268739661"/>
  </r>
  <r>
    <x v="1"/>
    <x v="9"/>
    <x v="1"/>
    <s v="Økologisk"/>
    <x v="1"/>
    <s v="Øvrige"/>
    <n v="17.590712738428632"/>
    <n v="358.50620798769967"/>
    <n v="0"/>
    <n v="358.50620798769967"/>
  </r>
  <r>
    <x v="1"/>
    <x v="10"/>
    <x v="1"/>
    <s v="Økologisk"/>
    <x v="1"/>
    <s v="Halm"/>
    <n v="127.70774029861599"/>
    <n v="1248.1619134209677"/>
    <n v="298.7328069534791"/>
    <n v="298.7328069534791"/>
  </r>
  <r>
    <x v="1"/>
    <x v="11"/>
    <x v="1"/>
    <s v="Økologisk"/>
    <x v="1"/>
    <s v="Juletræer"/>
    <n v="3.860318551695566"/>
    <n v="132.02289446798835"/>
    <n v="0"/>
    <n v="132.02289446798835"/>
  </r>
  <r>
    <x v="1"/>
    <x v="12"/>
    <x v="1"/>
    <s v="Økologisk"/>
    <x v="1"/>
    <s v="Pil &amp; poppel"/>
    <n v="8.1930377566929042"/>
    <n v="136.68384940434015"/>
    <n v="0"/>
    <n v="136.68384940434015"/>
  </r>
  <r>
    <x v="1"/>
    <x v="13"/>
    <x v="1"/>
    <s v="Økologisk"/>
    <x v="1"/>
    <s v="Græs"/>
    <n v="927.04393600000026"/>
    <n v="15340.723052928004"/>
    <n v="0"/>
    <n v="15340.723052928004"/>
  </r>
  <r>
    <x v="1"/>
    <x v="0"/>
    <x v="2"/>
    <s v="Økologisk"/>
    <x v="1"/>
    <s v="Halm"/>
    <n v="480.61246598582835"/>
    <n v="2708.7510827947681"/>
    <n v="1273.7417777586347"/>
    <n v="1273.7417777586347"/>
  </r>
  <r>
    <x v="1"/>
    <x v="1"/>
    <x v="2"/>
    <s v="Økologisk"/>
    <x v="1"/>
    <s v="Halm"/>
    <n v="12.996529330518326"/>
    <n v="34.3139565996077"/>
    <n v="14.676259185907776"/>
    <n v="14.676259185907776"/>
  </r>
  <r>
    <x v="1"/>
    <x v="2"/>
    <x v="2"/>
    <s v="Økologisk"/>
    <x v="1"/>
    <s v="Halm"/>
    <n v="52.49501219720031"/>
    <n v="152.44551542066969"/>
    <n v="117.30236508487928"/>
    <n v="117.30236508487928"/>
  </r>
  <r>
    <x v="1"/>
    <x v="3"/>
    <x v="2"/>
    <s v="Økologisk"/>
    <x v="1"/>
    <s v="Græs"/>
    <n v="154.35733145489354"/>
    <n v="7169.0212964371403"/>
    <n v="0"/>
    <n v="7169.0212964371403"/>
  </r>
  <r>
    <x v="1"/>
    <x v="4"/>
    <x v="2"/>
    <s v="Økologisk"/>
    <x v="1"/>
    <s v="Grøntsager"/>
    <n v="2.9233606934275271"/>
    <n v="41.491258321816893"/>
    <n v="0"/>
    <n v="41.491258321816893"/>
  </r>
  <r>
    <x v="1"/>
    <x v="5"/>
    <x v="2"/>
    <s v="Økologisk"/>
    <x v="1"/>
    <s v="Kartofler"/>
    <n v="4.9699807318319706"/>
    <n v="144.378413591217"/>
    <n v="0"/>
    <n v="144.378413591217"/>
  </r>
  <r>
    <x v="1"/>
    <x v="6"/>
    <x v="2"/>
    <s v="Økologisk"/>
    <x v="1"/>
    <s v="Roer"/>
    <n v="13.885080532756874"/>
    <n v="771.69878864932286"/>
    <n v="0"/>
    <n v="771.69878864932286"/>
  </r>
  <r>
    <x v="1"/>
    <x v="7"/>
    <x v="2"/>
    <s v="Økologisk"/>
    <x v="1"/>
    <s v="Majs"/>
    <n v="14.803638552517233"/>
    <n v="656.27431216465186"/>
    <n v="0"/>
    <n v="656.27431216465186"/>
  </r>
  <r>
    <x v="1"/>
    <x v="8"/>
    <x v="2"/>
    <s v="Økologisk"/>
    <x v="1"/>
    <s v="Frugt"/>
    <n v="3.1934491473162328"/>
    <n v="18.544870150328936"/>
    <n v="0"/>
    <n v="18.544870150328936"/>
  </r>
  <r>
    <x v="1"/>
    <x v="9"/>
    <x v="2"/>
    <s v="Økologisk"/>
    <x v="1"/>
    <s v="Øvrige"/>
    <n v="22.802775772037112"/>
    <n v="464.73026961368464"/>
    <n v="0"/>
    <n v="464.73026961368464"/>
  </r>
  <r>
    <x v="1"/>
    <x v="10"/>
    <x v="2"/>
    <s v="Økologisk"/>
    <x v="1"/>
    <s v="Halm"/>
    <n v="165.54707075746515"/>
    <n v="1617.9876655456985"/>
    <n v="387.24623123599127"/>
    <n v="387.24623123599127"/>
  </r>
  <r>
    <x v="1"/>
    <x v="11"/>
    <x v="2"/>
    <s v="Økologisk"/>
    <x v="1"/>
    <s v="Juletræer"/>
    <n v="5.0041166410868438"/>
    <n v="171.14078912517004"/>
    <n v="0"/>
    <n v="171.14078912517004"/>
  </r>
  <r>
    <x v="1"/>
    <x v="12"/>
    <x v="2"/>
    <s v="Økologisk"/>
    <x v="1"/>
    <s v="Pil &amp; poppel"/>
    <n v="10.620604499416729"/>
    <n v="177.18276774636689"/>
    <n v="0"/>
    <n v="177.18276774636689"/>
  </r>
  <r>
    <x v="1"/>
    <x v="13"/>
    <x v="2"/>
    <s v="Økologisk"/>
    <x v="1"/>
    <s v="Græs"/>
    <n v="1201.7236207407409"/>
    <n v="19886.122476017783"/>
    <n v="0"/>
    <n v="19886.122476017783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1427.1048367650103"/>
    <n v="14005.606868011808"/>
    <n v="6585.8862794597881"/>
    <n v="6585.8862794597881"/>
  </r>
  <r>
    <x v="1"/>
    <x v="1"/>
    <x v="1"/>
    <s v="Konventionel"/>
    <x v="2"/>
    <s v="Halm"/>
    <n v="25.920929852399002"/>
    <n v="140.0767049223642"/>
    <n v="59.911541281486713"/>
    <n v="59.911541281486713"/>
  </r>
  <r>
    <x v="1"/>
    <x v="2"/>
    <x v="1"/>
    <s v="Konventionel"/>
    <x v="2"/>
    <s v="Halm"/>
    <n v="126.61767705687262"/>
    <n v="779.96489067033542"/>
    <n v="600.16016939777091"/>
    <n v="600.16016939777091"/>
  </r>
  <r>
    <x v="1"/>
    <x v="3"/>
    <x v="1"/>
    <s v="Konventionel"/>
    <x v="2"/>
    <s v="Græs"/>
    <n v="930.46087280069128"/>
    <n v="64637.255911718414"/>
    <n v="0"/>
    <n v="64637.255911718414"/>
  </r>
  <r>
    <x v="1"/>
    <x v="4"/>
    <x v="1"/>
    <s v="Konventionel"/>
    <x v="2"/>
    <s v="Grøntsager"/>
    <n v="4.3793061312021848"/>
    <n v="127.21884311142347"/>
    <n v="0"/>
    <n v="127.21884311142347"/>
  </r>
  <r>
    <x v="1"/>
    <x v="5"/>
    <x v="1"/>
    <s v="Konventionel"/>
    <x v="2"/>
    <s v="Kartofler"/>
    <n v="24.96152253063563"/>
    <n v="1484.1936396549052"/>
    <n v="0"/>
    <n v="1484.1936396549052"/>
  </r>
  <r>
    <x v="1"/>
    <x v="6"/>
    <x v="1"/>
    <s v="Konventionel"/>
    <x v="2"/>
    <s v="Roer"/>
    <n v="28.745329849000054"/>
    <n v="3269.931432494609"/>
    <n v="0"/>
    <n v="3269.931432494609"/>
  </r>
  <r>
    <x v="1"/>
    <x v="7"/>
    <x v="1"/>
    <s v="Konventionel"/>
    <x v="2"/>
    <s v="Majs"/>
    <n v="29.525119108453932"/>
    <n v="1839.8282721241985"/>
    <n v="0"/>
    <n v="1839.8282721241985"/>
  </r>
  <r>
    <x v="1"/>
    <x v="8"/>
    <x v="1"/>
    <s v="Konventionel"/>
    <x v="2"/>
    <s v="Frugt"/>
    <n v="10.713941541908843"/>
    <n v="127.34590916712851"/>
    <n v="0"/>
    <n v="127.34590916712851"/>
  </r>
  <r>
    <x v="1"/>
    <x v="9"/>
    <x v="1"/>
    <s v="Konventionel"/>
    <x v="2"/>
    <s v="Øvrige"/>
    <n v="76.502738996228061"/>
    <n v="3191.2598050943857"/>
    <n v="0"/>
    <n v="3191.2598050943857"/>
  </r>
  <r>
    <x v="1"/>
    <x v="10"/>
    <x v="1"/>
    <s v="Konventionel"/>
    <x v="2"/>
    <s v="Halm"/>
    <n v="715.92621229665679"/>
    <n v="14321.677946210086"/>
    <n v="3427.7244059057543"/>
    <n v="3427.7244059057543"/>
  </r>
  <r>
    <x v="1"/>
    <x v="11"/>
    <x v="1"/>
    <s v="Konventionel"/>
    <x v="2"/>
    <s v="Juletræer"/>
    <n v="16.788685427026323"/>
    <n v="1175.2079798918426"/>
    <n v="0"/>
    <n v="1175.2079798918426"/>
  </r>
  <r>
    <x v="1"/>
    <x v="12"/>
    <x v="1"/>
    <s v="Konventionel"/>
    <x v="2"/>
    <s v="Pil &amp; poppel"/>
    <n v="51.212529273544646"/>
    <n v="1748.7205117795734"/>
    <n v="0"/>
    <n v="1748.7205117795734"/>
  </r>
  <r>
    <x v="1"/>
    <x v="13"/>
    <x v="1"/>
    <s v="Konventionel"/>
    <x v="2"/>
    <s v="Græs"/>
    <n v="4598.2558835555546"/>
    <n v="88773.928087923545"/>
    <n v="0"/>
    <n v="88773.928087923545"/>
  </r>
  <r>
    <x v="1"/>
    <x v="0"/>
    <x v="2"/>
    <s v="Konventionel"/>
    <x v="2"/>
    <s v="Halm"/>
    <n v="1361.1115495157612"/>
    <n v="13357.948746947681"/>
    <n v="6281.3366249182955"/>
    <n v="6281.3366249182955"/>
  </r>
  <r>
    <x v="1"/>
    <x v="1"/>
    <x v="2"/>
    <s v="Konventionel"/>
    <x v="2"/>
    <s v="Halm"/>
    <n v="24.722274136681126"/>
    <n v="133.59916943462483"/>
    <n v="57.141065384076924"/>
    <n v="57.141065384076924"/>
  </r>
  <r>
    <x v="1"/>
    <x v="2"/>
    <x v="2"/>
    <s v="Konventionel"/>
    <x v="2"/>
    <s v="Halm"/>
    <n v="120.76252436060103"/>
    <n v="743.89715006130234"/>
    <n v="572.40709798053285"/>
    <n v="572.40709798053285"/>
  </r>
  <r>
    <x v="1"/>
    <x v="3"/>
    <x v="2"/>
    <s v="Konventionel"/>
    <x v="2"/>
    <s v="Græs"/>
    <n v="887.43378041684423"/>
    <n v="61648.249857997325"/>
    <n v="0"/>
    <n v="61648.249857997325"/>
  </r>
  <r>
    <x v="1"/>
    <x v="4"/>
    <x v="2"/>
    <s v="Konventionel"/>
    <x v="2"/>
    <s v="Grøntsager"/>
    <n v="4.1767948650194251"/>
    <n v="121.33589082881429"/>
    <n v="0"/>
    <n v="121.33589082881429"/>
  </r>
  <r>
    <x v="1"/>
    <x v="5"/>
    <x v="2"/>
    <s v="Konventionel"/>
    <x v="2"/>
    <s v="Kartofler"/>
    <n v="23.807232471415485"/>
    <n v="1415.5604077633488"/>
    <n v="0"/>
    <n v="1415.5604077633488"/>
  </r>
  <r>
    <x v="1"/>
    <x v="6"/>
    <x v="2"/>
    <s v="Konventionel"/>
    <x v="2"/>
    <s v="Roer"/>
    <n v="27.416066040953808"/>
    <n v="3118.7207304139333"/>
    <n v="0"/>
    <n v="3118.7207304139333"/>
  </r>
  <r>
    <x v="1"/>
    <x v="7"/>
    <x v="2"/>
    <s v="Konventionel"/>
    <x v="2"/>
    <s v="Majs"/>
    <n v="28.159795681473401"/>
    <n v="1754.7495080953338"/>
    <n v="0"/>
    <n v="1754.7495080953338"/>
  </r>
  <r>
    <x v="1"/>
    <x v="8"/>
    <x v="2"/>
    <s v="Konventionel"/>
    <x v="2"/>
    <s v="Frugt"/>
    <n v="10.218499158467973"/>
    <n v="121.45708099755032"/>
    <n v="0"/>
    <n v="121.45708099755032"/>
  </r>
  <r>
    <x v="1"/>
    <x v="9"/>
    <x v="2"/>
    <s v="Konventionel"/>
    <x v="2"/>
    <s v="Øvrige"/>
    <n v="72.965040083107695"/>
    <n v="3043.6870973443565"/>
    <n v="0"/>
    <n v="3043.6870973443565"/>
  </r>
  <r>
    <x v="1"/>
    <x v="10"/>
    <x v="2"/>
    <s v="Konventionel"/>
    <x v="2"/>
    <s v="Halm"/>
    <n v="682.81979785519286"/>
    <n v="13659.40382152985"/>
    <n v="3269.2169189274537"/>
    <n v="3269.2169189274537"/>
  </r>
  <r>
    <x v="1"/>
    <x v="11"/>
    <x v="2"/>
    <s v="Konventionel"/>
    <x v="2"/>
    <s v="Juletræer"/>
    <n v="16.012330031556893"/>
    <n v="1120.8631022089824"/>
    <n v="0"/>
    <n v="1120.8631022089824"/>
  </r>
  <r>
    <x v="1"/>
    <x v="12"/>
    <x v="2"/>
    <s v="Konventionel"/>
    <x v="2"/>
    <s v="Pil &amp; poppel"/>
    <n v="48.844319827369169"/>
    <n v="1667.8548233735817"/>
    <n v="0"/>
    <n v="1667.8548233735817"/>
  </r>
  <r>
    <x v="1"/>
    <x v="13"/>
    <x v="2"/>
    <s v="Konventionel"/>
    <x v="2"/>
    <s v="Græs"/>
    <n v="4385.6197733333329"/>
    <n v="84668.775343973335"/>
    <n v="0"/>
    <n v="84668.77534397333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222.72734446621553"/>
    <n v="1464.516926256264"/>
    <n v="688.66290633195149"/>
    <n v="688.66290633195149"/>
  </r>
  <r>
    <x v="1"/>
    <x v="1"/>
    <x v="1"/>
    <s v="Økologisk"/>
    <x v="2"/>
    <s v="Halm"/>
    <n v="4.0454630405478218"/>
    <n v="12.461158894538645"/>
    <n v="5.3297030076420846"/>
    <n v="5.3297030076420846"/>
  </r>
  <r>
    <x v="1"/>
    <x v="2"/>
    <x v="1"/>
    <s v="Økologisk"/>
    <x v="2"/>
    <s v="Halm"/>
    <n v="19.761140349916538"/>
    <n v="66.950743505517238"/>
    <n v="51.516638818247969"/>
    <n v="51.516638818247969"/>
  </r>
  <r>
    <x v="1"/>
    <x v="3"/>
    <x v="1"/>
    <s v="Økologisk"/>
    <x v="2"/>
    <s v="Græs"/>
    <n v="145.21643679548362"/>
    <n v="7868.5584364207507"/>
    <n v="0"/>
    <n v="7868.5584364207507"/>
  </r>
  <r>
    <x v="1"/>
    <x v="4"/>
    <x v="1"/>
    <s v="Økologisk"/>
    <x v="2"/>
    <s v="Grøntsager"/>
    <n v="0.68347552336681505"/>
    <n v="11.317329453669405"/>
    <n v="0"/>
    <n v="11.317329453669405"/>
  </r>
  <r>
    <x v="1"/>
    <x v="5"/>
    <x v="1"/>
    <s v="Økologisk"/>
    <x v="2"/>
    <s v="Kartofler"/>
    <n v="3.8957289498679888"/>
    <n v="132.03317985138142"/>
    <n v="0"/>
    <n v="132.03317985138142"/>
  </r>
  <r>
    <x v="1"/>
    <x v="6"/>
    <x v="1"/>
    <s v="Økologisk"/>
    <x v="2"/>
    <s v="Roer"/>
    <n v="4.486265352156078"/>
    <n v="290.89158812769955"/>
    <n v="0"/>
    <n v="290.89158812769955"/>
  </r>
  <r>
    <x v="1"/>
    <x v="7"/>
    <x v="1"/>
    <s v="Økologisk"/>
    <x v="2"/>
    <s v="Majs"/>
    <n v="4.6079665660592841"/>
    <n v="238.32688773585716"/>
    <n v="0"/>
    <n v="238.32688773585716"/>
  </r>
  <r>
    <x v="1"/>
    <x v="8"/>
    <x v="1"/>
    <s v="Økologisk"/>
    <x v="2"/>
    <s v="Frugt"/>
    <n v="1.6721180441129408"/>
    <n v="11.328633191226057"/>
    <n v="0"/>
    <n v="11.328633191226057"/>
  </r>
  <r>
    <x v="1"/>
    <x v="9"/>
    <x v="1"/>
    <s v="Økologisk"/>
    <x v="2"/>
    <s v="Øvrige"/>
    <n v="11.939733831781261"/>
    <n v="283.89299653411911"/>
    <n v="0"/>
    <n v="283.89299653411911"/>
  </r>
  <r>
    <x v="1"/>
    <x v="10"/>
    <x v="1"/>
    <s v="Økologisk"/>
    <x v="2"/>
    <s v="Halm"/>
    <n v="111.73414873994066"/>
    <n v="1274.0498473536027"/>
    <n v="304.92877807450617"/>
    <n v="304.92877807450617"/>
  </r>
  <r>
    <x v="1"/>
    <x v="11"/>
    <x v="1"/>
    <s v="Økologisk"/>
    <x v="2"/>
    <s v="Juletræer"/>
    <n v="2.6201994597093101"/>
    <n v="104.54595844240148"/>
    <n v="0"/>
    <n v="104.54595844240148"/>
  </r>
  <r>
    <x v="1"/>
    <x v="12"/>
    <x v="1"/>
    <s v="Økologisk"/>
    <x v="2"/>
    <s v="Pil &amp; poppel"/>
    <n v="7.9927068808422277"/>
    <n v="155.5653680710268"/>
    <n v="0"/>
    <n v="155.5653680710268"/>
  </r>
  <r>
    <x v="1"/>
    <x v="13"/>
    <x v="1"/>
    <s v="Økologisk"/>
    <x v="2"/>
    <s v="Græs"/>
    <n v="717.64687200000003"/>
    <n v="13854.890510832001"/>
    <n v="0"/>
    <n v="13854.890510832001"/>
  </r>
  <r>
    <x v="1"/>
    <x v="0"/>
    <x v="2"/>
    <s v="Økologisk"/>
    <x v="2"/>
    <s v="Halm"/>
    <n v="288.72063171546455"/>
    <n v="1898.4478673692311"/>
    <n v="892.71117487475169"/>
    <n v="892.71117487475169"/>
  </r>
  <r>
    <x v="1"/>
    <x v="1"/>
    <x v="2"/>
    <s v="Økologisk"/>
    <x v="2"/>
    <s v="Halm"/>
    <n v="5.2441187562656939"/>
    <n v="16.153354122550095"/>
    <n v="6.9088742691656639"/>
    <n v="6.9088742691656639"/>
  </r>
  <r>
    <x v="1"/>
    <x v="2"/>
    <x v="2"/>
    <s v="Økologisk"/>
    <x v="2"/>
    <s v="Halm"/>
    <n v="25.616293046188098"/>
    <n v="86.788000840485282"/>
    <n v="66.780828097728843"/>
    <n v="66.780828097728843"/>
  </r>
  <r>
    <x v="1"/>
    <x v="3"/>
    <x v="2"/>
    <s v="Økologisk"/>
    <x v="2"/>
    <s v="Græs"/>
    <n v="188.24352917933061"/>
    <n v="10199.983158323193"/>
    <n v="0"/>
    <n v="10199.983158323193"/>
  </r>
  <r>
    <x v="1"/>
    <x v="4"/>
    <x v="2"/>
    <s v="Økologisk"/>
    <x v="2"/>
    <s v="Grøntsager"/>
    <n v="0.88598678954957488"/>
    <n v="14.670612254756634"/>
    <n v="0"/>
    <n v="14.670612254756634"/>
  </r>
  <r>
    <x v="1"/>
    <x v="5"/>
    <x v="2"/>
    <s v="Økologisk"/>
    <x v="2"/>
    <s v="Kartofler"/>
    <n v="5.0500190090881336"/>
    <n v="171.15412202956853"/>
    <n v="0"/>
    <n v="171.15412202956853"/>
  </r>
  <r>
    <x v="1"/>
    <x v="6"/>
    <x v="2"/>
    <s v="Økologisk"/>
    <x v="2"/>
    <s v="Roer"/>
    <n v="5.8155291602023231"/>
    <n v="377.08168831368459"/>
    <n v="0"/>
    <n v="377.08168831368459"/>
  </r>
  <r>
    <x v="1"/>
    <x v="7"/>
    <x v="2"/>
    <s v="Økologisk"/>
    <x v="2"/>
    <s v="Majs"/>
    <n v="5.9732899930398125"/>
    <n v="308.94226187981485"/>
    <n v="0"/>
    <n v="308.94226187981485"/>
  </r>
  <r>
    <x v="1"/>
    <x v="8"/>
    <x v="2"/>
    <s v="Økologisk"/>
    <x v="2"/>
    <s v="Frugt"/>
    <n v="2.1675604275538123"/>
    <n v="14.685265247885631"/>
    <n v="0"/>
    <n v="14.685265247885631"/>
  </r>
  <r>
    <x v="1"/>
    <x v="9"/>
    <x v="2"/>
    <s v="Økologisk"/>
    <x v="2"/>
    <s v="Øvrige"/>
    <n v="15.47743274490163"/>
    <n v="368.00943995163584"/>
    <n v="0"/>
    <n v="368.00943995163584"/>
  </r>
  <r>
    <x v="1"/>
    <x v="10"/>
    <x v="2"/>
    <s v="Økologisk"/>
    <x v="2"/>
    <s v="Halm"/>
    <n v="144.84056318140455"/>
    <n v="1651.5460984213366"/>
    <n v="395.27804565213751"/>
    <n v="395.27804565213751"/>
  </r>
  <r>
    <x v="1"/>
    <x v="11"/>
    <x v="2"/>
    <s v="Økologisk"/>
    <x v="2"/>
    <s v="Juletræer"/>
    <n v="3.3965548551787355"/>
    <n v="135.52253872163155"/>
    <n v="0"/>
    <n v="135.52253872163155"/>
  </r>
  <r>
    <x v="1"/>
    <x v="12"/>
    <x v="2"/>
    <s v="Økologisk"/>
    <x v="2"/>
    <s v="Pil &amp; poppel"/>
    <n v="10.3609163270177"/>
    <n v="201.65881046244206"/>
    <n v="0"/>
    <n v="201.65881046244206"/>
  </r>
  <r>
    <x v="1"/>
    <x v="13"/>
    <x v="2"/>
    <s v="Økologisk"/>
    <x v="2"/>
    <s v="Græs"/>
    <n v="930.28298222222213"/>
    <n v="17960.043254782224"/>
    <n v="0"/>
    <n v="17960.04325478222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5398533.7934721429"/>
  </r>
  <r>
    <x v="1"/>
    <x v="0"/>
    <x v="1"/>
    <n v="225286.45082149099"/>
  </r>
  <r>
    <x v="2"/>
    <x v="0"/>
    <x v="1"/>
    <n v="371797.62097043003"/>
  </r>
  <r>
    <x v="3"/>
    <x v="0"/>
    <x v="1"/>
    <n v="28400602.406294856"/>
  </r>
  <r>
    <x v="4"/>
    <x v="0"/>
    <x v="1"/>
    <n v="218755.7836858769"/>
  </r>
  <r>
    <x v="5"/>
    <x v="0"/>
    <x v="1"/>
    <n v="1783325.2175353111"/>
  </r>
  <r>
    <x v="6"/>
    <x v="0"/>
    <x v="1"/>
    <n v="4946902.7535971384"/>
  </r>
  <r>
    <x v="7"/>
    <x v="0"/>
    <x v="1"/>
    <n v="5921155.5578735983"/>
  </r>
  <r>
    <x v="8"/>
    <x v="0"/>
    <x v="1"/>
    <n v="32218.723811815202"/>
  </r>
  <r>
    <x v="9"/>
    <x v="0"/>
    <x v="1"/>
    <n v="1028163.7902040067"/>
  </r>
  <r>
    <x v="10"/>
    <x v="0"/>
    <x v="1"/>
    <n v="1122133.6966349066"/>
  </r>
  <r>
    <x v="11"/>
    <x v="0"/>
    <x v="1"/>
    <n v="715738.37153588282"/>
  </r>
  <r>
    <x v="12"/>
    <x v="0"/>
    <x v="1"/>
    <n v="154113.19774513159"/>
  </r>
  <r>
    <x v="0"/>
    <x v="0"/>
    <x v="2"/>
    <n v="5414026.8902810384"/>
  </r>
  <r>
    <x v="1"/>
    <x v="0"/>
    <x v="2"/>
    <n v="224901.75438810108"/>
  </r>
  <r>
    <x v="2"/>
    <x v="0"/>
    <x v="2"/>
    <n v="370660.6274963881"/>
  </r>
  <r>
    <x v="3"/>
    <x v="0"/>
    <x v="2"/>
    <n v="28775768.450113945"/>
  </r>
  <r>
    <x v="4"/>
    <x v="0"/>
    <x v="2"/>
    <n v="216581.36093452224"/>
  </r>
  <r>
    <x v="5"/>
    <x v="0"/>
    <x v="2"/>
    <n v="1781984.509456197"/>
  </r>
  <r>
    <x v="6"/>
    <x v="0"/>
    <x v="2"/>
    <n v="4928756.7934970316"/>
  </r>
  <r>
    <x v="7"/>
    <x v="0"/>
    <x v="2"/>
    <n v="5980572.9398795273"/>
  </r>
  <r>
    <x v="8"/>
    <x v="0"/>
    <x v="2"/>
    <n v="32149.585150650411"/>
  </r>
  <r>
    <x v="9"/>
    <x v="0"/>
    <x v="2"/>
    <n v="1027472.506321969"/>
  </r>
  <r>
    <x v="10"/>
    <x v="0"/>
    <x v="2"/>
    <n v="1122115.8049381305"/>
  </r>
  <r>
    <x v="11"/>
    <x v="0"/>
    <x v="2"/>
    <n v="714570.3554189268"/>
  </r>
  <r>
    <x v="12"/>
    <x v="0"/>
    <x v="2"/>
    <n v="154949.74904422625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1594975.3137968828"/>
  </r>
  <r>
    <x v="1"/>
    <x v="1"/>
    <x v="1"/>
    <n v="65459.686512202337"/>
  </r>
  <r>
    <x v="2"/>
    <x v="1"/>
    <x v="1"/>
    <n v="110532.40398074606"/>
  </r>
  <r>
    <x v="3"/>
    <x v="1"/>
    <x v="1"/>
    <n v="7895881.161335798"/>
  </r>
  <r>
    <x v="4"/>
    <x v="1"/>
    <x v="1"/>
    <n v="65388.861876856266"/>
  </r>
  <r>
    <x v="5"/>
    <x v="1"/>
    <x v="1"/>
    <n v="508362.7913025436"/>
  </r>
  <r>
    <x v="6"/>
    <x v="1"/>
    <x v="1"/>
    <n v="1488741.8735992862"/>
  </r>
  <r>
    <x v="7"/>
    <x v="1"/>
    <x v="1"/>
    <n v="1706260.1464788285"/>
  </r>
  <r>
    <x v="8"/>
    <x v="1"/>
    <x v="1"/>
    <n v="9699.0512854034223"/>
  </r>
  <r>
    <x v="9"/>
    <x v="1"/>
    <x v="1"/>
    <n v="299252.17599197297"/>
  </r>
  <r>
    <x v="10"/>
    <x v="1"/>
    <x v="1"/>
    <n v="346630.49211305089"/>
  </r>
  <r>
    <x v="11"/>
    <x v="1"/>
    <x v="1"/>
    <n v="209163.10303539436"/>
  </r>
  <r>
    <x v="12"/>
    <x v="1"/>
    <x v="1"/>
    <n v="42488.00877346145"/>
  </r>
  <r>
    <x v="0"/>
    <x v="1"/>
    <x v="2"/>
    <n v="1642235.7978092346"/>
  </r>
  <r>
    <x v="1"/>
    <x v="1"/>
    <x v="2"/>
    <n v="67062.574851910627"/>
  </r>
  <r>
    <x v="2"/>
    <x v="1"/>
    <x v="2"/>
    <n v="113182.04384415773"/>
  </r>
  <r>
    <x v="3"/>
    <x v="1"/>
    <x v="2"/>
    <n v="8181363.2306406535"/>
  </r>
  <r>
    <x v="4"/>
    <x v="1"/>
    <x v="2"/>
    <n v="66539.660453061777"/>
  </r>
  <r>
    <x v="5"/>
    <x v="1"/>
    <x v="2"/>
    <n v="520788.5325158292"/>
  </r>
  <r>
    <x v="6"/>
    <x v="1"/>
    <x v="2"/>
    <n v="1525196.4678207021"/>
  </r>
  <r>
    <x v="7"/>
    <x v="1"/>
    <x v="2"/>
    <n v="1767975.5826667205"/>
  </r>
  <r>
    <x v="8"/>
    <x v="1"/>
    <x v="2"/>
    <n v="9944.0855806479794"/>
  </r>
  <r>
    <x v="9"/>
    <x v="1"/>
    <x v="2"/>
    <n v="306756.0551149071"/>
  </r>
  <r>
    <x v="10"/>
    <x v="1"/>
    <x v="2"/>
    <n v="355996.9988204384"/>
  </r>
  <r>
    <x v="11"/>
    <x v="1"/>
    <x v="2"/>
    <n v="214327.36252781507"/>
  </r>
  <r>
    <x v="12"/>
    <x v="1"/>
    <x v="2"/>
    <n v="43629.68708310928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00398.2131878724"/>
  </r>
  <r>
    <x v="0"/>
    <x v="2"/>
    <x v="1"/>
    <s v="JB1-10"/>
    <n v="488542.44754899049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703165.6205952798"/>
  </r>
  <r>
    <x v="0"/>
    <x v="2"/>
    <x v="2"/>
    <s v="JB1-10"/>
    <n v="585775.04014158307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37937.78681212745"/>
  </r>
  <r>
    <x v="1"/>
    <x v="2"/>
    <x v="1"/>
    <s v="JB1-10"/>
    <n v="135467.55245100948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23170.37940472004"/>
  </r>
  <r>
    <x v="1"/>
    <x v="2"/>
    <x v="2"/>
    <s v="JB1-10"/>
    <n v="150234.95985841687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395.5240148628"/>
  </r>
  <r>
    <x v="1"/>
    <s v="Vestdanmark"/>
    <x v="0"/>
    <x v="1"/>
    <n v="2922.545553110308"/>
  </r>
  <r>
    <x v="1"/>
    <s v="Vestdanmark"/>
    <x v="23"/>
    <x v="1"/>
    <n v="67038.95730919046"/>
  </r>
  <r>
    <x v="1"/>
    <s v="Vestdanmark"/>
    <x v="24"/>
    <x v="1"/>
    <n v="256198.86995640022"/>
  </r>
  <r>
    <x v="1"/>
    <s v="Vestdanmark"/>
    <x v="25"/>
    <x v="1"/>
    <n v="22018.622466809651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765.563352610865"/>
  </r>
  <r>
    <x v="1"/>
    <s v="Vestdanmark"/>
    <x v="0"/>
    <x v="2"/>
    <n v="2904.8671673179329"/>
  </r>
  <r>
    <x v="1"/>
    <s v="Vestdanmark"/>
    <x v="23"/>
    <x v="2"/>
    <n v="66710.304652357008"/>
  </r>
  <r>
    <x v="1"/>
    <s v="Vestdanmark"/>
    <x v="24"/>
    <x v="2"/>
    <n v="254724.42475046791"/>
  </r>
  <r>
    <x v="1"/>
    <s v="Vestdanmark"/>
    <x v="25"/>
    <x v="2"/>
    <n v="21875.621442119991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538.475985137196"/>
  </r>
  <r>
    <x v="1"/>
    <s v="Østdanmark"/>
    <x v="0"/>
    <x v="1"/>
    <n v="863.45444688969167"/>
  </r>
  <r>
    <x v="1"/>
    <s v="Østdanmark"/>
    <x v="23"/>
    <x v="1"/>
    <n v="18638.04269080954"/>
  </r>
  <r>
    <x v="1"/>
    <s v="Østdanmark"/>
    <x v="24"/>
    <x v="1"/>
    <n v="73827.130043599784"/>
  </r>
  <r>
    <x v="1"/>
    <s v="Østdanmark"/>
    <x v="25"/>
    <x v="1"/>
    <n v="6626.377533190345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168.436647389117"/>
  </r>
  <r>
    <x v="1"/>
    <s v="Østdanmark"/>
    <x v="0"/>
    <x v="2"/>
    <n v="881.1328326820676"/>
  </r>
  <r>
    <x v="1"/>
    <s v="Østdanmark"/>
    <x v="23"/>
    <x v="2"/>
    <n v="18966.695347643046"/>
  </r>
  <r>
    <x v="1"/>
    <s v="Østdanmark"/>
    <x v="24"/>
    <x v="2"/>
    <n v="75301.575249532107"/>
  </r>
  <r>
    <x v="1"/>
    <s v="Østdanmark"/>
    <x v="25"/>
    <x v="2"/>
    <n v="6769.3785578800062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718311.2555674212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1792000.0223123315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718311.2555674212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1792000.0223123315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01872.0730281085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219952.13522212644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01872.0730281084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219952.13522212638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418895.3547153"/>
  </r>
  <r>
    <x v="4"/>
    <s v="Vestdanmark"/>
    <x v="34"/>
    <x v="1"/>
    <n v="118975.23871053761"/>
  </r>
  <r>
    <x v="4"/>
    <s v="Vestdanmark"/>
    <x v="35"/>
    <x v="1"/>
    <n v="154113.19774513159"/>
  </r>
  <r>
    <x v="4"/>
    <s v="Vestdanmark"/>
    <x v="36"/>
    <x v="1"/>
    <n v="1270319.2592548286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93189.96929349634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664532.04377896746"/>
  </r>
  <r>
    <x v="4"/>
    <s v="Østdanmark"/>
    <x v="34"/>
    <x v="1"/>
    <n v="35370.36927383874"/>
  </r>
  <r>
    <x v="4"/>
    <s v="Østdanmark"/>
    <x v="35"/>
    <x v="1"/>
    <n v="42488.00877346145"/>
  </r>
  <r>
    <x v="4"/>
    <s v="Østdanmark"/>
    <x v="36"/>
    <x v="1"/>
    <n v="371256.09920674853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4713.46881530106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226107.8204227064"/>
  </r>
  <r>
    <x v="4"/>
    <s v="Vestdanmark"/>
    <x v="34"/>
    <x v="2"/>
    <n v="118611.40079884419"/>
  </r>
  <r>
    <x v="4"/>
    <s v="Vestdanmark"/>
    <x v="35"/>
    <x v="2"/>
    <n v="154949.74904422625"/>
  </r>
  <r>
    <x v="4"/>
    <s v="Vestdanmark"/>
    <x v="36"/>
    <x v="2"/>
    <n v="1364632.0694843589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462686.21419248445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28148.37928965548"/>
  </r>
  <r>
    <x v="4"/>
    <s v="Østdanmark"/>
    <x v="34"/>
    <x v="2"/>
    <n v="36218.254030130476"/>
  </r>
  <r>
    <x v="4"/>
    <s v="Østdanmark"/>
    <x v="35"/>
    <x v="2"/>
    <n v="43629.687083109289"/>
  </r>
  <r>
    <x v="4"/>
    <s v="Østdanmark"/>
    <x v="36"/>
    <x v="2"/>
    <n v="385847.82849847211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27046.30450353827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1507483.3175881065"/>
  </r>
  <r>
    <x v="6"/>
    <s v="Vestdanmark"/>
    <x v="15"/>
    <x v="1"/>
    <n v="1298349.6711335778"/>
  </r>
  <r>
    <x v="6"/>
    <s v="Vestdanmark"/>
    <x v="16"/>
    <x v="1"/>
    <n v="834.27261355454812"/>
  </r>
  <r>
    <x v="6"/>
    <s v="Vestdanmark"/>
    <x v="20"/>
    <x v="1"/>
    <n v="502160.95849399589"/>
  </r>
  <r>
    <x v="6"/>
    <s v="Vestdanmark"/>
    <x v="38"/>
    <x v="1"/>
    <n v="24536460.551041305"/>
  </r>
  <r>
    <x v="6"/>
    <s v="Vestdanmark"/>
    <x v="39"/>
    <x v="1"/>
    <n v="513284.74461432674"/>
  </r>
  <r>
    <x v="6"/>
    <s v="Vestdanmark"/>
    <x v="14"/>
    <x v="2"/>
    <n v="1443229.1767579557"/>
  </r>
  <r>
    <x v="6"/>
    <s v="Vestdanmark"/>
    <x v="15"/>
    <x v="2"/>
    <n v="1273540.6502549821"/>
  </r>
  <r>
    <x v="6"/>
    <s v="Vestdanmark"/>
    <x v="16"/>
    <x v="2"/>
    <n v="861.55317224824194"/>
  </r>
  <r>
    <x v="6"/>
    <s v="Vestdanmark"/>
    <x v="20"/>
    <x v="2"/>
    <n v="525831.49845533748"/>
  </r>
  <r>
    <x v="6"/>
    <s v="Vestdanmark"/>
    <x v="38"/>
    <x v="2"/>
    <n v="23799312.978394996"/>
  </r>
  <r>
    <x v="6"/>
    <s v="Vestdanmark"/>
    <x v="39"/>
    <x v="2"/>
    <n v="435280.77140187437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218429.98380428454"/>
  </r>
  <r>
    <x v="6"/>
    <s v="Østdanmark"/>
    <x v="15"/>
    <x v="1"/>
    <n v="92278.917266620876"/>
  </r>
  <r>
    <x v="6"/>
    <s v="Østdanmark"/>
    <x v="16"/>
    <x v="1"/>
    <n v="70.020192515285444"/>
  </r>
  <r>
    <x v="6"/>
    <s v="Østdanmark"/>
    <x v="20"/>
    <x v="1"/>
    <n v="67774.717172805787"/>
  </r>
  <r>
    <x v="6"/>
    <s v="Østdanmark"/>
    <x v="38"/>
    <x v="1"/>
    <n v="3985467.3639692026"/>
  </r>
  <r>
    <x v="6"/>
    <s v="Østdanmark"/>
    <x v="39"/>
    <x v="1"/>
    <n v="319547.2882527773"/>
  </r>
  <r>
    <x v="6"/>
    <s v="Østdanmark"/>
    <x v="14"/>
    <x v="2"/>
    <n v="209119.74416372692"/>
  </r>
  <r>
    <x v="6"/>
    <s v="Østdanmark"/>
    <x v="15"/>
    <x v="2"/>
    <n v="90515.640673249072"/>
  </r>
  <r>
    <x v="6"/>
    <s v="Østdanmark"/>
    <x v="16"/>
    <x v="2"/>
    <n v="72.309839736855295"/>
  </r>
  <r>
    <x v="6"/>
    <s v="Østdanmark"/>
    <x v="20"/>
    <x v="2"/>
    <n v="71371.713113742837"/>
  </r>
  <r>
    <x v="6"/>
    <s v="Østdanmark"/>
    <x v="38"/>
    <x v="2"/>
    <n v="3937996.2168795727"/>
  </r>
  <r>
    <x v="6"/>
    <s v="Østdanmark"/>
    <x v="39"/>
    <x v="2"/>
    <n v="301568.11342159985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371797.62097043003"/>
  </r>
  <r>
    <x v="8"/>
    <s v="Vestdanmark"/>
    <x v="40"/>
    <x v="2"/>
    <n v="370660.6274963881"/>
  </r>
  <r>
    <x v="8"/>
    <s v="Østdanmark"/>
    <x v="40"/>
    <x v="0"/>
    <n v="192563.22613808865"/>
  </r>
  <r>
    <x v="8"/>
    <s v="Østdanmark"/>
    <x v="40"/>
    <x v="1"/>
    <n v="110532.40398074606"/>
  </r>
  <r>
    <x v="8"/>
    <s v="Østdanmark"/>
    <x v="40"/>
    <x v="2"/>
    <n v="113182.04384415773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U37" firstHeaderRow="1" firstDataRow="2" firstDataCol="1"/>
  <pivotFields count="6">
    <pivotField showAll="0"/>
    <pivotField showAll="0"/>
    <pivotField axis="axisCol" showAll="0">
      <items count="52">
        <item h="1" x="37"/>
        <item h="1"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h="1"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h="1"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0">
    <i>
      <x v="2"/>
    </i>
    <i>
      <x v="4"/>
    </i>
    <i>
      <x v="5"/>
    </i>
    <i>
      <x v="6"/>
    </i>
    <i>
      <x v="9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45" t="s">
        <v>267</v>
      </c>
      <c r="B1" s="445"/>
      <c r="D1" s="75" t="s">
        <v>280</v>
      </c>
    </row>
    <row r="2" spans="1:6" x14ac:dyDescent="0.25">
      <c r="A2" s="6" t="s">
        <v>0</v>
      </c>
      <c r="B2" s="222" t="s">
        <v>299</v>
      </c>
    </row>
    <row r="4" spans="1:6" ht="30" customHeight="1" thickBot="1" x14ac:dyDescent="0.3">
      <c r="A4" s="444" t="s">
        <v>266</v>
      </c>
      <c r="B4" s="444"/>
      <c r="D4" s="75"/>
    </row>
    <row r="5" spans="1:6" ht="15.75" thickTop="1" x14ac:dyDescent="0.25">
      <c r="A5" s="254" t="s">
        <v>85</v>
      </c>
      <c r="B5" s="253" t="s">
        <v>301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251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252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253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254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248</v>
      </c>
      <c r="B12" s="205" t="s">
        <v>255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256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257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263</v>
      </c>
      <c r="D17" s="216" t="s">
        <v>93</v>
      </c>
      <c r="E17" s="213"/>
    </row>
    <row r="18" spans="1:5" x14ac:dyDescent="0.25">
      <c r="A18" s="204" t="s">
        <v>73</v>
      </c>
      <c r="B18" s="446" t="s">
        <v>268</v>
      </c>
      <c r="D18" s="212" cm="1">
        <f t="array" ref="D18">[1]!År1</f>
        <v>2019</v>
      </c>
      <c r="E18" s="213"/>
    </row>
    <row r="19" spans="1:5" x14ac:dyDescent="0.25">
      <c r="A19" s="204" t="s">
        <v>249</v>
      </c>
      <c r="B19" s="446"/>
      <c r="D19" s="212" cm="1">
        <f t="array" ref="D19">[1]!År2</f>
        <v>2030</v>
      </c>
      <c r="E19" s="213"/>
    </row>
    <row r="20" spans="1:5" ht="15.75" thickBot="1" x14ac:dyDescent="0.3">
      <c r="A20" s="204" t="s">
        <v>250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302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B1" sqref="B1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294</v>
      </c>
      <c r="B1" s="251"/>
      <c r="C1" s="447" t="s">
        <v>293</v>
      </c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  <c r="P1" s="447"/>
      <c r="Q1" s="447"/>
      <c r="R1" s="447"/>
    </row>
    <row r="2" spans="1:18" ht="15" customHeight="1" x14ac:dyDescent="0.25">
      <c r="A2" s="251"/>
      <c r="B2" s="251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</row>
    <row r="3" spans="1:18" x14ac:dyDescent="0.25">
      <c r="A3" s="75"/>
    </row>
    <row r="34" spans="16:18" ht="15.75" x14ac:dyDescent="0.25">
      <c r="P34" s="340" t="s">
        <v>93</v>
      </c>
      <c r="Q34" s="340" t="s">
        <v>331</v>
      </c>
      <c r="R34" s="340" t="s">
        <v>332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11351058.833954372</v>
      </c>
      <c r="R37" s="342">
        <f t="shared" ref="R37:R38" si="0">1-Q37/$Q$35</f>
        <v>0.43244705830228147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8754493.2425308079</v>
      </c>
      <c r="R38" s="342">
        <f t="shared" si="0"/>
        <v>0.56227533787345962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333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181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256</v>
      </c>
    </row>
    <row r="12" spans="1:1" x14ac:dyDescent="0.25">
      <c r="A12" s="381" t="s">
        <v>110</v>
      </c>
    </row>
    <row r="13" spans="1:1" x14ac:dyDescent="0.25">
      <c r="A13" s="355" t="s">
        <v>226</v>
      </c>
    </row>
    <row r="14" spans="1:1" s="168" customFormat="1" x14ac:dyDescent="0.25">
      <c r="A14" s="382" t="s">
        <v>207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203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220</v>
      </c>
    </row>
    <row r="26" spans="1:1" x14ac:dyDescent="0.25">
      <c r="A26" s="358" t="s">
        <v>202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223</v>
      </c>
    </row>
    <row r="30" spans="1:1" x14ac:dyDescent="0.25">
      <c r="A30" s="359" t="s">
        <v>199</v>
      </c>
    </row>
    <row r="31" spans="1:1" x14ac:dyDescent="0.25">
      <c r="A31" s="352" t="s">
        <v>222</v>
      </c>
    </row>
    <row r="32" spans="1:1" x14ac:dyDescent="0.25">
      <c r="A32" s="415" t="s">
        <v>162</v>
      </c>
    </row>
    <row r="33" spans="1:1" x14ac:dyDescent="0.25">
      <c r="A33" s="361" t="s">
        <v>192</v>
      </c>
    </row>
    <row r="34" spans="1:1" x14ac:dyDescent="0.25">
      <c r="A34" s="356" t="s">
        <v>218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193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305</v>
      </c>
    </row>
    <row r="55" spans="1:1" x14ac:dyDescent="0.25">
      <c r="A55" s="389" t="s">
        <v>306</v>
      </c>
    </row>
    <row r="56" spans="1:1" x14ac:dyDescent="0.25">
      <c r="A56" s="364" t="s">
        <v>308</v>
      </c>
    </row>
    <row r="57" spans="1:1" x14ac:dyDescent="0.25">
      <c r="A57" s="349" t="s">
        <v>310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234</v>
      </c>
    </row>
    <row r="61" spans="1:1" x14ac:dyDescent="0.25">
      <c r="A61" s="394" t="s">
        <v>227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175</v>
      </c>
    </row>
    <row r="65" spans="1:8" x14ac:dyDescent="0.25">
      <c r="A65" s="373" t="s">
        <v>176</v>
      </c>
    </row>
    <row r="66" spans="1:8" x14ac:dyDescent="0.25">
      <c r="A66" s="374" t="s">
        <v>177</v>
      </c>
    </row>
    <row r="67" spans="1:8" x14ac:dyDescent="0.25">
      <c r="A67" s="375" t="s">
        <v>178</v>
      </c>
    </row>
    <row r="68" spans="1:8" x14ac:dyDescent="0.25">
      <c r="A68" s="376" t="s">
        <v>179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330</v>
      </c>
    </row>
    <row r="78" spans="1:8" x14ac:dyDescent="0.2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70" zoomScaleNormal="70" workbookViewId="0">
      <selection activeCell="D10" sqref="D10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140625" style="1" bestFit="1" customWidth="1"/>
    <col min="4" max="4" width="11" style="1" bestFit="1" customWidth="1"/>
    <col min="5" max="5" width="13.5703125" style="1" customWidth="1"/>
    <col min="6" max="6" width="15.5703125" style="1" bestFit="1" customWidth="1"/>
    <col min="7" max="7" width="25.570312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269</v>
      </c>
      <c r="B1" s="75" t="s">
        <v>295</v>
      </c>
    </row>
    <row r="2" spans="1:18" ht="42.95" customHeight="1" x14ac:dyDescent="0.25">
      <c r="A2" s="223" t="s">
        <v>279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303</v>
      </c>
      <c r="K2" s="6"/>
      <c r="L2" s="6"/>
      <c r="M2" s="6"/>
      <c r="N2" s="6"/>
      <c r="O2" s="6"/>
      <c r="P2" s="6"/>
    </row>
    <row r="3" spans="1:18" x14ac:dyDescent="0.25">
      <c r="A3" s="2" t="s">
        <v>259</v>
      </c>
      <c r="B3" s="2" t="s">
        <v>261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260</v>
      </c>
      <c r="B4" s="2" t="s">
        <v>262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264</v>
      </c>
      <c r="C5" s="9">
        <v>61600</v>
      </c>
      <c r="D5" s="9">
        <v>173600</v>
      </c>
      <c r="E5" s="9" t="s">
        <v>265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296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297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3" zoomScale="85" zoomScaleNormal="85" workbookViewId="0">
      <selection activeCell="D33" sqref="D3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570312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269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v>2030</v>
      </c>
      <c r="E10" s="84"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v>2030</v>
      </c>
      <c r="E15" s="84"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0.74345000000000006</v>
      </c>
      <c r="E17" s="3"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50" t="s">
        <v>321</v>
      </c>
      <c r="C20" s="25"/>
      <c r="D20" s="25"/>
      <c r="E20" s="25"/>
      <c r="F20" s="12"/>
      <c r="I20" s="1"/>
    </row>
    <row r="21" spans="2:11" ht="29.45" customHeight="1" x14ac:dyDescent="0.25">
      <c r="B21" s="450"/>
      <c r="C21" s="84">
        <f>År1</f>
        <v>2019</v>
      </c>
      <c r="D21" s="84">
        <v>2030</v>
      </c>
      <c r="E21" s="84"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258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48" t="s">
        <v>320</v>
      </c>
      <c r="C30" s="25"/>
      <c r="D30" s="25"/>
      <c r="E30" s="25"/>
      <c r="K30" s="12"/>
    </row>
    <row r="31" spans="2:11" x14ac:dyDescent="0.25">
      <c r="B31" s="4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0.40253334285647835</v>
      </c>
      <c r="E32" s="90"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3.0976273829928767E-2</v>
      </c>
      <c r="E33" s="90"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4.5329688585482669E-2</v>
      </c>
      <c r="E34" s="90"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5.2060865589185204E-3</v>
      </c>
      <c r="E36" s="90"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3.3466912404096723E-2</v>
      </c>
      <c r="E38" s="90"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6.7759287296729281E-2</v>
      </c>
      <c r="E39" s="90"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1.7968670218625631E-2</v>
      </c>
      <c r="E41" s="90"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7.0772837129970206E-2</v>
      </c>
      <c r="E45" s="90">
        <v>7.0772837129970206E-2</v>
      </c>
      <c r="K45" s="12"/>
    </row>
    <row r="46" spans="2:11" x14ac:dyDescent="0.25">
      <c r="B46" s="25" t="s">
        <v>286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238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237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4" sqref="D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269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312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313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314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5" sqref="D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570312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269</v>
      </c>
    </row>
    <row r="2" spans="1:4" x14ac:dyDescent="0.25">
      <c r="A2" s="103" t="s">
        <v>242</v>
      </c>
    </row>
    <row r="3" spans="1:4" x14ac:dyDescent="0.25">
      <c r="A3" s="6" t="s">
        <v>181</v>
      </c>
      <c r="B3" s="1" t="s">
        <v>169</v>
      </c>
    </row>
    <row r="4" spans="1:4" x14ac:dyDescent="0.25">
      <c r="A4" s="6" t="s">
        <v>175</v>
      </c>
      <c r="B4" s="1" t="s">
        <v>170</v>
      </c>
    </row>
    <row r="5" spans="1:4" x14ac:dyDescent="0.25">
      <c r="A5" s="6" t="s">
        <v>176</v>
      </c>
      <c r="B5" s="1" t="s">
        <v>171</v>
      </c>
    </row>
    <row r="6" spans="1:4" x14ac:dyDescent="0.25">
      <c r="A6" s="6" t="s">
        <v>177</v>
      </c>
      <c r="B6" s="1" t="s">
        <v>185</v>
      </c>
    </row>
    <row r="7" spans="1:4" x14ac:dyDescent="0.25">
      <c r="A7" s="6" t="s">
        <v>178</v>
      </c>
      <c r="B7" s="1" t="s">
        <v>186</v>
      </c>
    </row>
    <row r="8" spans="1:4" x14ac:dyDescent="0.25">
      <c r="A8" s="6" t="s">
        <v>179</v>
      </c>
      <c r="B8" s="1" t="s">
        <v>187</v>
      </c>
    </row>
    <row r="9" spans="1:4" x14ac:dyDescent="0.25">
      <c r="A9" s="2" t="s">
        <v>278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277</v>
      </c>
      <c r="B11" s="2"/>
      <c r="C11" s="2"/>
      <c r="D11" s="2"/>
    </row>
    <row r="12" spans="1:4" x14ac:dyDescent="0.2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175</v>
      </c>
      <c r="B13" s="7">
        <v>0</v>
      </c>
      <c r="C13" s="8">
        <v>0</v>
      </c>
      <c r="D13" s="8">
        <v>0</v>
      </c>
    </row>
    <row r="14" spans="1:4" x14ac:dyDescent="0.25">
      <c r="A14" s="2" t="s">
        <v>176</v>
      </c>
      <c r="B14" s="7">
        <v>0</v>
      </c>
      <c r="C14" s="8">
        <v>1</v>
      </c>
      <c r="D14" s="8">
        <v>1</v>
      </c>
    </row>
    <row r="15" spans="1:4" x14ac:dyDescent="0.25">
      <c r="A15" s="2" t="s">
        <v>177</v>
      </c>
      <c r="B15" s="7">
        <v>0</v>
      </c>
      <c r="C15" s="8">
        <v>0</v>
      </c>
      <c r="D15" s="8">
        <v>0</v>
      </c>
    </row>
    <row r="16" spans="1:4" x14ac:dyDescent="0.25">
      <c r="A16" s="2" t="s">
        <v>178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179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175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175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175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175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176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176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176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176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177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177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177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177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178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178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178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178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179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179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179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179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51" t="s">
        <v>285</v>
      </c>
      <c r="B47" s="2" t="s">
        <v>23</v>
      </c>
      <c r="C47" s="2"/>
      <c r="D47" s="2"/>
      <c r="E47" s="2" t="s">
        <v>24</v>
      </c>
      <c r="F47" s="2"/>
      <c r="G47" s="2"/>
      <c r="H47" s="1" t="s">
        <v>324</v>
      </c>
    </row>
    <row r="48" spans="1:10" hidden="1" x14ac:dyDescent="0.25">
      <c r="A48" s="452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175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176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177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178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179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325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5703125" style="168" bestFit="1" customWidth="1"/>
    <col min="4" max="5" width="9.140625" style="168"/>
  </cols>
  <sheetData>
    <row r="1" spans="1:38" x14ac:dyDescent="0.25">
      <c r="D1" s="187" t="s">
        <v>327</v>
      </c>
      <c r="E1" s="168" t="s">
        <v>326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269</v>
      </c>
      <c r="F1" s="75"/>
    </row>
    <row r="2" spans="1:7" s="320" customFormat="1" x14ac:dyDescent="0.25">
      <c r="A2" s="319"/>
      <c r="C2" s="453" t="s">
        <v>315</v>
      </c>
      <c r="D2" s="453"/>
      <c r="E2" s="453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316</v>
      </c>
      <c r="G3" s="12" t="s">
        <v>312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4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4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5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5"/>
    </row>
    <row r="8" spans="1:7" s="12" customFormat="1" x14ac:dyDescent="0.25">
      <c r="A8" s="317"/>
      <c r="C8" s="12" t="s">
        <v>236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25</v>
      </c>
    </row>
    <row r="3" spans="1:10" x14ac:dyDescent="0.25">
      <c r="A3" s="6" t="s">
        <v>300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319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218331.04510476126</v>
      </c>
      <c r="J5" s="10">
        <f>SUMIFS('Resultat-Produktion &amp; forbrug'!$N$3:$N$1000,'Resultat-Produktion &amp; forbrug'!$A$3:$A$1000,Adfærd!$G5,'Resultat-Produktion &amp; forbrug'!$D$3:$D$1000,Adfærd!J$4)</f>
        <v>219549.23701107962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205</v>
      </c>
      <c r="B8" s="87">
        <v>0</v>
      </c>
      <c r="C8" s="3"/>
      <c r="D8" s="3"/>
    </row>
    <row r="9" spans="1:10" x14ac:dyDescent="0.25">
      <c r="A9" s="1" t="s">
        <v>217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317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318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311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570312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269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9" t="s">
        <v>322</v>
      </c>
      <c r="G2" s="460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0.90998641975055194</v>
      </c>
      <c r="AC3" s="230">
        <f>SUM(E12:E14)/SUM(E12:E15)</f>
        <v>0.90379392387975288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v>0.9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0.45559062484688517</v>
      </c>
      <c r="AC5" s="346">
        <f t="shared" si="0"/>
        <v>0.44545785374047597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0.36708526842458561</v>
      </c>
      <c r="AC6" s="346">
        <f t="shared" si="0"/>
        <v>0.36773685027684555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57" t="s">
        <v>209</v>
      </c>
      <c r="D10" s="457"/>
      <c r="E10" s="457"/>
      <c r="F10" s="456" t="s">
        <v>323</v>
      </c>
      <c r="G10" s="456"/>
      <c r="J10" s="458" t="s">
        <v>210</v>
      </c>
      <c r="K10" s="458"/>
      <c r="L10" s="458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15533219.712531522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1725913.3013923876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0.45559062484688517</v>
      </c>
      <c r="L12" s="131">
        <f t="shared" ref="L12:L28" si="3">E12/E$29</f>
        <v>0.44545785374047597</v>
      </c>
      <c r="M12" s="123" t="s">
        <v>211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12515657.295601794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1390628.5884001981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0.36708526842458561</v>
      </c>
      <c r="L13" s="134">
        <f t="shared" si="3"/>
        <v>0.36773685027684555</v>
      </c>
      <c r="M13" s="123" t="s">
        <v>212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8138.6352546285043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904.2928060698332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2.3870684826956569E-4</v>
      </c>
      <c r="L14" s="134">
        <f t="shared" si="3"/>
        <v>2.5176075569708023E-4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8.1400653667585435E-2</v>
      </c>
      <c r="L15" s="134">
        <f t="shared" si="3"/>
        <v>8.6588867707536155E-2</v>
      </c>
      <c r="M15" s="136" t="s">
        <v>289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291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4.4156160403310794E-2</v>
      </c>
      <c r="L16" s="134">
        <f t="shared" si="3"/>
        <v>4.7253790366969639E-2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207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1.0676003594886088E-2</v>
      </c>
      <c r="L18" s="134">
        <f t="shared" si="3"/>
        <v>1.1076492157917487E-2</v>
      </c>
      <c r="M18" s="158" t="s">
        <v>287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2.1292701761761186E-2</v>
      </c>
      <c r="L19" s="134">
        <f t="shared" si="3"/>
        <v>2.1658075753557944E-2</v>
      </c>
      <c r="M19" s="160" t="s">
        <v>288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2083427.3984942678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1854256.1997123621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2.2271505294690318E-3</v>
      </c>
      <c r="L20" s="134">
        <f t="shared" si="3"/>
        <v>2.2745664428001373E-3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17371.896185037098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56573.790426944033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1.1104369458437267E-4</v>
      </c>
      <c r="L21" s="134">
        <f t="shared" si="3"/>
        <v>1.1340780878712197E-4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22471048.582360644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23131696.69548459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2.512913529029397E-3</v>
      </c>
      <c r="L22" s="134">
        <f t="shared" si="3"/>
        <v>2.5664133210391575E-3</v>
      </c>
      <c r="M22" s="162" t="s">
        <v>290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945982.65677317698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1067115.4749669973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9.6796900023513391E-3</v>
      </c>
      <c r="L23" s="134">
        <f t="shared" si="3"/>
        <v>9.8857700746906273E-3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4395047.4696619669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4413356.1037832759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8.4016023015566694E-4</v>
      </c>
      <c r="L24" s="134">
        <f t="shared" si="3"/>
        <v>8.5804719564371609E-4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2.2877464811360454E-6</v>
      </c>
      <c r="L25" s="134">
        <f t="shared" si="3"/>
        <v>2.3364524789739869E-6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4.1866347206451458E-3</v>
      </c>
      <c r="L26" s="134">
        <f t="shared" si="3"/>
        <v>4.2757679455603182E-3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34094686.908344358</v>
      </c>
      <c r="E29" s="142">
        <f>SUM(E12:E28)</f>
        <v>33383944.549239181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9.022786716436948E-2</v>
      </c>
      <c r="E30" s="146">
        <f>SUMPRODUCT(E12:E28,$H$12:$H$28)/E29</f>
        <v>9.1479399204206266E-2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1.3143807456120777E-2</v>
      </c>
      <c r="E31" s="146">
        <f>SUM(E21:E24)/E29</f>
        <v>1.3423638400160623E-2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713456580.64466953</v>
      </c>
      <c r="E32" s="123">
        <f>SUMPRODUCT(E12:E28,$I$12:$I$28)</f>
        <v>708315568.79658866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25.613091245143639</v>
      </c>
      <c r="E33" s="123">
        <f>E32*[1]Energiindhold!$C$10</f>
        <v>25.428528919797536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13567349.858292963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1965869.8542385614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11685147.040202204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830510.25539958803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7508.4535219909349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630.18173263756921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56395.5240148628</v>
      </c>
      <c r="E47" s="133">
        <f>SUMIFS('Resultater - Vestdanmark'!J$3:J$504,'Resultater - Vestdanmark'!$F$3:$F$504,$A47)/SUMIFS('Resultater - Danmark'!J$3:J$504,'Resultater - Danmark'!$F$3:$F$504,$A47)*E20</f>
        <v>55765.563352610865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19538.475985137196</v>
      </c>
      <c r="M47" s="133">
        <f>SUMIFS('Resultater - Østdanmark'!J$3:J$504,'Resultater - Østdanmark'!$F$3:$F$504,$A47)/SUMIFS('Resultater - Danmark'!J$3:J$504,'Resultater - Danmark'!$F$3:$F$504,$A47)*E20</f>
        <v>20168.436647389117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29330518.7089555</v>
      </c>
      <c r="E56" s="142">
        <f ca="1">SUM(E39:E55)</f>
        <v>28644268.95872378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4764168.1993888598</v>
      </c>
      <c r="M56" s="142">
        <f ca="1">SUM(M39:M55)</f>
        <v>4739675.5905154031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8.800549863545945E-2</v>
      </c>
      <c r="E57" s="146">
        <f ca="1">SUMPRODUCT(E39:E55,$F$39:$F$55)/E56</f>
        <v>8.9220633074897651E-2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0.10390984038348275</v>
      </c>
      <c r="M57" s="146">
        <f ca="1">SUMPRODUCT(M39:M55,$N$39:$N$55)/M56</f>
        <v>0.10513027114410127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1.1870877523185466E-2</v>
      </c>
      <c r="E58" s="146">
        <f ca="1">SUM(E48:E51)/E56</f>
        <v>1.2086718586225988E-2</v>
      </c>
      <c r="I58" s="145" t="s">
        <v>160</v>
      </c>
      <c r="K58" s="146">
        <f ca="1">SUM(K48:K51)/K56</f>
        <v>1.898804560837036E-2</v>
      </c>
      <c r="L58" s="146">
        <f ca="1">SUM(L48:L51)/L56</f>
        <v>2.0980578462219582E-2</v>
      </c>
      <c r="M58" s="146">
        <f ca="1">SUM(M48:M51)/M56</f>
        <v>2.1503324445176709E-2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588783117.15581906</v>
      </c>
      <c r="E59" s="123">
        <f ca="1">SUMPRODUCT(E39:E55,$I$12:$I$28)</f>
        <v>582835224.4318006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124673463.48885044</v>
      </c>
      <c r="M59" s="123">
        <f ca="1">SUMPRODUCT(M39:M55,$I$12:$I$28)</f>
        <v>125480344.36478817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21.137313905893908</v>
      </c>
      <c r="E60" s="123">
        <f ca="1">E59*[1]Energiindhold!$C$10</f>
        <v>20.923784557101644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4.4757773392497313</v>
      </c>
      <c r="M60" s="123">
        <f ca="1">M59*[1]Energiindhold!$C$10</f>
        <v>4.5047443626958961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D10" sqref="D10"/>
    </sheetView>
  </sheetViews>
  <sheetFormatPr defaultColWidth="9.140625" defaultRowHeight="15" x14ac:dyDescent="0.25"/>
  <cols>
    <col min="1" max="1" width="23.85546875" style="1" customWidth="1"/>
    <col min="2" max="2" width="11.5703125" style="1" bestFit="1" customWidth="1"/>
    <col min="3" max="4" width="9.140625" style="1"/>
    <col min="5" max="5" width="21.140625" style="1" customWidth="1"/>
    <col min="6" max="6" width="9.140625" style="1"/>
    <col min="7" max="7" width="18.42578125" style="1" customWidth="1"/>
    <col min="8" max="16384" width="9.140625" style="1"/>
  </cols>
  <sheetData>
    <row r="1" spans="1:10" x14ac:dyDescent="0.25">
      <c r="A1" s="226" t="s">
        <v>269</v>
      </c>
    </row>
    <row r="2" spans="1:10" ht="15.75" x14ac:dyDescent="0.25">
      <c r="A2" s="224" t="s">
        <v>334</v>
      </c>
      <c r="G2" s="434" t="s">
        <v>349</v>
      </c>
    </row>
    <row r="3" spans="1:10" x14ac:dyDescent="0.25">
      <c r="A3" s="436" t="s">
        <v>139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2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35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1895494.5192748317</v>
      </c>
      <c r="I4" s="435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2083427.3984942678</v>
      </c>
      <c r="J4" s="435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1854256.1997123621</v>
      </c>
    </row>
    <row r="5" spans="1:10" x14ac:dyDescent="0.2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35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112873.31802427147</v>
      </c>
      <c r="I5" s="435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154345.60798437634</v>
      </c>
      <c r="J5" s="435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154829.65482897466</v>
      </c>
    </row>
    <row r="6" spans="1:10" x14ac:dyDescent="0.25">
      <c r="A6" s="306"/>
      <c r="G6" s="2" t="str">
        <f t="shared" si="0"/>
        <v>Træ til energi</v>
      </c>
      <c r="H6" s="435">
        <f ca="1"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1611192.2070124748</v>
      </c>
      <c r="I6" s="435">
        <f ca="1"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1641575.358461577</v>
      </c>
      <c r="J6" s="435">
        <f ca="1"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1750479.8979828311</v>
      </c>
    </row>
    <row r="7" spans="1:10" ht="15.75" x14ac:dyDescent="0.25">
      <c r="A7" s="224" t="s">
        <v>292</v>
      </c>
      <c r="G7" s="2" t="str">
        <f t="shared" si="0"/>
        <v>Pil &amp; poppel</v>
      </c>
      <c r="H7" s="435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209867.13867694439</v>
      </c>
      <c r="I7" s="435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196601.20651859304</v>
      </c>
      <c r="J7" s="435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198579.43612733553</v>
      </c>
    </row>
    <row r="8" spans="1:10" x14ac:dyDescent="0.2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35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982731</v>
      </c>
      <c r="I8" s="435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982731</v>
      </c>
      <c r="J8" s="435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982731</v>
      </c>
    </row>
    <row r="9" spans="1:10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35">
        <f ca="1"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-370459.67448149773</v>
      </c>
      <c r="I9" s="435">
        <f ca="1"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-2.8257256140932441E-2</v>
      </c>
      <c r="J9" s="435">
        <f ca="1"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-0.18489040050189942</v>
      </c>
    </row>
    <row r="10" spans="1:10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25">
      <c r="A15" s="436" t="s">
        <v>351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25">
      <c r="A16" s="2" t="str">
        <f>A9</f>
        <v>Halm</v>
      </c>
      <c r="B16" s="348">
        <f>SUMIFS('Forbrug af biomasse'!$E$2:$E$409,'Forbrug af biomasse'!$D$2:$D$409,'Forbrug til andet'!B$15,'Forbrug af biomasse'!$C$2:$C$409,'Forbrug til andet'!$A16,'Forbrug af biomasse'!$A$2:$A$409,"Materialer")</f>
        <v>0</v>
      </c>
      <c r="C16" s="348">
        <f>SUMIFS('Forbrug af biomasse'!$E$2:$E$409,'Forbrug af biomasse'!$D$2:$D$409,'Forbrug til andet'!C$15,'Forbrug af biomasse'!$C$2:$C$409,'Forbrug til andet'!$A16,'Forbrug af biomasse'!$A$2:$A$409,"Materialer")</f>
        <v>0</v>
      </c>
      <c r="D16" s="348">
        <f>SUMIFS('Forbrug af biomasse'!$E$2:$E$409,'Forbrug af biomasse'!$D$2:$D$409,'Forbrug til andet'!D$15,'Forbrug af biomasse'!$C$2:$C$409,'Forbrug til andet'!$A16,'Forbrug af biomasse'!$A$2:$A$409,"Materialer")</f>
        <v>0</v>
      </c>
    </row>
    <row r="17" spans="1:4" x14ac:dyDescent="0.2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104190.75509932752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25">
      <c r="A19" s="2" t="str">
        <f t="shared" ref="A19:A20" si="1">A12</f>
        <v>Have/parkaffald</v>
      </c>
      <c r="B19" s="348">
        <f>SUMIFS('Forbrug af biomasse'!$E$2:$E$409,'Forbrug af biomasse'!$D$2:$D$409,'Forbrug til andet'!B$15,'Forbrug af biomasse'!$C$2:$C$409,'Forbrug til andet'!$A19,'Forbrug af biomasse'!$A$2:$A$409,"Materialer")</f>
        <v>0</v>
      </c>
      <c r="C19" s="348">
        <f>SUMIFS('Forbrug af biomasse'!$E$2:$E$409,'Forbrug af biomasse'!$D$2:$D$409,'Forbrug til andet'!C$15,'Forbrug af biomasse'!$C$2:$C$409,'Forbrug til andet'!$A19,'Forbrug af biomasse'!$A$2:$A$409,"Materialer")</f>
        <v>0</v>
      </c>
      <c r="D19" s="348">
        <f>SUMIFS('Forbrug af biomasse'!$E$2:$E$409,'Forbrug af biomasse'!$D$2:$D$409,'Forbrug til andet'!D$15,'Forbrug af biomasse'!$C$2:$C$409,'Forbrug til andet'!$A19,'Forbrug af biomasse'!$A$2:$A$409,"Materialer")</f>
        <v>0</v>
      </c>
    </row>
    <row r="20" spans="1:4" x14ac:dyDescent="0.25">
      <c r="A20" s="2" t="str">
        <f t="shared" si="1"/>
        <v>Bioaffald</v>
      </c>
      <c r="B20" s="348">
        <f ca="1">SUMIFS('Forbrug af biomasse'!$E$2:$E$409,'Forbrug af biomasse'!$D$2:$D$409,'Forbrug til andet'!B$15,'Forbrug af biomasse'!$C$2:$C$409,'Forbrug til andet'!$A20,'Forbrug af biomasse'!$A$2:$A$409,"Materialer")</f>
        <v>0</v>
      </c>
      <c r="C20" s="348">
        <f ca="1">SUMIFS('Forbrug af biomasse'!$E$2:$E$409,'Forbrug af biomasse'!$D$2:$D$409,'Forbrug til andet'!C$15,'Forbrug af biomasse'!$C$2:$C$409,'Forbrug til andet'!$A20,'Forbrug af biomasse'!$A$2:$A$409,"Materialer")</f>
        <v>0</v>
      </c>
      <c r="D20" s="348">
        <f ca="1">SUMIFS('Forbrug af biomasse'!$E$2:$E$409,'Forbrug af biomasse'!$D$2:$D$409,'Forbrug til andet'!D$15,'Forbrug af biomasse'!$C$2:$C$409,'Forbrug til andet'!$A20,'Forbrug af biomasse'!$A$2:$A$409,"Materialer")</f>
        <v>0</v>
      </c>
    </row>
    <row r="21" spans="1:4" x14ac:dyDescent="0.25">
      <c r="A21" s="12"/>
      <c r="B21" s="433"/>
      <c r="C21" s="433"/>
      <c r="D21" s="433"/>
    </row>
    <row r="22" spans="1:4" ht="15.75" x14ac:dyDescent="0.25">
      <c r="A22" s="434" t="s">
        <v>348</v>
      </c>
    </row>
    <row r="23" spans="1:4" x14ac:dyDescent="0.25">
      <c r="A23" s="436" t="s">
        <v>139</v>
      </c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2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2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2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2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2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2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25">
      <c r="A30" s="1" t="s">
        <v>345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sqref="A1:I230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workbookViewId="0">
      <selection activeCell="I2" sqref="I2"/>
    </sheetView>
  </sheetViews>
  <sheetFormatPr defaultRowHeight="15" x14ac:dyDescent="0.25"/>
  <cols>
    <col min="2" max="2" width="12.7109375" bestFit="1" customWidth="1"/>
    <col min="3" max="3" width="20.7109375" bestFit="1" customWidth="1"/>
    <col min="5" max="5" width="10.5703125" bestFit="1" customWidth="1"/>
    <col min="18" max="18" width="14.5703125" bestFit="1" customWidth="1"/>
  </cols>
  <sheetData>
    <row r="1" spans="1:13" x14ac:dyDescent="0.2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307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56395.5240148628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55765.563352610865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19538.475985137196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5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5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5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20168.436647389117</v>
      </c>
    </row>
    <row r="180" spans="1:5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5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5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5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5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5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5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5" s="168" customFormat="1" x14ac:dyDescent="0.2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728216.84089200001</v>
      </c>
    </row>
    <row r="189" spans="1:5" s="168" customFormat="1" x14ac:dyDescent="0.2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726974.95402379602</v>
      </c>
    </row>
    <row r="190" spans="1:5" s="168" customFormat="1" x14ac:dyDescent="0.2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724013.50560011622</v>
      </c>
    </row>
    <row r="191" spans="1:5" s="168" customFormat="1" x14ac:dyDescent="0.2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104128.58905499999</v>
      </c>
    </row>
    <row r="192" spans="1:5" s="168" customFormat="1" x14ac:dyDescent="0.2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103520.85960187271</v>
      </c>
    </row>
    <row r="193" spans="1:18" s="168" customFormat="1" x14ac:dyDescent="0.2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103062.42440743271</v>
      </c>
    </row>
    <row r="194" spans="1:18" x14ac:dyDescent="0.2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5879215.2019956242</v>
      </c>
      <c r="G194" s="314"/>
    </row>
    <row r="195" spans="1:18" x14ac:dyDescent="0.2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773085.89354292618</v>
      </c>
      <c r="R195" s="98">
        <f>-SUMIFS('Resultater - Vestdanmark'!H$3:H$504,'Resultater - Vestdanmark'!$F$3:$F$504,"Foder",'Resultater - Vestdanmark'!$A$3:$A$504,"&lt;&gt;Foderproduktion")</f>
        <v>13228458157.530001</v>
      </c>
    </row>
    <row r="196" spans="1:18" x14ac:dyDescent="0.2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18" x14ac:dyDescent="0.2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64498.47547519199</v>
      </c>
    </row>
    <row r="198" spans="1:18" x14ac:dyDescent="0.2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841167.61765562883</v>
      </c>
    </row>
    <row r="199" spans="1:18" x14ac:dyDescent="0.2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5657053.7864699634</v>
      </c>
    </row>
    <row r="200" spans="1:18" x14ac:dyDescent="0.2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214099.10609126228</v>
      </c>
    </row>
    <row r="201" spans="1:18" x14ac:dyDescent="0.2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0</v>
      </c>
    </row>
    <row r="202" spans="1:18" x14ac:dyDescent="0.2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0</v>
      </c>
    </row>
    <row r="203" spans="1:18" x14ac:dyDescent="0.2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12237689.9092583</v>
      </c>
    </row>
    <row r="204" spans="1:18" x14ac:dyDescent="0.2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1515714.1736670118</v>
      </c>
    </row>
    <row r="205" spans="1:18" x14ac:dyDescent="0.2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</row>
    <row r="206" spans="1:18" x14ac:dyDescent="0.2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0</v>
      </c>
    </row>
    <row r="207" spans="1:18" x14ac:dyDescent="0.2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39415.735012617326</v>
      </c>
    </row>
    <row r="208" spans="1:18" x14ac:dyDescent="0.2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4828427.5390456235</v>
      </c>
    </row>
    <row r="209" spans="1:7" x14ac:dyDescent="0.2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5718311.2555674212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773085.89354292606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64498.475475191975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1792000.0223123315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5657053.7864699624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214099.10609126225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0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12237689.909258299</v>
      </c>
      <c r="G218" s="314"/>
    </row>
    <row r="219" spans="1:7" x14ac:dyDescent="0.2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1515714.1736670113</v>
      </c>
      <c r="G219" s="314"/>
    </row>
    <row r="220" spans="1:7" x14ac:dyDescent="0.2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  <c r="G220" s="314"/>
    </row>
    <row r="221" spans="1:7" x14ac:dyDescent="0.2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0</v>
      </c>
      <c r="G221" s="314"/>
    </row>
    <row r="222" spans="1:7" x14ac:dyDescent="0.2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39415.735012617326</v>
      </c>
      <c r="G222" s="314"/>
    </row>
    <row r="223" spans="1:7" x14ac:dyDescent="0.2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4828427.5390456226</v>
      </c>
      <c r="G223" s="314"/>
    </row>
    <row r="224" spans="1:7" x14ac:dyDescent="0.2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5718311.2555674212</v>
      </c>
    </row>
    <row r="225" spans="1:5" x14ac:dyDescent="0.2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773085.89354292606</v>
      </c>
    </row>
    <row r="226" spans="1:5" x14ac:dyDescent="0.2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64498.475475191975</v>
      </c>
    </row>
    <row r="228" spans="1:5" x14ac:dyDescent="0.2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1792000.0223123315</v>
      </c>
    </row>
    <row r="229" spans="1:5" x14ac:dyDescent="0.2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5657053.7864699624</v>
      </c>
    </row>
    <row r="230" spans="1:5" x14ac:dyDescent="0.2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214099.10609126225</v>
      </c>
    </row>
    <row r="231" spans="1:5" x14ac:dyDescent="0.2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0</v>
      </c>
    </row>
    <row r="232" spans="1:5" x14ac:dyDescent="0.2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12237689.909258299</v>
      </c>
    </row>
    <row r="234" spans="1:5" x14ac:dyDescent="0.2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1515714.1736670113</v>
      </c>
    </row>
    <row r="235" spans="1:5" x14ac:dyDescent="0.2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0</v>
      </c>
    </row>
    <row r="237" spans="1:5" x14ac:dyDescent="0.2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39415.735012617326</v>
      </c>
    </row>
    <row r="238" spans="1:5" x14ac:dyDescent="0.2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4828427.5390456226</v>
      </c>
    </row>
    <row r="239" spans="1:5" x14ac:dyDescent="0.2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721621.60770550335</v>
      </c>
    </row>
    <row r="240" spans="1:5" x14ac:dyDescent="0.2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94889.448034412548</v>
      </c>
    </row>
    <row r="241" spans="1:5" x14ac:dyDescent="0.2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7916.616753740097</v>
      </c>
    </row>
    <row r="243" spans="1:5" x14ac:dyDescent="0.2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103245.87683002709</v>
      </c>
    </row>
    <row r="244" spans="1:5" x14ac:dyDescent="0.2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694353.2611092875</v>
      </c>
    </row>
    <row r="245" spans="1:5" x14ac:dyDescent="0.2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26278.769501998373</v>
      </c>
    </row>
    <row r="246" spans="1:5" x14ac:dyDescent="0.2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0</v>
      </c>
    </row>
    <row r="247" spans="1:5" x14ac:dyDescent="0.2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0</v>
      </c>
    </row>
    <row r="248" spans="1:5" x14ac:dyDescent="0.2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1502068.0760117143</v>
      </c>
    </row>
    <row r="249" spans="1:5" x14ac:dyDescent="0.2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186040.49371289223</v>
      </c>
    </row>
    <row r="250" spans="1:5" x14ac:dyDescent="0.2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0</v>
      </c>
    </row>
    <row r="252" spans="1:5" x14ac:dyDescent="0.2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4837.9324606189475</v>
      </c>
    </row>
    <row r="253" spans="1:5" x14ac:dyDescent="0.2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592646.72642582108</v>
      </c>
    </row>
    <row r="254" spans="1:5" x14ac:dyDescent="0.2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701872.07302810857</v>
      </c>
    </row>
    <row r="255" spans="1:5" x14ac:dyDescent="0.2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94889.448034412562</v>
      </c>
    </row>
    <row r="256" spans="1:5" x14ac:dyDescent="0.2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7916.616753740097</v>
      </c>
    </row>
    <row r="258" spans="1:5" x14ac:dyDescent="0.2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219952.13522212644</v>
      </c>
    </row>
    <row r="259" spans="1:5" x14ac:dyDescent="0.2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694353.26110928762</v>
      </c>
    </row>
    <row r="260" spans="1:5" x14ac:dyDescent="0.2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26278.769501998377</v>
      </c>
    </row>
    <row r="261" spans="1:5" x14ac:dyDescent="0.2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0</v>
      </c>
    </row>
    <row r="262" spans="1:5" x14ac:dyDescent="0.2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1502068.0760117145</v>
      </c>
    </row>
    <row r="264" spans="1:5" x14ac:dyDescent="0.2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186040.49371289229</v>
      </c>
    </row>
    <row r="265" spans="1:5" x14ac:dyDescent="0.2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0</v>
      </c>
    </row>
    <row r="267" spans="1:5" x14ac:dyDescent="0.2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4837.9324606189484</v>
      </c>
    </row>
    <row r="268" spans="1:5" x14ac:dyDescent="0.2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592646.72642582119</v>
      </c>
    </row>
    <row r="269" spans="1:5" x14ac:dyDescent="0.2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701872.07302810845</v>
      </c>
    </row>
    <row r="270" spans="1:5" x14ac:dyDescent="0.2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94889.448034412548</v>
      </c>
    </row>
    <row r="271" spans="1:5" x14ac:dyDescent="0.2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7916.616753740097</v>
      </c>
    </row>
    <row r="273" spans="1:6" x14ac:dyDescent="0.2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219952.13522212638</v>
      </c>
    </row>
    <row r="274" spans="1:6" x14ac:dyDescent="0.2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694353.2611092875</v>
      </c>
    </row>
    <row r="275" spans="1:6" x14ac:dyDescent="0.2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26278.769501998373</v>
      </c>
    </row>
    <row r="276" spans="1:6" x14ac:dyDescent="0.2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0</v>
      </c>
    </row>
    <row r="277" spans="1:6" x14ac:dyDescent="0.2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6" x14ac:dyDescent="0.2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1502068.0760117143</v>
      </c>
    </row>
    <row r="279" spans="1:6" x14ac:dyDescent="0.2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186040.49371289223</v>
      </c>
    </row>
    <row r="280" spans="1:6" x14ac:dyDescent="0.2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0</v>
      </c>
    </row>
    <row r="281" spans="1:6" x14ac:dyDescent="0.2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0</v>
      </c>
    </row>
    <row r="282" spans="1:6" x14ac:dyDescent="0.2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4837.9324606189475</v>
      </c>
    </row>
    <row r="283" spans="1:6" x14ac:dyDescent="0.2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592646.72642582108</v>
      </c>
    </row>
    <row r="284" spans="1:6" x14ac:dyDescent="0.2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1162838.9310658486</v>
      </c>
      <c r="F284">
        <v>1</v>
      </c>
    </row>
    <row r="285" spans="1:6" x14ac:dyDescent="0.2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80830.79719489353</v>
      </c>
      <c r="F285" s="168">
        <v>1</v>
      </c>
    </row>
    <row r="286" spans="1:6" x14ac:dyDescent="0.2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171006.78248665464</v>
      </c>
      <c r="F286" s="168">
        <v>1</v>
      </c>
    </row>
    <row r="287" spans="1:6" x14ac:dyDescent="0.25">
      <c r="A287" t="s">
        <v>120</v>
      </c>
      <c r="B287" t="s">
        <v>23</v>
      </c>
      <c r="C287" t="s">
        <v>119</v>
      </c>
      <c r="D287">
        <f t="shared" si="20"/>
        <v>2019</v>
      </c>
      <c r="E287" s="168">
        <f ca="1"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1246372.8717247061</v>
      </c>
      <c r="F287" s="168">
        <v>1</v>
      </c>
    </row>
    <row r="288" spans="1:6" x14ac:dyDescent="0.2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530420.38785042788</v>
      </c>
      <c r="F288" s="168">
        <v>1</v>
      </c>
    </row>
    <row r="289" spans="1:7" x14ac:dyDescent="0.2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</row>
    <row r="290" spans="1:7" x14ac:dyDescent="0.2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0</v>
      </c>
      <c r="F290" s="168">
        <v>1</v>
      </c>
      <c r="G290">
        <v>1</v>
      </c>
    </row>
    <row r="291" spans="1:7" x14ac:dyDescent="0.2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74613.043564517109</v>
      </c>
      <c r="F291" s="168">
        <v>1</v>
      </c>
      <c r="G291" s="168">
        <v>1</v>
      </c>
    </row>
    <row r="292" spans="1:7" x14ac:dyDescent="0.2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2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383772.68751608918</v>
      </c>
      <c r="F293" s="168">
        <v>1</v>
      </c>
      <c r="G293" s="168">
        <v>1</v>
      </c>
    </row>
    <row r="294" spans="1:7" x14ac:dyDescent="0.2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0</v>
      </c>
      <c r="F294" s="168">
        <v>1</v>
      </c>
      <c r="G294" s="168">
        <v>1</v>
      </c>
    </row>
    <row r="295" spans="1:7" x14ac:dyDescent="0.2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  <c r="G295" s="168">
        <v>1</v>
      </c>
    </row>
    <row r="296" spans="1:7" x14ac:dyDescent="0.2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732655.58820898295</v>
      </c>
      <c r="F296" s="168">
        <v>1</v>
      </c>
    </row>
    <row r="297" spans="1:7" x14ac:dyDescent="0.2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32042.520829377954</v>
      </c>
      <c r="F297" s="168">
        <v>1</v>
      </c>
    </row>
    <row r="298" spans="1:7" x14ac:dyDescent="0.2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38860.356190289756</v>
      </c>
      <c r="F298" s="168">
        <v>1</v>
      </c>
    </row>
    <row r="299" spans="1:7" x14ac:dyDescent="0.2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364819.33528776863</v>
      </c>
      <c r="F299" s="168">
        <v>1</v>
      </c>
    </row>
    <row r="300" spans="1:7" x14ac:dyDescent="0.2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452310.61214957217</v>
      </c>
      <c r="F300" s="168">
        <v>1</v>
      </c>
    </row>
    <row r="301" spans="1:7" x14ac:dyDescent="0.2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</row>
    <row r="302" spans="1:7" x14ac:dyDescent="0.2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0</v>
      </c>
      <c r="F302" s="168">
        <v>1</v>
      </c>
      <c r="G302" s="168">
        <v>1</v>
      </c>
    </row>
    <row r="303" spans="1:7" x14ac:dyDescent="0.2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29577.711534810416</v>
      </c>
      <c r="F303" s="168">
        <v>1</v>
      </c>
      <c r="G303" s="168">
        <v>1</v>
      </c>
    </row>
    <row r="304" spans="1:7" x14ac:dyDescent="0.2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2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112332.11179209981</v>
      </c>
      <c r="F305" s="168">
        <v>1</v>
      </c>
      <c r="G305" s="168">
        <v>1</v>
      </c>
    </row>
    <row r="306" spans="1:7" x14ac:dyDescent="0.2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0</v>
      </c>
      <c r="F306" s="168">
        <v>1</v>
      </c>
      <c r="G306" s="168">
        <v>1</v>
      </c>
    </row>
    <row r="307" spans="1:7" x14ac:dyDescent="0.2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  <c r="G307" s="168">
        <v>1</v>
      </c>
    </row>
    <row r="308" spans="1:7" x14ac:dyDescent="0.2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1418895.3547153</v>
      </c>
      <c r="F308" s="168">
        <v>1</v>
      </c>
    </row>
    <row r="309" spans="1:7" x14ac:dyDescent="0.2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118975.23871053761</v>
      </c>
      <c r="F309" s="168">
        <v>1</v>
      </c>
    </row>
    <row r="310" spans="1:7" x14ac:dyDescent="0.2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154113.19774513159</v>
      </c>
      <c r="F310" s="168">
        <v>1</v>
      </c>
    </row>
    <row r="311" spans="1:7" x14ac:dyDescent="0.2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1270319.2592548286</v>
      </c>
      <c r="F311" s="168">
        <v>1</v>
      </c>
    </row>
    <row r="312" spans="1:7" x14ac:dyDescent="0.2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526692.30595677684</v>
      </c>
      <c r="F312" s="168">
        <v>1</v>
      </c>
    </row>
    <row r="313" spans="1:7" x14ac:dyDescent="0.2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</row>
    <row r="314" spans="1:7" x14ac:dyDescent="0.2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0</v>
      </c>
      <c r="F314" s="168">
        <v>1</v>
      </c>
      <c r="G314" s="168">
        <v>1</v>
      </c>
    </row>
    <row r="315" spans="1:7" x14ac:dyDescent="0.2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2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2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393189.96929349634</v>
      </c>
      <c r="F317" s="168">
        <v>1</v>
      </c>
      <c r="G317" s="168">
        <v>1</v>
      </c>
    </row>
    <row r="318" spans="1:7" x14ac:dyDescent="0.2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0</v>
      </c>
      <c r="F318" s="168">
        <v>1</v>
      </c>
      <c r="G318" s="168">
        <v>1</v>
      </c>
    </row>
    <row r="319" spans="1:7" x14ac:dyDescent="0.2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  <c r="G319" s="168">
        <v>1</v>
      </c>
    </row>
    <row r="320" spans="1:7" x14ac:dyDescent="0.2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664532.04377896746</v>
      </c>
      <c r="F320" s="168">
        <v>1</v>
      </c>
    </row>
    <row r="321" spans="1:7" x14ac:dyDescent="0.2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35370.36927383874</v>
      </c>
      <c r="F321" s="168">
        <v>1</v>
      </c>
    </row>
    <row r="322" spans="1:7" x14ac:dyDescent="0.2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42488.00877346145</v>
      </c>
      <c r="F322" s="168">
        <v>1</v>
      </c>
    </row>
    <row r="323" spans="1:7" x14ac:dyDescent="0.2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371256.09920674853</v>
      </c>
      <c r="F323" s="168">
        <v>1</v>
      </c>
    </row>
    <row r="324" spans="1:7" x14ac:dyDescent="0.2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456038.69404322316</v>
      </c>
      <c r="F324" s="168">
        <v>1</v>
      </c>
    </row>
    <row r="325" spans="1:7" x14ac:dyDescent="0.2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</row>
    <row r="326" spans="1:7" x14ac:dyDescent="0.2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0</v>
      </c>
      <c r="F326" s="168">
        <v>1</v>
      </c>
      <c r="G326" s="168">
        <v>1</v>
      </c>
    </row>
    <row r="327" spans="1:7" x14ac:dyDescent="0.2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2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2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114713.46881530106</v>
      </c>
      <c r="F329" s="168">
        <v>1</v>
      </c>
      <c r="G329" s="168">
        <v>1</v>
      </c>
    </row>
    <row r="330" spans="1:7" x14ac:dyDescent="0.2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0</v>
      </c>
      <c r="F330" s="168">
        <v>1</v>
      </c>
      <c r="G330" s="168">
        <v>1</v>
      </c>
    </row>
    <row r="331" spans="1:7" x14ac:dyDescent="0.2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  <c r="G331" s="168">
        <v>1</v>
      </c>
    </row>
    <row r="332" spans="1:7" x14ac:dyDescent="0.2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1226107.8204227064</v>
      </c>
      <c r="F332" s="168">
        <v>1</v>
      </c>
    </row>
    <row r="333" spans="1:7" x14ac:dyDescent="0.2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118611.40079884419</v>
      </c>
      <c r="F333" s="168">
        <v>1</v>
      </c>
    </row>
    <row r="334" spans="1:7" x14ac:dyDescent="0.2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154949.74904422625</v>
      </c>
      <c r="F334" s="168">
        <v>1</v>
      </c>
    </row>
    <row r="335" spans="1:7" x14ac:dyDescent="0.2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1364632.0694843589</v>
      </c>
      <c r="F335" s="168">
        <v>1</v>
      </c>
    </row>
    <row r="336" spans="1:7" x14ac:dyDescent="0.2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524840.3181212655</v>
      </c>
      <c r="F336" s="168">
        <v>1</v>
      </c>
    </row>
    <row r="337" spans="1:7" x14ac:dyDescent="0.2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</row>
    <row r="338" spans="1:7" x14ac:dyDescent="0.2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0</v>
      </c>
      <c r="F338" s="168">
        <v>1</v>
      </c>
      <c r="G338" s="168">
        <v>1</v>
      </c>
    </row>
    <row r="339" spans="1:7" x14ac:dyDescent="0.2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2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2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462686.21419248445</v>
      </c>
      <c r="F341" s="168">
        <v>1</v>
      </c>
      <c r="G341" s="168">
        <v>1</v>
      </c>
    </row>
    <row r="342" spans="1:7" x14ac:dyDescent="0.2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0</v>
      </c>
      <c r="F342" s="168">
        <v>1</v>
      </c>
      <c r="G342" s="168">
        <v>1</v>
      </c>
    </row>
    <row r="343" spans="1:7" x14ac:dyDescent="0.2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  <c r="G343" s="168">
        <v>1</v>
      </c>
    </row>
    <row r="344" spans="1:7" x14ac:dyDescent="0.2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628148.37928965548</v>
      </c>
      <c r="F344" s="168">
        <v>1</v>
      </c>
    </row>
    <row r="345" spans="1:7" x14ac:dyDescent="0.2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36218.254030130476</v>
      </c>
      <c r="F345" s="168">
        <v>1</v>
      </c>
    </row>
    <row r="346" spans="1:7" x14ac:dyDescent="0.2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43629.687083109289</v>
      </c>
      <c r="F346" s="168">
        <v>1</v>
      </c>
    </row>
    <row r="347" spans="1:7" x14ac:dyDescent="0.2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385847.82849847211</v>
      </c>
      <c r="F347" s="168">
        <v>1</v>
      </c>
    </row>
    <row r="348" spans="1:7" x14ac:dyDescent="0.2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457890.6818787345</v>
      </c>
      <c r="F348" s="168">
        <v>1</v>
      </c>
    </row>
    <row r="349" spans="1:7" x14ac:dyDescent="0.2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</row>
    <row r="350" spans="1:7" x14ac:dyDescent="0.2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0</v>
      </c>
      <c r="F350" s="168">
        <v>1</v>
      </c>
      <c r="G350" s="168">
        <v>1</v>
      </c>
    </row>
    <row r="351" spans="1:7" x14ac:dyDescent="0.2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2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2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>
        <f ca="1"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127046.30450353827</v>
      </c>
      <c r="F353" s="168">
        <v>1</v>
      </c>
      <c r="G353" s="168">
        <v>1</v>
      </c>
    </row>
    <row r="354" spans="1:7" x14ac:dyDescent="0.2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0</v>
      </c>
      <c r="F354" s="168">
        <v>1</v>
      </c>
      <c r="G354" s="168">
        <v>1</v>
      </c>
    </row>
    <row r="355" spans="1:7" x14ac:dyDescent="0.2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>
        <f ca="1"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0</v>
      </c>
      <c r="F355" s="168">
        <v>1</v>
      </c>
      <c r="G355" s="168">
        <v>1</v>
      </c>
    </row>
    <row r="356" spans="1:7" x14ac:dyDescent="0.2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12818096.433914844</v>
      </c>
    </row>
    <row r="357" spans="1:7" x14ac:dyDescent="0.25">
      <c r="A357" t="s">
        <v>114</v>
      </c>
      <c r="B357" t="s">
        <v>23</v>
      </c>
      <c r="C357" t="s">
        <v>136</v>
      </c>
      <c r="D357">
        <f t="shared" si="25"/>
        <v>2019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9058051.1739541572</v>
      </c>
    </row>
    <row r="358" spans="1:7" x14ac:dyDescent="0.25">
      <c r="A358" t="s">
        <v>114</v>
      </c>
      <c r="B358" t="s">
        <v>23</v>
      </c>
      <c r="C358" t="s">
        <v>137</v>
      </c>
      <c r="D358">
        <f t="shared" si="25"/>
        <v>2019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4103.8061780475591</v>
      </c>
    </row>
    <row r="359" spans="1:7" x14ac:dyDescent="0.25">
      <c r="A359" t="s">
        <v>114</v>
      </c>
      <c r="B359" t="s">
        <v>23</v>
      </c>
      <c r="C359" t="s">
        <v>101</v>
      </c>
      <c r="D359">
        <f t="shared" si="25"/>
        <v>2019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730307.97492940596</v>
      </c>
    </row>
    <row r="360" spans="1:7" x14ac:dyDescent="0.25">
      <c r="A360" t="s">
        <v>114</v>
      </c>
      <c r="B360" t="s">
        <v>23</v>
      </c>
      <c r="C360" t="s">
        <v>110</v>
      </c>
      <c r="D360">
        <f t="shared" si="25"/>
        <v>2019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7001629.6154696662</v>
      </c>
    </row>
    <row r="361" spans="1:7" x14ac:dyDescent="0.25">
      <c r="A361" t="s">
        <v>114</v>
      </c>
      <c r="B361" t="s">
        <v>23</v>
      </c>
      <c r="C361" t="s">
        <v>115</v>
      </c>
      <c r="D361">
        <f t="shared" si="25"/>
        <v>2019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569996.93502990273</v>
      </c>
    </row>
    <row r="362" spans="1:7" x14ac:dyDescent="0.2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1507483.3175881065</v>
      </c>
    </row>
    <row r="363" spans="1:7" x14ac:dyDescent="0.25">
      <c r="A363" t="s">
        <v>114</v>
      </c>
      <c r="B363" t="s">
        <v>23</v>
      </c>
      <c r="C363" t="s">
        <v>136</v>
      </c>
      <c r="D363">
        <f t="shared" si="26"/>
        <v>2030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1298349.6711335778</v>
      </c>
    </row>
    <row r="364" spans="1:7" x14ac:dyDescent="0.25">
      <c r="A364" t="s">
        <v>114</v>
      </c>
      <c r="B364" t="s">
        <v>23</v>
      </c>
      <c r="C364" t="s">
        <v>137</v>
      </c>
      <c r="D364">
        <f t="shared" si="26"/>
        <v>2030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834.27261355454812</v>
      </c>
    </row>
    <row r="365" spans="1:7" x14ac:dyDescent="0.25">
      <c r="A365" t="s">
        <v>114</v>
      </c>
      <c r="B365" t="s">
        <v>23</v>
      </c>
      <c r="C365" t="s">
        <v>101</v>
      </c>
      <c r="D365">
        <f t="shared" si="26"/>
        <v>2030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502160.95849399589</v>
      </c>
    </row>
    <row r="366" spans="1:7" x14ac:dyDescent="0.25">
      <c r="A366" t="s">
        <v>114</v>
      </c>
      <c r="B366" t="s">
        <v>23</v>
      </c>
      <c r="C366" t="s">
        <v>110</v>
      </c>
      <c r="D366">
        <f t="shared" si="26"/>
        <v>2030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24536460.551041305</v>
      </c>
    </row>
    <row r="367" spans="1:7" x14ac:dyDescent="0.25">
      <c r="A367" t="s">
        <v>114</v>
      </c>
      <c r="B367" t="s">
        <v>23</v>
      </c>
      <c r="C367" t="s">
        <v>115</v>
      </c>
      <c r="D367">
        <f t="shared" si="26"/>
        <v>2030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513284.74461432674</v>
      </c>
    </row>
    <row r="368" spans="1:7" x14ac:dyDescent="0.2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1443229.1767579557</v>
      </c>
    </row>
    <row r="369" spans="1:5" x14ac:dyDescent="0.25">
      <c r="A369" t="s">
        <v>114</v>
      </c>
      <c r="B369" t="s">
        <v>23</v>
      </c>
      <c r="C369" t="s">
        <v>136</v>
      </c>
      <c r="D369">
        <f t="shared" si="27"/>
        <v>2050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1273540.6502549821</v>
      </c>
    </row>
    <row r="370" spans="1:5" x14ac:dyDescent="0.25">
      <c r="A370" t="s">
        <v>114</v>
      </c>
      <c r="B370" t="s">
        <v>23</v>
      </c>
      <c r="C370" t="s">
        <v>137</v>
      </c>
      <c r="D370">
        <f t="shared" si="27"/>
        <v>2050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861.55317224824194</v>
      </c>
    </row>
    <row r="371" spans="1:5" x14ac:dyDescent="0.25">
      <c r="A371" t="s">
        <v>114</v>
      </c>
      <c r="B371" t="s">
        <v>23</v>
      </c>
      <c r="C371" t="s">
        <v>101</v>
      </c>
      <c r="D371">
        <f t="shared" si="27"/>
        <v>2050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525831.49845533748</v>
      </c>
    </row>
    <row r="372" spans="1:5" x14ac:dyDescent="0.25">
      <c r="A372" t="s">
        <v>114</v>
      </c>
      <c r="B372" t="s">
        <v>23</v>
      </c>
      <c r="C372" t="s">
        <v>110</v>
      </c>
      <c r="D372">
        <f t="shared" si="27"/>
        <v>2050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23799312.978394996</v>
      </c>
    </row>
    <row r="373" spans="1:5" x14ac:dyDescent="0.25">
      <c r="A373" t="s">
        <v>114</v>
      </c>
      <c r="B373" t="s">
        <v>23</v>
      </c>
      <c r="C373" t="s">
        <v>115</v>
      </c>
      <c r="D373">
        <f t="shared" si="27"/>
        <v>2050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435280.77140187437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1924034.2327518209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8"/>
        <v>2019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638439.1593791761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8"/>
        <v>2019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337.693821952441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8"/>
        <v>2019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93457.017927737121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8"/>
        <v>2019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1801862.1200388186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8"/>
        <v>2019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374820.3560243976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218429.98380428454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29"/>
        <v>2030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92278.917266620876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29"/>
        <v>2030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70.020192515285444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29"/>
        <v>2030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67774.717172805787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29"/>
        <v>2030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3985467.3639692026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29"/>
        <v>2030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319547.2882527773</v>
      </c>
    </row>
    <row r="386" spans="1:7" x14ac:dyDescent="0.2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209119.74416372692</v>
      </c>
    </row>
    <row r="387" spans="1:7" x14ac:dyDescent="0.25">
      <c r="A387" t="s">
        <v>114</v>
      </c>
      <c r="B387" t="s">
        <v>24</v>
      </c>
      <c r="C387" t="s">
        <v>136</v>
      </c>
      <c r="D387">
        <f t="shared" si="30"/>
        <v>2050</v>
      </c>
      <c r="E387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90515.640673249072</v>
      </c>
    </row>
    <row r="388" spans="1:7" x14ac:dyDescent="0.25">
      <c r="A388" t="s">
        <v>114</v>
      </c>
      <c r="B388" t="s">
        <v>24</v>
      </c>
      <c r="C388" t="s">
        <v>137</v>
      </c>
      <c r="D388">
        <f t="shared" si="30"/>
        <v>2050</v>
      </c>
      <c r="E388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72.309839736855295</v>
      </c>
    </row>
    <row r="389" spans="1:7" x14ac:dyDescent="0.25">
      <c r="A389" t="s">
        <v>114</v>
      </c>
      <c r="B389" t="s">
        <v>24</v>
      </c>
      <c r="C389" t="s">
        <v>101</v>
      </c>
      <c r="D389">
        <f t="shared" si="30"/>
        <v>2050</v>
      </c>
      <c r="E389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71371.713113742837</v>
      </c>
    </row>
    <row r="390" spans="1:7" x14ac:dyDescent="0.25">
      <c r="A390" t="s">
        <v>114</v>
      </c>
      <c r="B390" t="s">
        <v>24</v>
      </c>
      <c r="C390" t="s">
        <v>110</v>
      </c>
      <c r="D390">
        <f t="shared" si="30"/>
        <v>2050</v>
      </c>
      <c r="E390">
        <f ca="1"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3937996.2168795727</v>
      </c>
    </row>
    <row r="391" spans="1:7" x14ac:dyDescent="0.25">
      <c r="A391" t="s">
        <v>114</v>
      </c>
      <c r="B391" t="s">
        <v>24</v>
      </c>
      <c r="C391" t="s">
        <v>115</v>
      </c>
      <c r="D391">
        <f t="shared" si="30"/>
        <v>2050</v>
      </c>
      <c r="E391">
        <f ca="1"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301568.11342159985</v>
      </c>
    </row>
    <row r="392" spans="1:7" x14ac:dyDescent="0.25">
      <c r="A392" t="s">
        <v>208</v>
      </c>
      <c r="B392" t="s">
        <v>23</v>
      </c>
      <c r="C392" t="s">
        <v>51</v>
      </c>
      <c r="D392">
        <f>År1</f>
        <v>2019</v>
      </c>
      <c r="E392">
        <f>SUMIFS($E$2:$E$391,$A$2:$A$391,"Foder",$B$2:$B$391,B392,$C$2:$C$391,"Græsprotein",$D$2:$D$391,D392)/VLOOKUP(A392,'[1]Processer - data'!$A$3:$J$492,MATCH(D392,'[1]Processer - data'!$A$2:$J$2,0),FALSE)</f>
        <v>0</v>
      </c>
      <c r="G392" s="168">
        <v>1</v>
      </c>
    </row>
    <row r="393" spans="1:7" x14ac:dyDescent="0.25">
      <c r="A393" t="s">
        <v>208</v>
      </c>
      <c r="B393" t="s">
        <v>23</v>
      </c>
      <c r="C393" t="s">
        <v>51</v>
      </c>
      <c r="D393">
        <f>År2</f>
        <v>2030</v>
      </c>
      <c r="E393">
        <f>SUMIFS($E$2:$E$391,$A$2:$A$391,"Foder",$B$2:$B$391,B393,$C$2:$C$391,"Græsprotein",$D$2:$D$391,D393)/VLOOKUP(A393,'[1]Processer - data'!$A$3:$J$492,MATCH(D393,'[1]Processer - data'!$A$2:$J$2,0),FALSE)</f>
        <v>0</v>
      </c>
      <c r="G393" s="168">
        <v>1</v>
      </c>
    </row>
    <row r="394" spans="1:7" x14ac:dyDescent="0.25">
      <c r="A394" t="s">
        <v>208</v>
      </c>
      <c r="B394" t="s">
        <v>23</v>
      </c>
      <c r="C394" t="s">
        <v>51</v>
      </c>
      <c r="D394">
        <f>År3</f>
        <v>2050</v>
      </c>
      <c r="E394">
        <f>SUMIFS($E$2:$E$391,$A$2:$A$391,"Foder",$B$2:$B$391,B394,$C$2:$C$391,"Græsprotein",$D$2:$D$391,D394)/VLOOKUP(A394,'[1]Processer - data'!$A$3:$J$492,MATCH(D394,'[1]Processer - data'!$A$2:$J$2,0),FALSE)</f>
        <v>0</v>
      </c>
      <c r="G394" s="168">
        <v>1</v>
      </c>
    </row>
    <row r="395" spans="1:7" x14ac:dyDescent="0.25">
      <c r="A395" t="s">
        <v>208</v>
      </c>
      <c r="B395" t="s">
        <v>24</v>
      </c>
      <c r="C395" t="s">
        <v>51</v>
      </c>
      <c r="D395">
        <f>År1</f>
        <v>2019</v>
      </c>
      <c r="E395">
        <f>SUMIFS($E$2:$E$391,$A$2:$A$391,"Foder",$B$2:$B$391,B395,$C$2:$C$391,"Græsprotein",$D$2:$D$391,D395)/VLOOKUP(A395,'[1]Processer - data'!$A$3:$J$492,MATCH(D395,'[1]Processer - data'!$A$2:$J$2,0),FALSE)</f>
        <v>0</v>
      </c>
      <c r="G395" s="168">
        <v>1</v>
      </c>
    </row>
    <row r="396" spans="1:7" x14ac:dyDescent="0.25">
      <c r="A396" t="s">
        <v>208</v>
      </c>
      <c r="B396" t="s">
        <v>24</v>
      </c>
      <c r="C396" t="s">
        <v>51</v>
      </c>
      <c r="D396">
        <f>År2</f>
        <v>2030</v>
      </c>
      <c r="E396">
        <f>SUMIFS($E$2:$E$391,$A$2:$A$391,"Foder",$B$2:$B$391,B396,$C$2:$C$391,"Græsprotein",$D$2:$D$391,D396)/VLOOKUP(A396,'[1]Processer - data'!$A$3:$J$492,MATCH(D396,'[1]Processer - data'!$A$2:$J$2,0),FALSE)</f>
        <v>0</v>
      </c>
      <c r="G396" s="168">
        <v>1</v>
      </c>
    </row>
    <row r="397" spans="1:7" x14ac:dyDescent="0.25">
      <c r="A397" t="s">
        <v>208</v>
      </c>
      <c r="B397" t="s">
        <v>24</v>
      </c>
      <c r="C397" t="s">
        <v>51</v>
      </c>
      <c r="D397">
        <f>År3</f>
        <v>2050</v>
      </c>
      <c r="E397">
        <f>SUMIFS($E$2:$E$391,$A$2:$A$391,"Foder",$B$2:$B$391,B397,$C$2:$C$391,"Græsprotein",$D$2:$D$391,D397)/VLOOKUP(A397,'[1]Processer - data'!$A$3:$J$492,MATCH(D397,'[1]Processer - data'!$A$2:$J$2,0),FALSE)</f>
        <v>0</v>
      </c>
      <c r="G397" s="168">
        <v>1</v>
      </c>
    </row>
    <row r="398" spans="1:7" x14ac:dyDescent="0.25">
      <c r="A398" t="s">
        <v>233</v>
      </c>
      <c r="B398" t="s">
        <v>23</v>
      </c>
      <c r="C398" t="s">
        <v>50</v>
      </c>
      <c r="D398">
        <f>År1</f>
        <v>2019</v>
      </c>
      <c r="E398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485762.00237315823</v>
      </c>
      <c r="G398" s="168">
        <v>1</v>
      </c>
    </row>
    <row r="399" spans="1:7" x14ac:dyDescent="0.25">
      <c r="A399" t="s">
        <v>233</v>
      </c>
      <c r="B399" t="s">
        <v>23</v>
      </c>
      <c r="C399" t="s">
        <v>50</v>
      </c>
      <c r="D399">
        <f>År2</f>
        <v>2030</v>
      </c>
      <c r="E399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371797.62097043003</v>
      </c>
      <c r="G399" s="168">
        <v>1</v>
      </c>
    </row>
    <row r="400" spans="1:7" x14ac:dyDescent="0.25">
      <c r="A400" t="s">
        <v>233</v>
      </c>
      <c r="B400" t="s">
        <v>23</v>
      </c>
      <c r="C400" t="s">
        <v>50</v>
      </c>
      <c r="D400">
        <f>År3</f>
        <v>2050</v>
      </c>
      <c r="E400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370660.6274963881</v>
      </c>
      <c r="G400" s="168">
        <v>1</v>
      </c>
    </row>
    <row r="401" spans="1:7" x14ac:dyDescent="0.25">
      <c r="A401" t="s">
        <v>233</v>
      </c>
      <c r="B401" t="s">
        <v>24</v>
      </c>
      <c r="C401" t="s">
        <v>50</v>
      </c>
      <c r="D401">
        <f>År1</f>
        <v>2019</v>
      </c>
      <c r="E401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192563.22613808865</v>
      </c>
      <c r="G401" s="168">
        <v>1</v>
      </c>
    </row>
    <row r="402" spans="1:7" x14ac:dyDescent="0.25">
      <c r="A402" t="s">
        <v>233</v>
      </c>
      <c r="B402" t="s">
        <v>24</v>
      </c>
      <c r="C402" t="s">
        <v>50</v>
      </c>
      <c r="D402">
        <f>År2</f>
        <v>2030</v>
      </c>
      <c r="E402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110532.40398074606</v>
      </c>
      <c r="G402" s="168">
        <v>1</v>
      </c>
    </row>
    <row r="403" spans="1:7" x14ac:dyDescent="0.25">
      <c r="A403" t="s">
        <v>233</v>
      </c>
      <c r="B403" t="s">
        <v>24</v>
      </c>
      <c r="C403" t="s">
        <v>50</v>
      </c>
      <c r="D403">
        <f>År3</f>
        <v>2050</v>
      </c>
      <c r="E403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113182.04384415773</v>
      </c>
      <c r="G403" s="168">
        <v>1</v>
      </c>
    </row>
    <row r="404" spans="1:7" x14ac:dyDescent="0.25">
      <c r="A404" t="s">
        <v>308</v>
      </c>
      <c r="B404" s="168" t="s">
        <v>23</v>
      </c>
      <c r="C404" t="s">
        <v>67</v>
      </c>
      <c r="D404" s="168">
        <f>År1</f>
        <v>2019</v>
      </c>
      <c r="E404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x14ac:dyDescent="0.25">
      <c r="A405" s="168" t="s">
        <v>308</v>
      </c>
      <c r="B405" s="168" t="s">
        <v>23</v>
      </c>
      <c r="C405" s="168" t="s">
        <v>67</v>
      </c>
      <c r="D405" s="168">
        <f>År2</f>
        <v>2030</v>
      </c>
      <c r="E405" s="168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x14ac:dyDescent="0.25">
      <c r="A406" s="168" t="s">
        <v>308</v>
      </c>
      <c r="B406" s="168" t="s">
        <v>23</v>
      </c>
      <c r="C406" s="168" t="s">
        <v>67</v>
      </c>
      <c r="D406" s="168">
        <f>År3</f>
        <v>2050</v>
      </c>
      <c r="E406" s="168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x14ac:dyDescent="0.25">
      <c r="A407" s="168" t="s">
        <v>308</v>
      </c>
      <c r="B407" s="168" t="s">
        <v>24</v>
      </c>
      <c r="C407" s="168" t="s">
        <v>67</v>
      </c>
      <c r="D407" s="168">
        <f>År1</f>
        <v>2019</v>
      </c>
      <c r="E407" s="168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x14ac:dyDescent="0.25">
      <c r="A408" s="168" t="s">
        <v>308</v>
      </c>
      <c r="B408" s="168" t="s">
        <v>24</v>
      </c>
      <c r="C408" s="168" t="s">
        <v>67</v>
      </c>
      <c r="D408" s="168">
        <f>År2</f>
        <v>2030</v>
      </c>
      <c r="E408" s="168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x14ac:dyDescent="0.25">
      <c r="A409" s="168" t="s">
        <v>308</v>
      </c>
      <c r="B409" s="168" t="s">
        <v>24</v>
      </c>
      <c r="C409" s="168" t="s">
        <v>67</v>
      </c>
      <c r="D409" s="168">
        <f>År3</f>
        <v>2050</v>
      </c>
      <c r="E409" s="168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s="168" customFormat="1" x14ac:dyDescent="0.25">
      <c r="A410" s="168" t="s">
        <v>308</v>
      </c>
      <c r="B410" s="168" t="s">
        <v>23</v>
      </c>
      <c r="C410" s="168" t="s">
        <v>119</v>
      </c>
      <c r="D410" s="168">
        <f>År1</f>
        <v>2019</v>
      </c>
      <c r="E410" s="168">
        <f ca="1"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0</v>
      </c>
      <c r="G410" s="168">
        <v>1</v>
      </c>
    </row>
    <row r="411" spans="1:7" s="168" customFormat="1" x14ac:dyDescent="0.25">
      <c r="A411" s="168" t="s">
        <v>308</v>
      </c>
      <c r="B411" s="168" t="s">
        <v>23</v>
      </c>
      <c r="C411" s="168" t="s">
        <v>119</v>
      </c>
      <c r="D411" s="168">
        <f>År2</f>
        <v>2030</v>
      </c>
      <c r="E411" s="168">
        <f ca="1"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0</v>
      </c>
      <c r="G411" s="168">
        <v>1</v>
      </c>
    </row>
    <row r="412" spans="1:7" s="168" customFormat="1" x14ac:dyDescent="0.25">
      <c r="A412" s="168" t="s">
        <v>308</v>
      </c>
      <c r="B412" s="168" t="s">
        <v>23</v>
      </c>
      <c r="C412" s="168" t="s">
        <v>119</v>
      </c>
      <c r="D412" s="168">
        <f>År3</f>
        <v>2050</v>
      </c>
      <c r="E412" s="168">
        <f ca="1"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0</v>
      </c>
      <c r="G412" s="168">
        <v>1</v>
      </c>
    </row>
    <row r="413" spans="1:7" s="168" customFormat="1" x14ac:dyDescent="0.25">
      <c r="A413" s="168" t="s">
        <v>308</v>
      </c>
      <c r="B413" s="168" t="s">
        <v>24</v>
      </c>
      <c r="C413" s="168" t="s">
        <v>119</v>
      </c>
      <c r="D413" s="168">
        <f>År1</f>
        <v>2019</v>
      </c>
      <c r="E413" s="168">
        <f ca="1"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0</v>
      </c>
      <c r="G413" s="168">
        <v>1</v>
      </c>
    </row>
    <row r="414" spans="1:7" s="168" customFormat="1" x14ac:dyDescent="0.25">
      <c r="A414" s="168" t="s">
        <v>308</v>
      </c>
      <c r="B414" s="168" t="s">
        <v>24</v>
      </c>
      <c r="C414" s="168" t="s">
        <v>119</v>
      </c>
      <c r="D414" s="168">
        <f>År2</f>
        <v>2030</v>
      </c>
      <c r="E414" s="168">
        <f ca="1"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0</v>
      </c>
      <c r="G414" s="168">
        <v>1</v>
      </c>
    </row>
    <row r="415" spans="1:7" s="168" customFormat="1" x14ac:dyDescent="0.25">
      <c r="A415" s="168" t="s">
        <v>308</v>
      </c>
      <c r="B415" s="168" t="s">
        <v>24</v>
      </c>
      <c r="C415" s="168" t="s">
        <v>119</v>
      </c>
      <c r="D415" s="168">
        <f>År3</f>
        <v>2050</v>
      </c>
      <c r="E415" s="168">
        <f ca="1"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0</v>
      </c>
      <c r="G415" s="168">
        <v>1</v>
      </c>
    </row>
    <row r="416" spans="1:7" x14ac:dyDescent="0.25">
      <c r="A416" s="168" t="s">
        <v>120</v>
      </c>
      <c r="B416" s="168" t="s">
        <v>23</v>
      </c>
      <c r="C416" s="168" t="s">
        <v>305</v>
      </c>
      <c r="D416" s="168">
        <f t="shared" ref="D416:D423" si="31">År1</f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25">
      <c r="A417" s="168" t="s">
        <v>120</v>
      </c>
      <c r="B417" s="168" t="s">
        <v>23</v>
      </c>
      <c r="C417" s="168" t="s">
        <v>306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25">
      <c r="A418" s="168" t="s">
        <v>120</v>
      </c>
      <c r="B418" s="168" t="s">
        <v>23</v>
      </c>
      <c r="C418" s="168" t="s">
        <v>305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25">
      <c r="A419" s="168" t="s">
        <v>120</v>
      </c>
      <c r="B419" s="168" t="s">
        <v>23</v>
      </c>
      <c r="C419" s="168" t="s">
        <v>306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25">
      <c r="A420" s="168" t="s">
        <v>120</v>
      </c>
      <c r="B420" s="168" t="s">
        <v>23</v>
      </c>
      <c r="C420" s="168" t="s">
        <v>305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25">
      <c r="A421" s="168" t="s">
        <v>120</v>
      </c>
      <c r="B421" s="168" t="s">
        <v>23</v>
      </c>
      <c r="C421" s="168" t="s">
        <v>306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  <row r="422" spans="1:6" x14ac:dyDescent="0.25">
      <c r="A422" s="168" t="s">
        <v>120</v>
      </c>
      <c r="B422" s="168" t="s">
        <v>24</v>
      </c>
      <c r="C422" s="168" t="s">
        <v>305</v>
      </c>
      <c r="D422" s="168">
        <f t="shared" si="31"/>
        <v>2019</v>
      </c>
      <c r="E422" s="168">
        <f ca="1"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0</v>
      </c>
      <c r="F422" s="168">
        <v>1</v>
      </c>
    </row>
    <row r="423" spans="1:6" x14ac:dyDescent="0.25">
      <c r="A423" s="168" t="s">
        <v>120</v>
      </c>
      <c r="B423" s="168" t="s">
        <v>24</v>
      </c>
      <c r="C423" s="168" t="s">
        <v>306</v>
      </c>
      <c r="D423" s="168">
        <f t="shared" si="31"/>
        <v>2019</v>
      </c>
      <c r="E423" s="168">
        <f ca="1"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0</v>
      </c>
      <c r="F423" s="168">
        <v>1</v>
      </c>
    </row>
    <row r="424" spans="1:6" x14ac:dyDescent="0.25">
      <c r="A424" s="168" t="s">
        <v>120</v>
      </c>
      <c r="B424" s="168" t="s">
        <v>24</v>
      </c>
      <c r="C424" s="168" t="s">
        <v>305</v>
      </c>
      <c r="D424" s="168">
        <f>År2</f>
        <v>2030</v>
      </c>
      <c r="E424" s="168">
        <f ca="1"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0</v>
      </c>
      <c r="F424" s="168">
        <v>1</v>
      </c>
    </row>
    <row r="425" spans="1:6" x14ac:dyDescent="0.25">
      <c r="A425" s="168" t="s">
        <v>120</v>
      </c>
      <c r="B425" s="168" t="s">
        <v>24</v>
      </c>
      <c r="C425" s="168" t="s">
        <v>306</v>
      </c>
      <c r="D425" s="168">
        <f>År2</f>
        <v>2030</v>
      </c>
      <c r="E425" s="168">
        <f ca="1"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0</v>
      </c>
      <c r="F425" s="168">
        <v>1</v>
      </c>
    </row>
    <row r="426" spans="1:6" x14ac:dyDescent="0.25">
      <c r="A426" s="168" t="s">
        <v>120</v>
      </c>
      <c r="B426" s="168" t="s">
        <v>24</v>
      </c>
      <c r="C426" s="168" t="s">
        <v>305</v>
      </c>
      <c r="D426" s="168">
        <f>År3</f>
        <v>2050</v>
      </c>
      <c r="E426" s="168">
        <f ca="1"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0</v>
      </c>
      <c r="F426" s="168">
        <v>1</v>
      </c>
    </row>
    <row r="427" spans="1:6" x14ac:dyDescent="0.25">
      <c r="A427" s="168" t="s">
        <v>120</v>
      </c>
      <c r="B427" s="168" t="s">
        <v>24</v>
      </c>
      <c r="C427" s="168" t="s">
        <v>306</v>
      </c>
      <c r="D427" s="168">
        <f>År3</f>
        <v>2050</v>
      </c>
      <c r="E427" s="168">
        <f ca="1"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0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U37"/>
  <sheetViews>
    <sheetView zoomScale="70" zoomScaleNormal="70" workbookViewId="0">
      <selection activeCell="L34" sqref="L34"/>
    </sheetView>
  </sheetViews>
  <sheetFormatPr defaultRowHeight="15" x14ac:dyDescent="0.25"/>
  <cols>
    <col min="1" max="1" width="50.140625" bestFit="1" customWidth="1"/>
    <col min="2" max="2" width="21.7109375" bestFit="1" customWidth="1"/>
    <col min="3" max="3" width="15.85546875" bestFit="1" customWidth="1"/>
    <col min="4" max="4" width="12" bestFit="1" customWidth="1"/>
    <col min="5" max="5" width="14.85546875" bestFit="1" customWidth="1"/>
    <col min="6" max="6" width="15.28515625" bestFit="1" customWidth="1"/>
    <col min="7" max="7" width="15.85546875" bestFit="1" customWidth="1"/>
    <col min="8" max="8" width="14.85546875" bestFit="1" customWidth="1"/>
    <col min="9" max="9" width="20" bestFit="1" customWidth="1"/>
    <col min="10" max="10" width="16.85546875" bestFit="1" customWidth="1"/>
    <col min="11" max="13" width="14.42578125" bestFit="1" customWidth="1"/>
    <col min="14" max="14" width="15.28515625" bestFit="1" customWidth="1"/>
    <col min="15" max="15" width="13.42578125" bestFit="1" customWidth="1"/>
    <col min="16" max="16" width="14.42578125" bestFit="1" customWidth="1"/>
    <col min="17" max="17" width="21" bestFit="1" customWidth="1"/>
    <col min="18" max="18" width="15.85546875" bestFit="1" customWidth="1"/>
    <col min="19" max="19" width="11.140625" bestFit="1" customWidth="1"/>
    <col min="20" max="21" width="16.42578125" bestFit="1" customWidth="1"/>
    <col min="22" max="22" width="7.140625" bestFit="1" customWidth="1"/>
    <col min="23" max="23" width="11.42578125" bestFit="1" customWidth="1"/>
    <col min="24" max="24" width="10.7109375" bestFit="1" customWidth="1"/>
    <col min="25" max="26" width="11.5703125" bestFit="1" customWidth="1"/>
    <col min="27" max="27" width="10.85546875" bestFit="1" customWidth="1"/>
    <col min="28" max="28" width="11.5703125" bestFit="1" customWidth="1"/>
    <col min="29" max="29" width="12.140625" bestFit="1" customWidth="1"/>
    <col min="30" max="30" width="11.5703125" bestFit="1" customWidth="1"/>
    <col min="31" max="31" width="14.28515625" bestFit="1" customWidth="1"/>
    <col min="32" max="32" width="11.5703125" bestFit="1" customWidth="1"/>
    <col min="33" max="33" width="12.28515625" bestFit="1" customWidth="1"/>
    <col min="34" max="35" width="11.5703125" bestFit="1" customWidth="1"/>
    <col min="36" max="36" width="10.28515625" bestFit="1" customWidth="1"/>
    <col min="37" max="37" width="10.5703125" bestFit="1" customWidth="1"/>
    <col min="38" max="42" width="11.5703125" bestFit="1" customWidth="1"/>
    <col min="43" max="43" width="18.85546875" bestFit="1" customWidth="1"/>
    <col min="44" max="44" width="18.42578125" bestFit="1" customWidth="1"/>
    <col min="45" max="45" width="14.28515625" bestFit="1" customWidth="1"/>
    <col min="46" max="47" width="11.5703125" bestFit="1" customWidth="1"/>
    <col min="48" max="48" width="6.5703125" bestFit="1" customWidth="1"/>
    <col min="49" max="49" width="12.5703125" bestFit="1" customWidth="1"/>
    <col min="50" max="50" width="11.5703125" bestFit="1" customWidth="1"/>
    <col min="51" max="51" width="12.28515625" bestFit="1" customWidth="1"/>
    <col min="52" max="52" width="11.5703125" bestFit="1" customWidth="1"/>
    <col min="53" max="53" width="29.42578125" bestFit="1" customWidth="1"/>
    <col min="54" max="54" width="33.28515625" bestFit="1" customWidth="1"/>
    <col min="55" max="56" width="11.5703125" bestFit="1" customWidth="1"/>
    <col min="57" max="57" width="11.28515625" bestFit="1" customWidth="1"/>
    <col min="58" max="59" width="11.5703125" bestFit="1" customWidth="1"/>
    <col min="60" max="60" width="10.85546875" bestFit="1" customWidth="1"/>
    <col min="61" max="61" width="11.5703125" bestFit="1" customWidth="1"/>
    <col min="62" max="62" width="13.140625" bestFit="1" customWidth="1"/>
    <col min="63" max="63" width="7.85546875" bestFit="1" customWidth="1"/>
    <col min="64" max="64" width="11.5703125" bestFit="1" customWidth="1"/>
    <col min="65" max="65" width="11.85546875" bestFit="1" customWidth="1"/>
    <col min="66" max="66" width="11.5703125" bestFit="1" customWidth="1"/>
    <col min="67" max="67" width="12.140625" bestFit="1" customWidth="1"/>
    <col min="68" max="68" width="11.5703125" bestFit="1" customWidth="1"/>
    <col min="69" max="69" width="8.85546875" bestFit="1" customWidth="1"/>
    <col min="70" max="71" width="11.5703125" bestFit="1" customWidth="1"/>
    <col min="72" max="72" width="18.42578125" bestFit="1" customWidth="1"/>
    <col min="73" max="73" width="11.5703125" bestFit="1" customWidth="1"/>
    <col min="74" max="74" width="4.5703125" bestFit="1" customWidth="1"/>
    <col min="75" max="75" width="36.140625" bestFit="1" customWidth="1"/>
    <col min="76" max="76" width="16.140625" bestFit="1" customWidth="1"/>
    <col min="77" max="80" width="11.5703125" bestFit="1" customWidth="1"/>
    <col min="81" max="81" width="8.140625" bestFit="1" customWidth="1"/>
    <col min="82" max="82" width="11.5703125" bestFit="1" customWidth="1"/>
    <col min="83" max="83" width="11.28515625" bestFit="1" customWidth="1"/>
    <col min="84" max="87" width="11.5703125" bestFit="1" customWidth="1"/>
    <col min="88" max="88" width="7.42578125" bestFit="1" customWidth="1"/>
    <col min="89" max="89" width="11.5703125" bestFit="1" customWidth="1"/>
    <col min="90" max="90" width="10.85546875" bestFit="1" customWidth="1"/>
    <col min="91" max="92" width="11.5703125" bestFit="1" customWidth="1"/>
    <col min="93" max="93" width="14" bestFit="1" customWidth="1"/>
    <col min="94" max="94" width="13.140625" bestFit="1" customWidth="1"/>
    <col min="95" max="98" width="11.5703125" bestFit="1" customWidth="1"/>
    <col min="99" max="99" width="11.85546875" bestFit="1" customWidth="1"/>
    <col min="100" max="100" width="11.5703125" bestFit="1" customWidth="1"/>
    <col min="101" max="101" width="12.140625" bestFit="1" customWidth="1"/>
    <col min="102" max="102" width="11.5703125" bestFit="1" customWidth="1"/>
    <col min="103" max="103" width="14.28515625" bestFit="1" customWidth="1"/>
    <col min="104" max="107" width="11.5703125" bestFit="1" customWidth="1"/>
    <col min="108" max="108" width="10.28515625" bestFit="1" customWidth="1"/>
    <col min="109" max="109" width="10.5703125" bestFit="1" customWidth="1"/>
    <col min="110" max="114" width="11.5703125" bestFit="1" customWidth="1"/>
    <col min="115" max="115" width="18.85546875" bestFit="1" customWidth="1"/>
    <col min="116" max="116" width="18.42578125" bestFit="1" customWidth="1"/>
    <col min="117" max="117" width="14.28515625" bestFit="1" customWidth="1"/>
    <col min="118" max="119" width="11.5703125" bestFit="1" customWidth="1"/>
    <col min="120" max="120" width="8.5703125" bestFit="1" customWidth="1"/>
    <col min="121" max="121" width="12.5703125" bestFit="1" customWidth="1"/>
    <col min="122" max="122" width="11.5703125" bestFit="1" customWidth="1"/>
    <col min="123" max="123" width="12.28515625" bestFit="1" customWidth="1"/>
    <col min="124" max="124" width="18.85546875" bestFit="1" customWidth="1"/>
    <col min="125" max="126" width="11.5703125" bestFit="1" customWidth="1"/>
    <col min="127" max="127" width="12.28515625" bestFit="1" customWidth="1"/>
    <col min="128" max="128" width="6" bestFit="1" customWidth="1"/>
    <col min="129" max="129" width="11.5703125" bestFit="1" customWidth="1"/>
    <col min="130" max="130" width="8.140625" bestFit="1" customWidth="1"/>
    <col min="131" max="131" width="11.5703125" bestFit="1" customWidth="1"/>
    <col min="132" max="132" width="11.28515625" bestFit="1" customWidth="1"/>
    <col min="133" max="133" width="10.7109375" bestFit="1" customWidth="1"/>
    <col min="134" max="135" width="11.5703125" bestFit="1" customWidth="1"/>
    <col min="136" max="136" width="12.28515625" bestFit="1" customWidth="1"/>
    <col min="137" max="137" width="7.42578125" bestFit="1" customWidth="1"/>
    <col min="138" max="138" width="11.5703125" bestFit="1" customWidth="1"/>
    <col min="139" max="139" width="10.85546875" bestFit="1" customWidth="1"/>
    <col min="140" max="140" width="12.28515625" bestFit="1" customWidth="1"/>
    <col min="141" max="141" width="11.5703125" bestFit="1" customWidth="1"/>
    <col min="142" max="142" width="14" bestFit="1" customWidth="1"/>
    <col min="143" max="143" width="13.140625" bestFit="1" customWidth="1"/>
    <col min="144" max="144" width="12.28515625" bestFit="1" customWidth="1"/>
    <col min="145" max="147" width="11.5703125" bestFit="1" customWidth="1"/>
    <col min="148" max="148" width="12.28515625" bestFit="1" customWidth="1"/>
    <col min="149" max="149" width="9" bestFit="1" customWidth="1"/>
    <col min="150" max="150" width="12.140625" bestFit="1" customWidth="1"/>
    <col min="151" max="151" width="11.5703125" bestFit="1" customWidth="1"/>
    <col min="152" max="152" width="14.28515625" bestFit="1" customWidth="1"/>
    <col min="153" max="153" width="11.5703125" bestFit="1" customWidth="1"/>
    <col min="154" max="154" width="12.28515625" bestFit="1" customWidth="1"/>
    <col min="155" max="155" width="11.5703125" bestFit="1" customWidth="1"/>
    <col min="156" max="156" width="10.5703125" bestFit="1" customWidth="1"/>
    <col min="157" max="157" width="10.28515625" bestFit="1" customWidth="1"/>
    <col min="158" max="158" width="10.5703125" bestFit="1" customWidth="1"/>
    <col min="159" max="159" width="11.5703125" bestFit="1" customWidth="1"/>
    <col min="160" max="160" width="4.5703125" bestFit="1" customWidth="1"/>
    <col min="161" max="161" width="11.5703125" bestFit="1" customWidth="1"/>
    <col min="162" max="162" width="7.5703125" bestFit="1" customWidth="1"/>
    <col min="163" max="163" width="11.5703125" bestFit="1" customWidth="1"/>
    <col min="164" max="164" width="18.85546875" bestFit="1" customWidth="1"/>
    <col min="165" max="165" width="18.42578125" bestFit="1" customWidth="1"/>
    <col min="166" max="166" width="14.28515625" bestFit="1" customWidth="1"/>
    <col min="167" max="167" width="8.85546875" bestFit="1" customWidth="1"/>
    <col min="168" max="168" width="11.5703125" bestFit="1" customWidth="1"/>
    <col min="169" max="169" width="8.5703125" bestFit="1" customWidth="1"/>
    <col min="170" max="170" width="12.5703125" bestFit="1" customWidth="1"/>
    <col min="171" max="171" width="11.42578125" bestFit="1" customWidth="1"/>
    <col min="172" max="172" width="12.28515625" bestFit="1" customWidth="1"/>
    <col min="173" max="174" width="11.5703125" bestFit="1" customWidth="1"/>
    <col min="175" max="175" width="14.42578125" bestFit="1" customWidth="1"/>
    <col min="176" max="177" width="11.5703125" bestFit="1" customWidth="1"/>
    <col min="178" max="178" width="20.5703125" bestFit="1" customWidth="1"/>
    <col min="179" max="179" width="11.5703125" bestFit="1" customWidth="1"/>
    <col min="180" max="180" width="23.42578125" bestFit="1" customWidth="1"/>
    <col min="181" max="181" width="31.5703125" bestFit="1" customWidth="1"/>
    <col min="182" max="182" width="14.42578125" bestFit="1" customWidth="1"/>
    <col min="183" max="183" width="11.5703125" bestFit="1" customWidth="1"/>
    <col min="184" max="184" width="23.140625" bestFit="1" customWidth="1"/>
    <col min="185" max="185" width="16.140625" bestFit="1" customWidth="1"/>
    <col min="186" max="186" width="14.42578125" bestFit="1" customWidth="1"/>
    <col min="187" max="187" width="11.5703125" bestFit="1" customWidth="1"/>
    <col min="188" max="188" width="18.85546875" bestFit="1" customWidth="1"/>
    <col min="189" max="189" width="11.5703125" bestFit="1" customWidth="1"/>
    <col min="190" max="190" width="31.5703125" bestFit="1" customWidth="1"/>
    <col min="191" max="191" width="14.42578125" bestFit="1" customWidth="1"/>
    <col min="192" max="192" width="6.42578125" bestFit="1" customWidth="1"/>
    <col min="193" max="193" width="13.42578125" bestFit="1" customWidth="1"/>
    <col min="194" max="194" width="11.5703125" bestFit="1" customWidth="1"/>
    <col min="195" max="195" width="14.42578125" bestFit="1" customWidth="1"/>
    <col min="196" max="196" width="11.5703125" bestFit="1" customWidth="1"/>
    <col min="197" max="197" width="12.5703125" bestFit="1" customWidth="1"/>
    <col min="198" max="198" width="6.42578125" bestFit="1" customWidth="1"/>
    <col min="199" max="199" width="6" bestFit="1" customWidth="1"/>
    <col min="200" max="200" width="31.5703125" bestFit="1" customWidth="1"/>
    <col min="201" max="201" width="14.42578125" bestFit="1" customWidth="1"/>
    <col min="202" max="202" width="8.5703125" bestFit="1" customWidth="1"/>
    <col min="203" max="203" width="9.140625" bestFit="1" customWidth="1"/>
    <col min="204" max="204" width="14.42578125" bestFit="1" customWidth="1"/>
    <col min="205" max="205" width="6.42578125" bestFit="1" customWidth="1"/>
    <col min="206" max="206" width="17.140625" bestFit="1" customWidth="1"/>
    <col min="207" max="207" width="13.5703125" bestFit="1" customWidth="1"/>
    <col min="208" max="208" width="24.85546875" bestFit="1" customWidth="1"/>
    <col min="209" max="209" width="14.42578125" bestFit="1" customWidth="1"/>
    <col min="210" max="210" width="6.42578125" bestFit="1" customWidth="1"/>
    <col min="211" max="211" width="16.140625" bestFit="1" customWidth="1"/>
    <col min="212" max="212" width="14.140625" bestFit="1" customWidth="1"/>
    <col min="213" max="213" width="14.42578125" bestFit="1" customWidth="1"/>
    <col min="214" max="214" width="6.42578125" bestFit="1" customWidth="1"/>
    <col min="215" max="215" width="16.85546875" bestFit="1" customWidth="1"/>
    <col min="216" max="216" width="11.5703125" bestFit="1" customWidth="1"/>
  </cols>
  <sheetData>
    <row r="3" spans="1:21" x14ac:dyDescent="0.25">
      <c r="A3" s="77" t="s">
        <v>173</v>
      </c>
      <c r="B3" s="77" t="s">
        <v>62</v>
      </c>
    </row>
    <row r="4" spans="1:21" x14ac:dyDescent="0.25">
      <c r="A4" s="77" t="s">
        <v>60</v>
      </c>
      <c r="B4" s="168" t="s">
        <v>102</v>
      </c>
      <c r="C4" s="168" t="s">
        <v>110</v>
      </c>
      <c r="D4" s="168" t="s">
        <v>207</v>
      </c>
      <c r="E4" s="168" t="s">
        <v>101</v>
      </c>
      <c r="F4" s="168" t="s">
        <v>137</v>
      </c>
      <c r="G4" s="168" t="s">
        <v>51</v>
      </c>
      <c r="H4" s="168" t="s">
        <v>67</v>
      </c>
      <c r="I4" s="168" t="s">
        <v>162</v>
      </c>
      <c r="J4" s="168" t="s">
        <v>103</v>
      </c>
      <c r="K4" s="168" t="s">
        <v>48</v>
      </c>
      <c r="L4" s="168" t="s">
        <v>136</v>
      </c>
      <c r="M4" s="168" t="s">
        <v>53</v>
      </c>
      <c r="N4" s="168" t="s">
        <v>95</v>
      </c>
      <c r="O4" s="168" t="s">
        <v>50</v>
      </c>
      <c r="P4" s="168" t="s">
        <v>52</v>
      </c>
      <c r="Q4" s="168" t="s">
        <v>140</v>
      </c>
      <c r="R4" s="168" t="s">
        <v>135</v>
      </c>
      <c r="S4" s="168" t="s">
        <v>99</v>
      </c>
      <c r="T4" s="168" t="s">
        <v>119</v>
      </c>
      <c r="U4" s="168" t="s">
        <v>61</v>
      </c>
    </row>
    <row r="5" spans="1:21" x14ac:dyDescent="0.25">
      <c r="A5" s="78" t="s">
        <v>346</v>
      </c>
      <c r="B5" s="98">
        <v>898854.80930468149</v>
      </c>
      <c r="C5" s="98">
        <v>64496179.290368237</v>
      </c>
      <c r="D5" s="98">
        <v>0</v>
      </c>
      <c r="E5" s="98">
        <v>6498776.6857314091</v>
      </c>
      <c r="F5" s="98">
        <v>19056.945824454193</v>
      </c>
      <c r="G5" s="98">
        <v>91166621.787218571</v>
      </c>
      <c r="H5" s="98">
        <v>11154823.315793695</v>
      </c>
      <c r="I5" s="98">
        <v>2948427</v>
      </c>
      <c r="J5" s="98">
        <v>2162322.2576163979</v>
      </c>
      <c r="K5" s="98">
        <v>23161857.644517668</v>
      </c>
      <c r="L5" s="98">
        <v>41596848.793284304</v>
      </c>
      <c r="M5" s="98">
        <v>23331885.356517475</v>
      </c>
      <c r="N5" s="98">
        <v>605047.78132287296</v>
      </c>
      <c r="O5" s="98">
        <v>1644497.9248029687</v>
      </c>
      <c r="P5" s="98">
        <v>15500431.930417262</v>
      </c>
      <c r="Q5" s="98">
        <v>21977237.079569284</v>
      </c>
      <c r="R5" s="98">
        <v>51439622.223140746</v>
      </c>
      <c r="S5" s="98">
        <v>241276.5</v>
      </c>
      <c r="T5" s="98">
        <v>5003247.4634568831</v>
      </c>
      <c r="U5" s="98">
        <v>363847014.7888869</v>
      </c>
    </row>
    <row r="6" spans="1:21" x14ac:dyDescent="0.25">
      <c r="A6" s="79">
        <v>2019</v>
      </c>
      <c r="B6" s="98">
        <v>165083.0224523381</v>
      </c>
      <c r="C6" s="98">
        <v>2463073.3914116896</v>
      </c>
      <c r="D6" s="98">
        <v>0</v>
      </c>
      <c r="E6" s="98">
        <v>332759.92297580565</v>
      </c>
      <c r="F6" s="98">
        <v>675.387643904882</v>
      </c>
      <c r="G6" s="98">
        <v>17913006.538833313</v>
      </c>
      <c r="H6" s="98">
        <v>3671749.2907991703</v>
      </c>
      <c r="I6" s="98">
        <v>982809</v>
      </c>
      <c r="J6" s="98">
        <v>713321.96965889772</v>
      </c>
      <c r="K6" s="98">
        <v>9112085.8491583709</v>
      </c>
      <c r="L6" s="98">
        <v>14050000</v>
      </c>
      <c r="M6" s="98">
        <v>7955921.1296188012</v>
      </c>
      <c r="N6" s="98">
        <v>209867.13867694439</v>
      </c>
      <c r="O6" s="98">
        <v>678325.22851124685</v>
      </c>
      <c r="P6" s="98">
        <v>2610834.0419031042</v>
      </c>
      <c r="Q6" s="98">
        <v>7037157.901678659</v>
      </c>
      <c r="R6" s="98">
        <v>17657000</v>
      </c>
      <c r="S6" s="98">
        <v>76.5</v>
      </c>
      <c r="T6" s="98">
        <v>1611192.2070124748</v>
      </c>
      <c r="U6" s="98">
        <v>87164938.520334721</v>
      </c>
    </row>
    <row r="7" spans="1:21" x14ac:dyDescent="0.25">
      <c r="A7" s="79">
        <v>2030</v>
      </c>
      <c r="B7" s="98">
        <v>363994.97174274386</v>
      </c>
      <c r="C7" s="98">
        <v>31343245.674840968</v>
      </c>
      <c r="D7" s="98">
        <v>0</v>
      </c>
      <c r="E7" s="98">
        <v>3010980.9280510279</v>
      </c>
      <c r="F7" s="98">
        <v>9042.9280606983375</v>
      </c>
      <c r="G7" s="98">
        <v>36296483.567630656</v>
      </c>
      <c r="H7" s="98">
        <v>3857832.553697275</v>
      </c>
      <c r="I7" s="98">
        <v>982809</v>
      </c>
      <c r="J7" s="98">
        <v>725968.40288562409</v>
      </c>
      <c r="K7" s="98">
        <v>6993509.1072690254</v>
      </c>
      <c r="L7" s="98">
        <v>13906285.884001991</v>
      </c>
      <c r="M7" s="98">
        <v>7627415.7043524273</v>
      </c>
      <c r="N7" s="98">
        <v>196601.20651859304</v>
      </c>
      <c r="O7" s="98">
        <v>482330.02495117608</v>
      </c>
      <c r="P7" s="98">
        <v>6435644.6271964246</v>
      </c>
      <c r="Q7" s="98">
        <v>7317965.0882689338</v>
      </c>
      <c r="R7" s="98">
        <v>17259133.013923913</v>
      </c>
      <c r="S7" s="98">
        <v>120600</v>
      </c>
      <c r="T7" s="98">
        <v>1641575.358461577</v>
      </c>
      <c r="U7" s="98">
        <v>138571418.04185304</v>
      </c>
    </row>
    <row r="8" spans="1:21" x14ac:dyDescent="0.25">
      <c r="A8" s="79">
        <v>2050</v>
      </c>
      <c r="B8" s="98">
        <v>369776.8151095995</v>
      </c>
      <c r="C8" s="98">
        <v>30689860.22411558</v>
      </c>
      <c r="D8" s="98">
        <v>0</v>
      </c>
      <c r="E8" s="98">
        <v>3155035.8347045756</v>
      </c>
      <c r="F8" s="98">
        <v>9338.6301198509736</v>
      </c>
      <c r="G8" s="98">
        <v>36957131.680754602</v>
      </c>
      <c r="H8" s="98">
        <v>3625241.4712972497</v>
      </c>
      <c r="I8" s="98">
        <v>982809</v>
      </c>
      <c r="J8" s="98">
        <v>723031.88507187623</v>
      </c>
      <c r="K8" s="98">
        <v>7056262.6880902732</v>
      </c>
      <c r="L8" s="98">
        <v>13640562.909282314</v>
      </c>
      <c r="M8" s="98">
        <v>7748548.5225462476</v>
      </c>
      <c r="N8" s="98">
        <v>198579.43612733553</v>
      </c>
      <c r="O8" s="98">
        <v>483842.67134054581</v>
      </c>
      <c r="P8" s="98">
        <v>6453953.2613177337</v>
      </c>
      <c r="Q8" s="98">
        <v>7622114.0896216901</v>
      </c>
      <c r="R8" s="98">
        <v>16523489.209216831</v>
      </c>
      <c r="S8" s="98">
        <v>120600</v>
      </c>
      <c r="T8" s="98">
        <v>1750479.8979828311</v>
      </c>
      <c r="U8" s="98">
        <v>138110658.22669911</v>
      </c>
    </row>
    <row r="9" spans="1:21" x14ac:dyDescent="0.25">
      <c r="A9" s="78" t="s">
        <v>339</v>
      </c>
      <c r="B9" s="98"/>
      <c r="C9" s="98">
        <v>65062728.84579356</v>
      </c>
      <c r="D9" s="98"/>
      <c r="E9" s="98">
        <v>1990903.880093025</v>
      </c>
      <c r="F9" s="98">
        <v>6279.6558180549309</v>
      </c>
      <c r="G9" s="98">
        <v>41219273.95581004</v>
      </c>
      <c r="H9" s="98">
        <v>5093843.1983122341</v>
      </c>
      <c r="I9" s="98"/>
      <c r="J9" s="98"/>
      <c r="K9" s="98">
        <v>19441203.466892187</v>
      </c>
      <c r="L9" s="98">
        <v>12451175.212661764</v>
      </c>
      <c r="M9" s="98">
        <v>19054221.142737754</v>
      </c>
      <c r="N9" s="98"/>
      <c r="O9" s="98"/>
      <c r="P9" s="98">
        <v>4968317.8095545713</v>
      </c>
      <c r="Q9" s="98"/>
      <c r="R9" s="98">
        <v>18120392.888980739</v>
      </c>
      <c r="S9" s="98">
        <v>0</v>
      </c>
      <c r="T9" s="98"/>
      <c r="U9" s="98">
        <v>187408340.05665392</v>
      </c>
    </row>
    <row r="10" spans="1:21" x14ac:dyDescent="0.25">
      <c r="A10" s="79">
        <v>2019</v>
      </c>
      <c r="B10" s="98"/>
      <c r="C10" s="98">
        <v>8803491.7355084848</v>
      </c>
      <c r="D10" s="98"/>
      <c r="E10" s="98">
        <v>823764.99285714305</v>
      </c>
      <c r="F10" s="98">
        <v>4441.5</v>
      </c>
      <c r="G10" s="98">
        <v>13739757.985270014</v>
      </c>
      <c r="H10" s="98">
        <v>1700320.7715243388</v>
      </c>
      <c r="I10" s="98"/>
      <c r="J10" s="98"/>
      <c r="K10" s="98">
        <v>6600836.8097011279</v>
      </c>
      <c r="L10" s="98">
        <v>9696490.333333334</v>
      </c>
      <c r="M10" s="98">
        <v>6351407.0475792512</v>
      </c>
      <c r="N10" s="98"/>
      <c r="O10" s="98"/>
      <c r="P10" s="98">
        <v>944413.49448565592</v>
      </c>
      <c r="Q10" s="98"/>
      <c r="R10" s="98">
        <v>14742130.666666664</v>
      </c>
      <c r="S10" s="98">
        <v>0</v>
      </c>
      <c r="T10" s="98"/>
      <c r="U10" s="98">
        <v>63407055.336926013</v>
      </c>
    </row>
    <row r="11" spans="1:21" x14ac:dyDescent="0.25">
      <c r="A11" s="79">
        <v>2030</v>
      </c>
      <c r="B11" s="98"/>
      <c r="C11" s="98">
        <v>28521927.915010508</v>
      </c>
      <c r="D11" s="98"/>
      <c r="E11" s="98">
        <v>569935.67566680163</v>
      </c>
      <c r="F11" s="98">
        <v>904.29280606983355</v>
      </c>
      <c r="G11" s="98">
        <v>13739757.985270012</v>
      </c>
      <c r="H11" s="98">
        <v>1698471.1552030074</v>
      </c>
      <c r="I11" s="98"/>
      <c r="J11" s="98"/>
      <c r="K11" s="98">
        <v>6420183.3285955302</v>
      </c>
      <c r="L11" s="98">
        <v>1390628.5884001986</v>
      </c>
      <c r="M11" s="98">
        <v>6351407.0475792503</v>
      </c>
      <c r="N11" s="98"/>
      <c r="O11" s="98"/>
      <c r="P11" s="98">
        <v>2011952.157534458</v>
      </c>
      <c r="Q11" s="98"/>
      <c r="R11" s="98">
        <v>1725913.3013923911</v>
      </c>
      <c r="S11" s="98">
        <v>0</v>
      </c>
      <c r="T11" s="98"/>
      <c r="U11" s="98">
        <v>62431081.447458223</v>
      </c>
    </row>
    <row r="12" spans="1:21" x14ac:dyDescent="0.25">
      <c r="A12" s="79">
        <v>2050</v>
      </c>
      <c r="B12" s="98"/>
      <c r="C12" s="98">
        <v>27737309.195274569</v>
      </c>
      <c r="D12" s="98"/>
      <c r="E12" s="98">
        <v>597203.21156908036</v>
      </c>
      <c r="F12" s="98">
        <v>933.86301198509727</v>
      </c>
      <c r="G12" s="98">
        <v>13739757.985270012</v>
      </c>
      <c r="H12" s="98">
        <v>1695051.2715848875</v>
      </c>
      <c r="I12" s="98"/>
      <c r="J12" s="98"/>
      <c r="K12" s="98">
        <v>6420183.3285955293</v>
      </c>
      <c r="L12" s="98">
        <v>1364056.2909282311</v>
      </c>
      <c r="M12" s="98">
        <v>6351407.0475792503</v>
      </c>
      <c r="N12" s="98"/>
      <c r="O12" s="98"/>
      <c r="P12" s="98">
        <v>2011952.1575344577</v>
      </c>
      <c r="Q12" s="98"/>
      <c r="R12" s="98">
        <v>1652348.9209216826</v>
      </c>
      <c r="S12" s="98">
        <v>0</v>
      </c>
      <c r="T12" s="98"/>
      <c r="U12" s="98">
        <v>61570203.272269689</v>
      </c>
    </row>
    <row r="13" spans="1:21" x14ac:dyDescent="0.25">
      <c r="A13" s="78" t="s">
        <v>109</v>
      </c>
      <c r="B13" s="98">
        <v>1462906</v>
      </c>
      <c r="C13" s="98"/>
      <c r="D13" s="98">
        <v>0</v>
      </c>
      <c r="E13" s="98">
        <v>3840095.3813778022</v>
      </c>
      <c r="F13" s="98">
        <v>20984.90236249438</v>
      </c>
      <c r="G13" s="98">
        <v>257031</v>
      </c>
      <c r="H13" s="98">
        <v>227801.99999999994</v>
      </c>
      <c r="I13" s="98">
        <v>234</v>
      </c>
      <c r="J13" s="98">
        <v>2444654</v>
      </c>
      <c r="K13" s="98">
        <v>11358</v>
      </c>
      <c r="L13" s="98">
        <v>29145673.580622546</v>
      </c>
      <c r="M13" s="98">
        <v>990078</v>
      </c>
      <c r="N13" s="98"/>
      <c r="O13" s="98"/>
      <c r="P13" s="98">
        <v>85934.999999999985</v>
      </c>
      <c r="Q13" s="98">
        <v>8334841.759060693</v>
      </c>
      <c r="R13" s="98">
        <v>33319229.334160008</v>
      </c>
      <c r="S13" s="98">
        <v>0</v>
      </c>
      <c r="T13" s="98"/>
      <c r="U13" s="98">
        <v>80140822.957583547</v>
      </c>
    </row>
    <row r="14" spans="1:21" x14ac:dyDescent="0.25">
      <c r="A14" s="79">
        <v>2019</v>
      </c>
      <c r="B14" s="98">
        <v>729134</v>
      </c>
      <c r="C14" s="98"/>
      <c r="D14" s="98">
        <v>0</v>
      </c>
      <c r="E14" s="98">
        <v>757087.00000000012</v>
      </c>
      <c r="F14" s="98">
        <v>4441.5</v>
      </c>
      <c r="G14" s="98">
        <v>85676.999999999956</v>
      </c>
      <c r="H14" s="98">
        <v>75933.999999999971</v>
      </c>
      <c r="I14" s="98">
        <v>78</v>
      </c>
      <c r="J14" s="98">
        <v>995654</v>
      </c>
      <c r="K14" s="98">
        <v>3786</v>
      </c>
      <c r="L14" s="98">
        <v>4353509.666666667</v>
      </c>
      <c r="M14" s="98">
        <v>330026.00000000006</v>
      </c>
      <c r="N14" s="98"/>
      <c r="O14" s="98"/>
      <c r="P14" s="98">
        <v>28644.999999999993</v>
      </c>
      <c r="Q14" s="98">
        <v>2668834</v>
      </c>
      <c r="R14" s="98">
        <v>2914869.3333333335</v>
      </c>
      <c r="S14" s="98">
        <v>0</v>
      </c>
      <c r="T14" s="98"/>
      <c r="U14" s="98">
        <v>12947675.500000002</v>
      </c>
    </row>
    <row r="15" spans="1:21" x14ac:dyDescent="0.25">
      <c r="A15" s="79">
        <v>2030</v>
      </c>
      <c r="B15" s="98">
        <v>363995</v>
      </c>
      <c r="C15" s="98"/>
      <c r="D15" s="98">
        <v>0</v>
      </c>
      <c r="E15" s="98">
        <v>1505490.464025514</v>
      </c>
      <c r="F15" s="98">
        <v>8138.6352546285043</v>
      </c>
      <c r="G15" s="98">
        <v>85677</v>
      </c>
      <c r="H15" s="98">
        <v>75934</v>
      </c>
      <c r="I15" s="98">
        <v>78</v>
      </c>
      <c r="J15" s="98">
        <v>725967.99999999977</v>
      </c>
      <c r="K15" s="98">
        <v>3785.9999999999995</v>
      </c>
      <c r="L15" s="98">
        <v>12515657.295601793</v>
      </c>
      <c r="M15" s="98">
        <v>330026</v>
      </c>
      <c r="N15" s="98"/>
      <c r="O15" s="98"/>
      <c r="P15" s="98">
        <v>28644.999999999996</v>
      </c>
      <c r="Q15" s="98">
        <v>2775329.8009308982</v>
      </c>
      <c r="R15" s="98">
        <v>15533219.712531526</v>
      </c>
      <c r="S15" s="98">
        <v>0</v>
      </c>
      <c r="T15" s="98"/>
      <c r="U15" s="98">
        <v>33951944.908344358</v>
      </c>
    </row>
    <row r="16" spans="1:21" x14ac:dyDescent="0.25">
      <c r="A16" s="79">
        <v>2050</v>
      </c>
      <c r="B16" s="98">
        <v>369777</v>
      </c>
      <c r="C16" s="98"/>
      <c r="D16" s="98">
        <v>0</v>
      </c>
      <c r="E16" s="98">
        <v>1577517.9173522878</v>
      </c>
      <c r="F16" s="98">
        <v>8404.7671078658768</v>
      </c>
      <c r="G16" s="98">
        <v>85677.000000000058</v>
      </c>
      <c r="H16" s="98">
        <v>75933.999999999985</v>
      </c>
      <c r="I16" s="98">
        <v>78</v>
      </c>
      <c r="J16" s="98">
        <v>723032.00000000023</v>
      </c>
      <c r="K16" s="98">
        <v>3786.0000000000005</v>
      </c>
      <c r="L16" s="98">
        <v>12276506.618354084</v>
      </c>
      <c r="M16" s="98">
        <v>330026</v>
      </c>
      <c r="N16" s="98"/>
      <c r="O16" s="98"/>
      <c r="P16" s="98">
        <v>28644.999999999996</v>
      </c>
      <c r="Q16" s="98">
        <v>2890677.9581297943</v>
      </c>
      <c r="R16" s="98">
        <v>14871140.288295148</v>
      </c>
      <c r="S16" s="98">
        <v>0</v>
      </c>
      <c r="T16" s="98"/>
      <c r="U16" s="98">
        <v>33241202.549239181</v>
      </c>
    </row>
    <row r="17" spans="1:21" x14ac:dyDescent="0.25">
      <c r="A17" s="78" t="s">
        <v>340</v>
      </c>
      <c r="B17" s="98"/>
      <c r="C17" s="98"/>
      <c r="D17" s="98"/>
      <c r="E17" s="98"/>
      <c r="F17" s="98"/>
      <c r="G17" s="98"/>
      <c r="H17" s="98">
        <v>0</v>
      </c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>
        <v>0</v>
      </c>
      <c r="U17" s="98">
        <v>0</v>
      </c>
    </row>
    <row r="18" spans="1:21" x14ac:dyDescent="0.25">
      <c r="A18" s="79">
        <v>2019</v>
      </c>
      <c r="B18" s="98"/>
      <c r="C18" s="98"/>
      <c r="D18" s="98"/>
      <c r="E18" s="98"/>
      <c r="F18" s="98"/>
      <c r="G18" s="98"/>
      <c r="H18" s="98">
        <v>0</v>
      </c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>
        <v>0</v>
      </c>
      <c r="U18" s="98">
        <v>0</v>
      </c>
    </row>
    <row r="19" spans="1:21" x14ac:dyDescent="0.25">
      <c r="A19" s="79">
        <v>2030</v>
      </c>
      <c r="B19" s="98"/>
      <c r="C19" s="98"/>
      <c r="D19" s="98"/>
      <c r="E19" s="98"/>
      <c r="F19" s="98"/>
      <c r="G19" s="98"/>
      <c r="H19" s="98">
        <v>0</v>
      </c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>
        <v>0</v>
      </c>
      <c r="U19" s="98">
        <v>0</v>
      </c>
    </row>
    <row r="20" spans="1:21" x14ac:dyDescent="0.25">
      <c r="A20" s="79">
        <v>2050</v>
      </c>
      <c r="B20" s="98"/>
      <c r="C20" s="98"/>
      <c r="D20" s="98"/>
      <c r="E20" s="98"/>
      <c r="F20" s="98"/>
      <c r="G20" s="98"/>
      <c r="H20" s="98">
        <v>0</v>
      </c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>
        <v>0</v>
      </c>
      <c r="U20" s="98">
        <v>0</v>
      </c>
    </row>
    <row r="21" spans="1:21" x14ac:dyDescent="0.25">
      <c r="A21" s="78" t="s">
        <v>341</v>
      </c>
      <c r="B21" s="98"/>
      <c r="C21" s="98"/>
      <c r="D21" s="98"/>
      <c r="E21" s="98"/>
      <c r="F21" s="98"/>
      <c r="G21" s="98">
        <v>0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>
        <v>0</v>
      </c>
    </row>
    <row r="22" spans="1:21" x14ac:dyDescent="0.25">
      <c r="A22" s="79">
        <v>2019</v>
      </c>
      <c r="B22" s="98"/>
      <c r="C22" s="98"/>
      <c r="D22" s="98"/>
      <c r="E22" s="98"/>
      <c r="F22" s="98"/>
      <c r="G22" s="98">
        <v>0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>
        <v>0</v>
      </c>
    </row>
    <row r="23" spans="1:21" x14ac:dyDescent="0.25">
      <c r="A23" s="79">
        <v>2030</v>
      </c>
      <c r="B23" s="98"/>
      <c r="C23" s="98"/>
      <c r="D23" s="98"/>
      <c r="E23" s="98"/>
      <c r="F23" s="98"/>
      <c r="G23" s="98">
        <v>0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>
        <v>0</v>
      </c>
    </row>
    <row r="24" spans="1:21" x14ac:dyDescent="0.25">
      <c r="A24" s="79">
        <v>2050</v>
      </c>
      <c r="B24" s="98"/>
      <c r="C24" s="98"/>
      <c r="D24" s="98"/>
      <c r="E24" s="98"/>
      <c r="F24" s="98"/>
      <c r="G24" s="98">
        <v>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>
        <v>0</v>
      </c>
    </row>
    <row r="25" spans="1:21" x14ac:dyDescent="0.25">
      <c r="A25" s="78" t="s">
        <v>347</v>
      </c>
      <c r="B25" s="98">
        <v>0</v>
      </c>
      <c r="C25" s="98"/>
      <c r="D25" s="98"/>
      <c r="E25" s="98"/>
      <c r="F25" s="98"/>
      <c r="G25" s="98"/>
      <c r="H25" s="98">
        <v>0</v>
      </c>
      <c r="I25" s="98">
        <v>0</v>
      </c>
      <c r="J25" s="98"/>
      <c r="K25" s="98"/>
      <c r="L25" s="98"/>
      <c r="M25" s="98"/>
      <c r="N25" s="98">
        <v>0</v>
      </c>
      <c r="O25" s="98"/>
      <c r="P25" s="98"/>
      <c r="Q25" s="98"/>
      <c r="R25" s="98"/>
      <c r="S25" s="98"/>
      <c r="T25" s="98">
        <v>0</v>
      </c>
      <c r="U25" s="98">
        <v>0</v>
      </c>
    </row>
    <row r="26" spans="1:21" x14ac:dyDescent="0.25">
      <c r="A26" s="79">
        <v>2019</v>
      </c>
      <c r="B26" s="98">
        <v>0</v>
      </c>
      <c r="C26" s="98"/>
      <c r="D26" s="98"/>
      <c r="E26" s="98"/>
      <c r="F26" s="98"/>
      <c r="G26" s="98"/>
      <c r="H26" s="98">
        <v>0</v>
      </c>
      <c r="I26" s="98">
        <v>0</v>
      </c>
      <c r="J26" s="98"/>
      <c r="K26" s="98"/>
      <c r="L26" s="98"/>
      <c r="M26" s="98"/>
      <c r="N26" s="98">
        <v>0</v>
      </c>
      <c r="O26" s="98"/>
      <c r="P26" s="98"/>
      <c r="Q26" s="98"/>
      <c r="R26" s="98"/>
      <c r="S26" s="98"/>
      <c r="T26" s="98">
        <v>0</v>
      </c>
      <c r="U26" s="98">
        <v>0</v>
      </c>
    </row>
    <row r="27" spans="1:21" x14ac:dyDescent="0.25">
      <c r="A27" s="79">
        <v>2030</v>
      </c>
      <c r="B27" s="98">
        <v>0</v>
      </c>
      <c r="C27" s="98"/>
      <c r="D27" s="98"/>
      <c r="E27" s="98"/>
      <c r="F27" s="98"/>
      <c r="G27" s="98"/>
      <c r="H27" s="98">
        <v>0</v>
      </c>
      <c r="I27" s="98">
        <v>0</v>
      </c>
      <c r="J27" s="98"/>
      <c r="K27" s="98"/>
      <c r="L27" s="98"/>
      <c r="M27" s="98"/>
      <c r="N27" s="98">
        <v>0</v>
      </c>
      <c r="O27" s="98"/>
      <c r="P27" s="98"/>
      <c r="Q27" s="98"/>
      <c r="R27" s="98"/>
      <c r="S27" s="98"/>
      <c r="T27" s="98">
        <v>0</v>
      </c>
      <c r="U27" s="98">
        <v>0</v>
      </c>
    </row>
    <row r="28" spans="1:21" x14ac:dyDescent="0.25">
      <c r="A28" s="79">
        <v>2050</v>
      </c>
      <c r="B28" s="98">
        <v>0</v>
      </c>
      <c r="C28" s="98"/>
      <c r="D28" s="98"/>
      <c r="E28" s="98"/>
      <c r="F28" s="98"/>
      <c r="G28" s="98"/>
      <c r="H28" s="98">
        <v>0</v>
      </c>
      <c r="I28" s="98">
        <v>0</v>
      </c>
      <c r="J28" s="98"/>
      <c r="K28" s="98"/>
      <c r="L28" s="98"/>
      <c r="M28" s="98"/>
      <c r="N28" s="98">
        <v>0</v>
      </c>
      <c r="O28" s="98"/>
      <c r="P28" s="98"/>
      <c r="Q28" s="98"/>
      <c r="R28" s="98"/>
      <c r="S28" s="98"/>
      <c r="T28" s="98">
        <v>0</v>
      </c>
      <c r="U28" s="98">
        <v>0</v>
      </c>
    </row>
    <row r="29" spans="1:21" x14ac:dyDescent="0.25">
      <c r="A29" s="78" t="s">
        <v>336</v>
      </c>
      <c r="B29" s="98">
        <v>0</v>
      </c>
      <c r="C29" s="98"/>
      <c r="D29" s="98"/>
      <c r="E29" s="98"/>
      <c r="F29" s="98"/>
      <c r="G29" s="98"/>
      <c r="H29" s="98">
        <v>0</v>
      </c>
      <c r="I29" s="98">
        <v>0</v>
      </c>
      <c r="J29" s="98"/>
      <c r="K29" s="98">
        <v>1658382.281988129</v>
      </c>
      <c r="L29" s="98"/>
      <c r="M29" s="98"/>
      <c r="N29" s="98">
        <v>0</v>
      </c>
      <c r="O29" s="98">
        <v>1644497.9248029687</v>
      </c>
      <c r="P29" s="98"/>
      <c r="Q29" s="98"/>
      <c r="R29" s="98"/>
      <c r="S29" s="98">
        <v>0</v>
      </c>
      <c r="T29" s="98"/>
      <c r="U29" s="98">
        <v>3302880.2067910978</v>
      </c>
    </row>
    <row r="30" spans="1:21" x14ac:dyDescent="0.25">
      <c r="A30" s="79">
        <v>2019</v>
      </c>
      <c r="B30" s="98">
        <v>0</v>
      </c>
      <c r="C30" s="98"/>
      <c r="D30" s="98"/>
      <c r="E30" s="98"/>
      <c r="F30" s="98"/>
      <c r="G30" s="98"/>
      <c r="H30" s="98">
        <v>0</v>
      </c>
      <c r="I30" s="98">
        <v>0</v>
      </c>
      <c r="J30" s="98"/>
      <c r="K30" s="98">
        <v>530494.83043187088</v>
      </c>
      <c r="L30" s="98"/>
      <c r="M30" s="98"/>
      <c r="N30" s="98">
        <v>0</v>
      </c>
      <c r="O30" s="98">
        <v>678325.22851124685</v>
      </c>
      <c r="P30" s="98"/>
      <c r="Q30" s="98"/>
      <c r="R30" s="98"/>
      <c r="S30" s="98">
        <v>0</v>
      </c>
      <c r="T30" s="98"/>
      <c r="U30" s="98">
        <v>1208820.0589431177</v>
      </c>
    </row>
    <row r="31" spans="1:21" x14ac:dyDescent="0.25">
      <c r="A31" s="79">
        <v>2030</v>
      </c>
      <c r="B31" s="98">
        <v>0</v>
      </c>
      <c r="C31" s="98"/>
      <c r="D31" s="98"/>
      <c r="E31" s="98"/>
      <c r="F31" s="98"/>
      <c r="G31" s="98"/>
      <c r="H31" s="98">
        <v>0</v>
      </c>
      <c r="I31" s="98">
        <v>0</v>
      </c>
      <c r="J31" s="98"/>
      <c r="K31" s="98">
        <v>552167.88248845807</v>
      </c>
      <c r="L31" s="98"/>
      <c r="M31" s="98"/>
      <c r="N31" s="98">
        <v>0</v>
      </c>
      <c r="O31" s="98">
        <v>482330.02495117608</v>
      </c>
      <c r="P31" s="98"/>
      <c r="Q31" s="98"/>
      <c r="R31" s="98"/>
      <c r="S31" s="98">
        <v>0</v>
      </c>
      <c r="T31" s="98"/>
      <c r="U31" s="98">
        <v>1034497.9074396342</v>
      </c>
    </row>
    <row r="32" spans="1:21" x14ac:dyDescent="0.25">
      <c r="A32" s="79">
        <v>2050</v>
      </c>
      <c r="B32" s="98">
        <v>0</v>
      </c>
      <c r="C32" s="98"/>
      <c r="D32" s="98"/>
      <c r="E32" s="98"/>
      <c r="F32" s="98"/>
      <c r="G32" s="98"/>
      <c r="H32" s="98">
        <v>0</v>
      </c>
      <c r="I32" s="98">
        <v>0</v>
      </c>
      <c r="J32" s="98"/>
      <c r="K32" s="98">
        <v>575719.56906779984</v>
      </c>
      <c r="L32" s="98"/>
      <c r="M32" s="98"/>
      <c r="N32" s="98">
        <v>0</v>
      </c>
      <c r="O32" s="98">
        <v>483842.67134054581</v>
      </c>
      <c r="P32" s="98"/>
      <c r="Q32" s="98"/>
      <c r="R32" s="98"/>
      <c r="S32" s="98">
        <v>0</v>
      </c>
      <c r="T32" s="98"/>
      <c r="U32" s="98">
        <v>1059562.2404083456</v>
      </c>
    </row>
    <row r="33" spans="1:21" x14ac:dyDescent="0.25">
      <c r="A33" s="78" t="s">
        <v>342</v>
      </c>
      <c r="B33" s="98">
        <v>-370459.88762915437</v>
      </c>
      <c r="C33" s="98">
        <v>9004397.8609129861</v>
      </c>
      <c r="D33" s="98">
        <v>0</v>
      </c>
      <c r="E33" s="98">
        <v>3268087.5012847767</v>
      </c>
      <c r="F33" s="98">
        <v>0</v>
      </c>
      <c r="G33" s="98">
        <v>49690316.83140853</v>
      </c>
      <c r="H33" s="98">
        <v>5833178.1174814608</v>
      </c>
      <c r="I33" s="98">
        <v>2948193</v>
      </c>
      <c r="J33" s="98">
        <v>-282331.74238360202</v>
      </c>
      <c r="K33" s="98">
        <v>2050913.8956373536</v>
      </c>
      <c r="L33" s="98">
        <v>0</v>
      </c>
      <c r="M33" s="98">
        <v>3287586.2137797251</v>
      </c>
      <c r="N33" s="98">
        <v>605047.78132287296</v>
      </c>
      <c r="O33" s="98">
        <v>0</v>
      </c>
      <c r="P33" s="98">
        <v>10446179.120862691</v>
      </c>
      <c r="Q33" s="98">
        <v>13642395.32050859</v>
      </c>
      <c r="R33" s="98">
        <v>0</v>
      </c>
      <c r="S33" s="98">
        <v>241276.5</v>
      </c>
      <c r="T33" s="98">
        <v>5003247.4634568831</v>
      </c>
      <c r="U33" s="98">
        <v>105368027.9766431</v>
      </c>
    </row>
    <row r="34" spans="1:21" x14ac:dyDescent="0.25">
      <c r="A34" s="79">
        <v>2019</v>
      </c>
      <c r="B34" s="98">
        <v>-370459.67448149773</v>
      </c>
      <c r="C34" s="98">
        <v>3230529.0722415126</v>
      </c>
      <c r="D34" s="98">
        <v>0</v>
      </c>
      <c r="E34" s="98">
        <v>1352218.0071428574</v>
      </c>
      <c r="F34" s="98">
        <v>0</v>
      </c>
      <c r="G34" s="98">
        <v>4087571.5535632996</v>
      </c>
      <c r="H34" s="98">
        <v>1895494.5192748315</v>
      </c>
      <c r="I34" s="98">
        <v>982731</v>
      </c>
      <c r="J34" s="98">
        <v>-282332.03034110228</v>
      </c>
      <c r="K34" s="98">
        <v>1976968.2090253732</v>
      </c>
      <c r="L34" s="98">
        <v>0</v>
      </c>
      <c r="M34" s="98">
        <v>1274488.0820395502</v>
      </c>
      <c r="N34" s="98">
        <v>209867.13867694439</v>
      </c>
      <c r="O34" s="98">
        <v>0</v>
      </c>
      <c r="P34" s="98">
        <v>1637775.5474174484</v>
      </c>
      <c r="Q34" s="98">
        <v>4368323.901678659</v>
      </c>
      <c r="R34" s="98">
        <v>0</v>
      </c>
      <c r="S34" s="98">
        <v>76.5</v>
      </c>
      <c r="T34" s="98">
        <v>1611192.2070124748</v>
      </c>
      <c r="U34" s="98">
        <v>21974444.033250354</v>
      </c>
    </row>
    <row r="35" spans="1:21" x14ac:dyDescent="0.25">
      <c r="A35" s="79">
        <v>2030</v>
      </c>
      <c r="B35" s="98">
        <v>-2.825725611182861E-2</v>
      </c>
      <c r="C35" s="98">
        <v>2821317.7598304613</v>
      </c>
      <c r="D35" s="98">
        <v>0</v>
      </c>
      <c r="E35" s="98">
        <v>935554.7883587121</v>
      </c>
      <c r="F35" s="98">
        <v>0</v>
      </c>
      <c r="G35" s="98">
        <v>22471048.58236064</v>
      </c>
      <c r="H35" s="98">
        <v>2083427.3984942674</v>
      </c>
      <c r="I35" s="98">
        <v>982731</v>
      </c>
      <c r="J35" s="98">
        <v>0.40288562423666008</v>
      </c>
      <c r="K35" s="98">
        <v>17371.896185037214</v>
      </c>
      <c r="L35" s="98">
        <v>0</v>
      </c>
      <c r="M35" s="98">
        <v>945982.65677317674</v>
      </c>
      <c r="N35" s="98">
        <v>196601.20651859304</v>
      </c>
      <c r="O35" s="98">
        <v>0</v>
      </c>
      <c r="P35" s="98">
        <v>4395047.4696619669</v>
      </c>
      <c r="Q35" s="98">
        <v>4542635.2873380352</v>
      </c>
      <c r="R35" s="98">
        <v>0</v>
      </c>
      <c r="S35" s="98">
        <v>120600</v>
      </c>
      <c r="T35" s="98">
        <v>1641575.358461577</v>
      </c>
      <c r="U35" s="98">
        <v>41153893.778610826</v>
      </c>
    </row>
    <row r="36" spans="1:21" x14ac:dyDescent="0.25">
      <c r="A36" s="79">
        <v>2050</v>
      </c>
      <c r="B36" s="98">
        <v>-0.18489040050189942</v>
      </c>
      <c r="C36" s="98">
        <v>2952551.0288410122</v>
      </c>
      <c r="D36" s="98">
        <v>0</v>
      </c>
      <c r="E36" s="98">
        <v>980314.70578320744</v>
      </c>
      <c r="F36" s="98">
        <v>0</v>
      </c>
      <c r="G36" s="98">
        <v>23131696.695484586</v>
      </c>
      <c r="H36" s="98">
        <v>1854256.1997123619</v>
      </c>
      <c r="I36" s="98">
        <v>982731</v>
      </c>
      <c r="J36" s="98">
        <v>-0.11492812394862995</v>
      </c>
      <c r="K36" s="98">
        <v>56573.790426943218</v>
      </c>
      <c r="L36" s="98">
        <v>0</v>
      </c>
      <c r="M36" s="98">
        <v>1067115.474966998</v>
      </c>
      <c r="N36" s="98">
        <v>198579.43612733553</v>
      </c>
      <c r="O36" s="98">
        <v>0</v>
      </c>
      <c r="P36" s="98">
        <v>4413356.1037832759</v>
      </c>
      <c r="Q36" s="98">
        <v>4731436.1314918958</v>
      </c>
      <c r="R36" s="98">
        <v>0</v>
      </c>
      <c r="S36" s="98">
        <v>120600</v>
      </c>
      <c r="T36" s="98">
        <v>1750479.8979828311</v>
      </c>
      <c r="U36" s="98">
        <v>42239690.164781921</v>
      </c>
    </row>
    <row r="37" spans="1:21" x14ac:dyDescent="0.25">
      <c r="A37" s="78" t="s">
        <v>61</v>
      </c>
      <c r="B37" s="98">
        <v>1991300.9216755275</v>
      </c>
      <c r="C37" s="98">
        <v>138563305.99707481</v>
      </c>
      <c r="D37" s="98">
        <v>0</v>
      </c>
      <c r="E37" s="98">
        <v>15597863.448487012</v>
      </c>
      <c r="F37" s="98">
        <v>46321.504005003502</v>
      </c>
      <c r="G37" s="98">
        <v>182333243.57443714</v>
      </c>
      <c r="H37" s="98">
        <v>22309646.631587386</v>
      </c>
      <c r="I37" s="98">
        <v>5896854</v>
      </c>
      <c r="J37" s="98">
        <v>4324644.5152327958</v>
      </c>
      <c r="K37" s="98">
        <v>46323715.289035335</v>
      </c>
      <c r="L37" s="98">
        <v>83193697.586568609</v>
      </c>
      <c r="M37" s="98">
        <v>46663770.71303495</v>
      </c>
      <c r="N37" s="98">
        <v>1210095.5626457459</v>
      </c>
      <c r="O37" s="98">
        <v>3288995.8496059375</v>
      </c>
      <c r="P37" s="98">
        <v>31000863.860834524</v>
      </c>
      <c r="Q37" s="98">
        <v>43954474.15913856</v>
      </c>
      <c r="R37" s="98">
        <v>102879244.44628148</v>
      </c>
      <c r="S37" s="98">
        <v>482553</v>
      </c>
      <c r="T37" s="98">
        <v>10006494.926913764</v>
      </c>
      <c r="U37" s="98">
        <v>740067085.98655844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E2" sqref="E2"/>
    </sheetView>
  </sheetViews>
  <sheetFormatPr defaultColWidth="8.85546875" defaultRowHeight="15" x14ac:dyDescent="0.25"/>
  <cols>
    <col min="1" max="1" width="19.42578125" style="168" bestFit="1" customWidth="1"/>
    <col min="2" max="2" width="12.7109375" style="168" bestFit="1" customWidth="1"/>
    <col min="3" max="3" width="21" style="168" bestFit="1" customWidth="1"/>
    <col min="4" max="4" width="5.28515625" style="168" bestFit="1" customWidth="1"/>
    <col min="5" max="5" width="16.140625" style="168" bestFit="1" customWidth="1"/>
    <col min="6" max="6" width="37.7109375" style="168" bestFit="1" customWidth="1"/>
    <col min="7" max="7" width="9.5703125" style="168" bestFit="1" customWidth="1"/>
    <col min="8" max="18" width="8.85546875" style="168"/>
    <col min="19" max="19" width="14.5703125" style="168" bestFit="1" customWidth="1"/>
    <col min="20" max="16384" width="8.85546875" style="168"/>
  </cols>
  <sheetData>
    <row r="1" spans="1:14" ht="15.75" thickBot="1" x14ac:dyDescent="0.3">
      <c r="A1" s="427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28" t="s">
        <v>343</v>
      </c>
      <c r="J1" s="153" t="s">
        <v>350</v>
      </c>
      <c r="K1" s="153"/>
      <c r="L1" s="153"/>
      <c r="M1" s="153"/>
      <c r="N1" s="153"/>
    </row>
    <row r="2" spans="1:14" s="103" customFormat="1" x14ac:dyDescent="0.25">
      <c r="A2" s="419" t="s">
        <v>344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39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28" t="str">
        <f>IFERROR(VLOOKUP(A2,'Oversættelse til tabel'!$A$2:$B$14,2,FALSE),"")</f>
        <v>Antaget til KV, husholdninger og industri</v>
      </c>
      <c r="G2" s="421"/>
      <c r="H2" s="187"/>
      <c r="J2" s="153" t="s">
        <v>352</v>
      </c>
    </row>
    <row r="3" spans="1:14" s="103" customFormat="1" x14ac:dyDescent="0.25">
      <c r="A3" s="422" t="s">
        <v>344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440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29" t="str">
        <f>IFERROR(VLOOKUP(A3,'Oversættelse til tabel'!$A$2:$B$14,2,FALSE),"")</f>
        <v>Antaget til KV, husholdninger og industri</v>
      </c>
      <c r="G3" s="423"/>
      <c r="H3" s="187"/>
    </row>
    <row r="4" spans="1:14" s="103" customFormat="1" x14ac:dyDescent="0.25">
      <c r="A4" s="422" t="s">
        <v>344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440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29" t="str">
        <f>IFERROR(VLOOKUP(A4,'Oversættelse til tabel'!$A$2:$B$14,2,FALSE),"")</f>
        <v>Antaget til KV, husholdninger og industri</v>
      </c>
      <c r="G4" s="423"/>
      <c r="H4" s="187"/>
    </row>
    <row r="5" spans="1:14" s="103" customFormat="1" x14ac:dyDescent="0.25">
      <c r="A5" s="422" t="s">
        <v>344</v>
      </c>
      <c r="B5" s="99" t="s">
        <v>23</v>
      </c>
      <c r="C5" s="99" t="s">
        <v>119</v>
      </c>
      <c r="D5" s="99">
        <f t="shared" si="0"/>
        <v>2019</v>
      </c>
      <c r="E5" s="440">
        <f ca="1"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29" t="str">
        <f>IFERROR(VLOOKUP(A5,'Oversættelse til tabel'!$A$2:$B$14,2,FALSE),"")</f>
        <v>Antaget til KV, husholdninger og industri</v>
      </c>
      <c r="G5" s="423"/>
      <c r="H5" s="187"/>
    </row>
    <row r="6" spans="1:14" s="103" customFormat="1" x14ac:dyDescent="0.25">
      <c r="A6" s="422" t="s">
        <v>344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440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29" t="str">
        <f>IFERROR(VLOOKUP(A6,'Oversættelse til tabel'!$A$2:$B$14,2,FALSE),"")</f>
        <v>Antaget til KV, husholdninger og industri</v>
      </c>
      <c r="G6" s="423"/>
      <c r="H6" s="187"/>
    </row>
    <row r="7" spans="1:14" s="103" customFormat="1" x14ac:dyDescent="0.25">
      <c r="A7" s="422" t="s">
        <v>344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440">
        <f ca="1"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29" t="str">
        <f>IFERROR(VLOOKUP(A7,'Oversættelse til tabel'!$A$2:$B$14,2,FALSE),"")</f>
        <v>Antaget til KV, husholdninger og industri</v>
      </c>
      <c r="G7" s="423"/>
      <c r="H7" s="187"/>
    </row>
    <row r="8" spans="1:14" s="103" customFormat="1" x14ac:dyDescent="0.25">
      <c r="A8" s="422" t="s">
        <v>344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440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29" t="str">
        <f>IFERROR(VLOOKUP(A8,'Oversættelse til tabel'!$A$2:$B$14,2,FALSE),"")</f>
        <v>Antaget til KV, husholdninger og industri</v>
      </c>
      <c r="G8" s="423"/>
      <c r="H8" s="187"/>
    </row>
    <row r="9" spans="1:14" s="103" customFormat="1" x14ac:dyDescent="0.25">
      <c r="A9" s="422" t="s">
        <v>344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440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29" t="str">
        <f>IFERROR(VLOOKUP(A9,'Oversættelse til tabel'!$A$2:$B$14,2,FALSE),"")</f>
        <v>Antaget til KV, husholdninger og industri</v>
      </c>
      <c r="G9" s="423"/>
      <c r="H9" s="187"/>
    </row>
    <row r="10" spans="1:14" s="103" customFormat="1" x14ac:dyDescent="0.25">
      <c r="A10" s="422" t="s">
        <v>344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440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29" t="str">
        <f>IFERROR(VLOOKUP(A10,'Oversættelse til tabel'!$A$2:$B$14,2,FALSE),"")</f>
        <v>Antaget til KV, husholdninger og industri</v>
      </c>
      <c r="G10" s="423"/>
      <c r="H10" s="187"/>
    </row>
    <row r="11" spans="1:14" s="103" customFormat="1" x14ac:dyDescent="0.25">
      <c r="A11" s="422" t="s">
        <v>344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440">
        <f ca="1"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29" t="str">
        <f>IFERROR(VLOOKUP(A11,'Oversættelse til tabel'!$A$2:$B$14,2,FALSE),"")</f>
        <v>Antaget til KV, husholdninger og industri</v>
      </c>
      <c r="G11" s="423"/>
      <c r="H11" s="187"/>
    </row>
    <row r="12" spans="1:14" s="103" customFormat="1" x14ac:dyDescent="0.25">
      <c r="A12" s="422" t="s">
        <v>344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440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29" t="str">
        <f>IFERROR(VLOOKUP(A12,'Oversættelse til tabel'!$A$2:$B$14,2,FALSE),"")</f>
        <v>Antaget til KV, husholdninger og industri</v>
      </c>
      <c r="G12" s="423"/>
      <c r="H12" s="187"/>
    </row>
    <row r="13" spans="1:14" s="103" customFormat="1" x14ac:dyDescent="0.25">
      <c r="A13" s="422" t="s">
        <v>344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440">
        <f ca="1"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29" t="str">
        <f>IFERROR(VLOOKUP(A13,'Oversættelse til tabel'!$A$2:$B$14,2,FALSE),"")</f>
        <v>Antaget til KV, husholdninger og industri</v>
      </c>
      <c r="G13" s="423"/>
      <c r="H13" s="187"/>
    </row>
    <row r="14" spans="1:14" s="103" customFormat="1" x14ac:dyDescent="0.25">
      <c r="A14" s="422" t="s">
        <v>344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440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29" t="str">
        <f>IFERROR(VLOOKUP(A14,'Oversættelse til tabel'!$A$2:$B$14,2,FALSE),"")</f>
        <v>Antaget til KV, husholdninger og industri</v>
      </c>
      <c r="G14" s="423"/>
      <c r="H14" s="187"/>
    </row>
    <row r="15" spans="1:14" s="103" customFormat="1" x14ac:dyDescent="0.25">
      <c r="A15" s="422" t="s">
        <v>344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440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29" t="str">
        <f>IFERROR(VLOOKUP(A15,'Oversættelse til tabel'!$A$2:$B$14,2,FALSE),"")</f>
        <v>Antaget til KV, husholdninger og industri</v>
      </c>
      <c r="G15" s="423"/>
      <c r="H15" s="187"/>
    </row>
    <row r="16" spans="1:14" s="103" customFormat="1" x14ac:dyDescent="0.25">
      <c r="A16" s="422" t="s">
        <v>344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440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29" t="str">
        <f>IFERROR(VLOOKUP(A16,'Oversættelse til tabel'!$A$2:$B$14,2,FALSE),"")</f>
        <v>Antaget til KV, husholdninger og industri</v>
      </c>
      <c r="G16" s="423"/>
      <c r="H16" s="187"/>
    </row>
    <row r="17" spans="1:8" s="103" customFormat="1" x14ac:dyDescent="0.25">
      <c r="A17" s="422" t="s">
        <v>344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440">
        <f ca="1"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29" t="str">
        <f>IFERROR(VLOOKUP(A17,'Oversættelse til tabel'!$A$2:$B$14,2,FALSE),"")</f>
        <v>Antaget til KV, husholdninger og industri</v>
      </c>
      <c r="G17" s="423"/>
      <c r="H17" s="187"/>
    </row>
    <row r="18" spans="1:8" s="103" customFormat="1" x14ac:dyDescent="0.25">
      <c r="A18" s="422" t="s">
        <v>344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440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29" t="str">
        <f>IFERROR(VLOOKUP(A18,'Oversættelse til tabel'!$A$2:$B$14,2,FALSE),"")</f>
        <v>Antaget til KV, husholdninger og industri</v>
      </c>
      <c r="G18" s="423"/>
      <c r="H18" s="187"/>
    </row>
    <row r="19" spans="1:8" s="103" customFormat="1" x14ac:dyDescent="0.25">
      <c r="A19" s="422" t="s">
        <v>344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440">
        <f ca="1"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29" t="str">
        <f>IFERROR(VLOOKUP(A19,'Oversættelse til tabel'!$A$2:$B$14,2,FALSE),"")</f>
        <v>Antaget til KV, husholdninger og industri</v>
      </c>
      <c r="G19" s="423"/>
      <c r="H19" s="187"/>
    </row>
    <row r="20" spans="1:8" s="103" customFormat="1" x14ac:dyDescent="0.25">
      <c r="A20" s="422" t="s">
        <v>344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440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29" t="str">
        <f>IFERROR(VLOOKUP(A20,'Oversættelse til tabel'!$A$2:$B$14,2,FALSE),"")</f>
        <v>Antaget til KV, husholdninger og industri</v>
      </c>
      <c r="G20" s="423"/>
      <c r="H20" s="187"/>
    </row>
    <row r="21" spans="1:8" s="103" customFormat="1" x14ac:dyDescent="0.25">
      <c r="A21" s="422" t="s">
        <v>344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440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29" t="str">
        <f>IFERROR(VLOOKUP(A21,'Oversættelse til tabel'!$A$2:$B$14,2,FALSE),"")</f>
        <v>Antaget til KV, husholdninger og industri</v>
      </c>
      <c r="G21" s="423"/>
      <c r="H21" s="187"/>
    </row>
    <row r="22" spans="1:8" s="103" customFormat="1" x14ac:dyDescent="0.25">
      <c r="A22" s="422" t="s">
        <v>344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440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29" t="str">
        <f>IFERROR(VLOOKUP(A22,'Oversættelse til tabel'!$A$2:$B$14,2,FALSE),"")</f>
        <v>Antaget til KV, husholdninger og industri</v>
      </c>
      <c r="G22" s="423"/>
      <c r="H22" s="187"/>
    </row>
    <row r="23" spans="1:8" s="103" customFormat="1" x14ac:dyDescent="0.25">
      <c r="A23" s="422" t="s">
        <v>344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440">
        <f ca="1"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29" t="str">
        <f>IFERROR(VLOOKUP(A23,'Oversættelse til tabel'!$A$2:$B$14,2,FALSE),"")</f>
        <v>Antaget til KV, husholdninger og industri</v>
      </c>
      <c r="G23" s="423"/>
      <c r="H23" s="187"/>
    </row>
    <row r="24" spans="1:8" s="103" customFormat="1" x14ac:dyDescent="0.25">
      <c r="A24" s="422" t="s">
        <v>344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440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29" t="str">
        <f>IFERROR(VLOOKUP(A24,'Oversættelse til tabel'!$A$2:$B$14,2,FALSE),"")</f>
        <v>Antaget til KV, husholdninger og industri</v>
      </c>
      <c r="G24" s="423"/>
      <c r="H24" s="187"/>
    </row>
    <row r="25" spans="1:8" s="103" customFormat="1" x14ac:dyDescent="0.25">
      <c r="A25" s="422" t="s">
        <v>344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440">
        <f ca="1"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29" t="str">
        <f>IFERROR(VLOOKUP(A25,'Oversættelse til tabel'!$A$2:$B$14,2,FALSE),"")</f>
        <v>Antaget til KV, husholdninger og industri</v>
      </c>
      <c r="G25" s="423"/>
      <c r="H25" s="187"/>
    </row>
    <row r="26" spans="1:8" s="103" customFormat="1" x14ac:dyDescent="0.25">
      <c r="A26" s="422" t="s">
        <v>344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440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29" t="str">
        <f>IFERROR(VLOOKUP(A26,'Oversættelse til tabel'!$A$2:$B$14,2,FALSE),"")</f>
        <v>Antaget til KV, husholdninger og industri</v>
      </c>
      <c r="G26" s="423"/>
      <c r="H26" s="187"/>
    </row>
    <row r="27" spans="1:8" s="103" customFormat="1" x14ac:dyDescent="0.25">
      <c r="A27" s="422" t="s">
        <v>344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440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29" t="str">
        <f>IFERROR(VLOOKUP(A27,'Oversættelse til tabel'!$A$2:$B$14,2,FALSE),"")</f>
        <v>Antaget til KV, husholdninger og industri</v>
      </c>
      <c r="G27" s="423"/>
      <c r="H27" s="187"/>
    </row>
    <row r="28" spans="1:8" s="103" customFormat="1" x14ac:dyDescent="0.25">
      <c r="A28" s="422" t="s">
        <v>344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440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29" t="str">
        <f>IFERROR(VLOOKUP(A28,'Oversættelse til tabel'!$A$2:$B$14,2,FALSE),"")</f>
        <v>Antaget til KV, husholdninger og industri</v>
      </c>
      <c r="G28" s="423"/>
      <c r="H28" s="187"/>
    </row>
    <row r="29" spans="1:8" s="103" customFormat="1" x14ac:dyDescent="0.25">
      <c r="A29" s="422" t="s">
        <v>344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440">
        <f ca="1"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29" t="str">
        <f>IFERROR(VLOOKUP(A29,'Oversættelse til tabel'!$A$2:$B$14,2,FALSE),"")</f>
        <v>Antaget til KV, husholdninger og industri</v>
      </c>
      <c r="G29" s="423"/>
      <c r="H29" s="187"/>
    </row>
    <row r="30" spans="1:8" s="103" customFormat="1" x14ac:dyDescent="0.25">
      <c r="A30" s="422" t="s">
        <v>344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440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29" t="str">
        <f>IFERROR(VLOOKUP(A30,'Oversættelse til tabel'!$A$2:$B$14,2,FALSE),"")</f>
        <v>Antaget til KV, husholdninger og industri</v>
      </c>
      <c r="G30" s="423"/>
      <c r="H30" s="187"/>
    </row>
    <row r="31" spans="1:8" s="103" customFormat="1" x14ac:dyDescent="0.25">
      <c r="A31" s="422" t="s">
        <v>344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440">
        <f ca="1"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29" t="str">
        <f>IFERROR(VLOOKUP(A31,'Oversættelse til tabel'!$A$2:$B$14,2,FALSE),"")</f>
        <v>Antaget til KV, husholdninger og industri</v>
      </c>
      <c r="G31" s="423"/>
      <c r="H31" s="187"/>
    </row>
    <row r="32" spans="1:8" s="103" customFormat="1" x14ac:dyDescent="0.25">
      <c r="A32" s="422" t="s">
        <v>344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440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29" t="str">
        <f>IFERROR(VLOOKUP(A32,'Oversættelse til tabel'!$A$2:$B$14,2,FALSE),"")</f>
        <v>Antaget til KV, husholdninger og industri</v>
      </c>
      <c r="G32" s="423"/>
      <c r="H32" s="187"/>
    </row>
    <row r="33" spans="1:8" s="103" customFormat="1" x14ac:dyDescent="0.25">
      <c r="A33" s="422" t="s">
        <v>344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440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29" t="str">
        <f>IFERROR(VLOOKUP(A33,'Oversættelse til tabel'!$A$2:$B$14,2,FALSE),"")</f>
        <v>Antaget til KV, husholdninger og industri</v>
      </c>
      <c r="G33" s="423"/>
      <c r="H33" s="187"/>
    </row>
    <row r="34" spans="1:8" s="103" customFormat="1" x14ac:dyDescent="0.25">
      <c r="A34" s="422" t="s">
        <v>344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440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29" t="str">
        <f>IFERROR(VLOOKUP(A34,'Oversættelse til tabel'!$A$2:$B$14,2,FALSE),"")</f>
        <v>Antaget til KV, husholdninger og industri</v>
      </c>
      <c r="G34" s="423"/>
      <c r="H34" s="187"/>
    </row>
    <row r="35" spans="1:8" s="103" customFormat="1" x14ac:dyDescent="0.25">
      <c r="A35" s="422" t="s">
        <v>344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440">
        <f ca="1"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29" t="str">
        <f>IFERROR(VLOOKUP(A35,'Oversættelse til tabel'!$A$2:$B$14,2,FALSE),"")</f>
        <v>Antaget til KV, husholdninger og industri</v>
      </c>
      <c r="G35" s="423"/>
      <c r="H35" s="187"/>
    </row>
    <row r="36" spans="1:8" s="103" customFormat="1" x14ac:dyDescent="0.25">
      <c r="A36" s="422" t="s">
        <v>344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440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29" t="str">
        <f>IFERROR(VLOOKUP(A36,'Oversættelse til tabel'!$A$2:$B$14,2,FALSE),"")</f>
        <v>Antaget til KV, husholdninger og industri</v>
      </c>
      <c r="G36" s="423"/>
      <c r="H36" s="187"/>
    </row>
    <row r="37" spans="1:8" s="103" customFormat="1" ht="15.75" thickBot="1" x14ac:dyDescent="0.3">
      <c r="A37" s="424" t="s">
        <v>344</v>
      </c>
      <c r="B37" s="425" t="s">
        <v>24</v>
      </c>
      <c r="C37" s="425" t="str">
        <f t="shared" si="4"/>
        <v>Bioaffald</v>
      </c>
      <c r="D37" s="425">
        <f t="shared" si="7"/>
        <v>2050</v>
      </c>
      <c r="E37" s="441">
        <f ca="1"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0" t="str">
        <f>IFERROR(VLOOKUP(A37,'Oversættelse til tabel'!$A$2:$B$14,2,FALSE),"")</f>
        <v>Antaget til KV, husholdninger og industri</v>
      </c>
      <c r="G37" s="426"/>
      <c r="H37" s="187"/>
    </row>
    <row r="38" spans="1:8" x14ac:dyDescent="0.25">
      <c r="A38" s="431" t="s">
        <v>346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7">
        <f>'Resultat-Produktion &amp; forbrug'!F15</f>
        <v>0</v>
      </c>
      <c r="F38" s="429" t="str">
        <f>IFERROR(VLOOKUP(A38,'Oversættelse til tabel'!$A$2:$B$14,2,FALSE),"")</f>
        <v>Total produktion</v>
      </c>
      <c r="G38" s="103"/>
      <c r="H38" s="103"/>
    </row>
    <row r="39" spans="1:8" x14ac:dyDescent="0.25">
      <c r="A39" s="431" t="s">
        <v>346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7">
        <f>'Resultat-Produktion &amp; forbrug'!F16</f>
        <v>15764158.337739769</v>
      </c>
      <c r="F39" s="429" t="str">
        <f>IFERROR(VLOOKUP(A39,'Oversættelse til tabel'!$A$2:$B$14,2,FALSE),"")</f>
        <v>Total produktion</v>
      </c>
      <c r="G39" s="103"/>
      <c r="H39" s="103"/>
    </row>
    <row r="40" spans="1:8" x14ac:dyDescent="0.25">
      <c r="A40" s="431" t="s">
        <v>346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7">
        <f>'Resultat-Produktion &amp; forbrug'!F17</f>
        <v>0</v>
      </c>
      <c r="F40" s="429" t="str">
        <f>IFERROR(VLOOKUP(A40,'Oversættelse til tabel'!$A$2:$B$14,2,FALSE),"")</f>
        <v>Total produktion</v>
      </c>
      <c r="G40" s="103"/>
      <c r="H40" s="103"/>
    </row>
    <row r="41" spans="1:8" x14ac:dyDescent="0.25">
      <c r="A41" s="431" t="s">
        <v>346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7">
        <f>'Resultat-Produktion &amp; forbrug'!F18</f>
        <v>185022.9677154524</v>
      </c>
      <c r="F41" s="429" t="str">
        <f>IFERROR(VLOOKUP(A41,'Oversættelse til tabel'!$A$2:$B$14,2,FALSE),"")</f>
        <v>Total produktion</v>
      </c>
      <c r="G41" s="103"/>
      <c r="H41" s="103"/>
    </row>
    <row r="42" spans="1:8" x14ac:dyDescent="0.25">
      <c r="A42" s="431" t="s">
        <v>346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7">
        <f>'Resultat-Produktion &amp; forbrug'!F19</f>
        <v>2717336.5701075909</v>
      </c>
      <c r="F42" s="429" t="str">
        <f>IFERROR(VLOOKUP(A42,'Oversættelse til tabel'!$A$2:$B$14,2,FALSE),"")</f>
        <v>Total produktion</v>
      </c>
      <c r="G42" s="103"/>
      <c r="H42" s="103"/>
    </row>
    <row r="43" spans="1:8" x14ac:dyDescent="0.25">
      <c r="A43" s="431" t="s">
        <v>346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7">
        <f>'Resultat-Produktion &amp; forbrug'!F20</f>
        <v>530462.48766233202</v>
      </c>
      <c r="F43" s="429" t="str">
        <f>IFERROR(VLOOKUP(A43,'Oversættelse til tabel'!$A$2:$B$14,2,FALSE),"")</f>
        <v>Total produktion</v>
      </c>
      <c r="G43" s="103"/>
      <c r="H43" s="103"/>
    </row>
    <row r="44" spans="1:8" x14ac:dyDescent="0.25">
      <c r="A44" s="431" t="s">
        <v>346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7">
        <f>'Resultat-Produktion &amp; forbrug'!F21</f>
        <v>0</v>
      </c>
      <c r="F44" s="429" t="str">
        <f>IFERROR(VLOOKUP(A44,'Oversættelse til tabel'!$A$2:$B$14,2,FALSE),"")</f>
        <v>Total produktion</v>
      </c>
      <c r="G44" s="103"/>
      <c r="H44" s="103"/>
    </row>
    <row r="45" spans="1:8" x14ac:dyDescent="0.25">
      <c r="A45" s="431" t="s">
        <v>346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7">
        <f>'Resultat-Produktion &amp; forbrug'!F22</f>
        <v>513042.22037196398</v>
      </c>
      <c r="F45" s="429" t="str">
        <f>IFERROR(VLOOKUP(A45,'Oversættelse til tabel'!$A$2:$B$14,2,FALSE),"")</f>
        <v>Total produktion</v>
      </c>
      <c r="G45" s="103"/>
      <c r="H45" s="103"/>
    </row>
    <row r="46" spans="1:8" x14ac:dyDescent="0.25">
      <c r="A46" s="431" t="s">
        <v>346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7">
        <f>'Resultat-Produktion &amp; forbrug'!F23</f>
        <v>766472.09789043549</v>
      </c>
      <c r="F46" s="429" t="str">
        <f>IFERROR(VLOOKUP(A46,'Oversættelse til tabel'!$A$2:$B$14,2,FALSE),"")</f>
        <v>Total produktion</v>
      </c>
      <c r="G46" s="103"/>
      <c r="H46" s="103"/>
    </row>
    <row r="47" spans="1:8" x14ac:dyDescent="0.25">
      <c r="A47" s="431" t="s">
        <v>346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7">
        <f>'Resultat-Produktion &amp; forbrug'!F24</f>
        <v>2146636.3631328358</v>
      </c>
      <c r="F47" s="429" t="str">
        <f>IFERROR(VLOOKUP(A47,'Oversættelse til tabel'!$A$2:$B$14,2,FALSE),"")</f>
        <v>Total produktion</v>
      </c>
      <c r="G47" s="103"/>
      <c r="H47" s="103"/>
    </row>
    <row r="48" spans="1:8" x14ac:dyDescent="0.25">
      <c r="A48" s="431" t="s">
        <v>346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7">
        <f>'Resultat-Produktion &amp; forbrug'!F25</f>
        <v>6843435.2641521301</v>
      </c>
      <c r="F48" s="429" t="str">
        <f>IFERROR(VLOOKUP(A48,'Oversættelse til tabel'!$A$2:$B$14,2,FALSE),"")</f>
        <v>Total produktion</v>
      </c>
      <c r="G48" s="103"/>
      <c r="H48" s="103"/>
    </row>
    <row r="49" spans="1:8" x14ac:dyDescent="0.25">
      <c r="A49" s="431" t="s">
        <v>346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7">
        <f>'Resultat-Produktion &amp; forbrug'!F26</f>
        <v>0</v>
      </c>
      <c r="F49" s="429" t="str">
        <f>IFERROR(VLOOKUP(A49,'Oversættelse til tabel'!$A$2:$B$14,2,FALSE),"")</f>
        <v>Total produktion</v>
      </c>
      <c r="G49" s="103"/>
      <c r="H49" s="103"/>
    </row>
    <row r="50" spans="1:8" x14ac:dyDescent="0.25">
      <c r="A50" s="431" t="s">
        <v>346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7">
        <f>'Resultat-Produktion &amp; forbrug'!F27</f>
        <v>13124915.780770566</v>
      </c>
      <c r="F50" s="429" t="str">
        <f>IFERROR(VLOOKUP(A50,'Oversættelse til tabel'!$A$2:$B$14,2,FALSE),"")</f>
        <v>Total produktion</v>
      </c>
      <c r="G50" s="103"/>
      <c r="H50" s="103"/>
    </row>
    <row r="51" spans="1:8" x14ac:dyDescent="0.25">
      <c r="A51" s="431" t="s">
        <v>346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7">
        <f>'Resultat-Produktion &amp; forbrug'!F28</f>
        <v>1638157.7192038004</v>
      </c>
      <c r="F51" s="429" t="str">
        <f>IFERROR(VLOOKUP(A51,'Oversættelse til tabel'!$A$2:$B$14,2,FALSE),"")</f>
        <v>Total produktion</v>
      </c>
      <c r="G51" s="103"/>
      <c r="H51" s="103"/>
    </row>
    <row r="52" spans="1:8" x14ac:dyDescent="0.25">
      <c r="A52" s="431" t="s">
        <v>346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7">
        <f>'Resultat-Produktion &amp; forbrug'!F29</f>
        <v>7590675.3960505147</v>
      </c>
      <c r="F52" s="429" t="str">
        <f>IFERROR(VLOOKUP(A52,'Oversættelse til tabel'!$A$2:$B$14,2,FALSE),"")</f>
        <v>Total produktion</v>
      </c>
      <c r="G52" s="103"/>
      <c r="H52" s="103"/>
    </row>
    <row r="53" spans="1:8" x14ac:dyDescent="0.25">
      <c r="A53" s="431" t="s">
        <v>346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7">
        <f>'Resultat-Produktion &amp; forbrug'!F30</f>
        <v>3160794.2116654618</v>
      </c>
      <c r="F53" s="429" t="str">
        <f>IFERROR(VLOOKUP(A53,'Oversættelse til tabel'!$A$2:$B$14,2,FALSE),"")</f>
        <v>Total produktion</v>
      </c>
      <c r="G53" s="103"/>
      <c r="H53" s="103"/>
    </row>
    <row r="54" spans="1:8" x14ac:dyDescent="0.25">
      <c r="A54" s="431" t="s">
        <v>346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7">
        <f>'Resultat-Produktion &amp; forbrug'!F31</f>
        <v>878.90231344976178</v>
      </c>
      <c r="F54" s="429" t="str">
        <f>IFERROR(VLOOKUP(A54,'Oversættelse til tabel'!$A$2:$B$14,2,FALSE),"")</f>
        <v>Total produktion</v>
      </c>
      <c r="G54" s="103"/>
      <c r="H54" s="103"/>
    </row>
    <row r="55" spans="1:8" x14ac:dyDescent="0.25">
      <c r="A55" s="431" t="s">
        <v>346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7">
        <f>'Resultat-Produktion &amp; forbrug'!F32</f>
        <v>108094.85577035608</v>
      </c>
      <c r="F55" s="429" t="str">
        <f>IFERROR(VLOOKUP(A55,'Oversættelse til tabel'!$A$2:$B$14,2,FALSE),"")</f>
        <v>Total produktion</v>
      </c>
      <c r="G55" s="103"/>
      <c r="H55" s="103"/>
    </row>
    <row r="56" spans="1:8" x14ac:dyDescent="0.25">
      <c r="A56" s="431" t="s">
        <v>346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7">
        <f>'Resultat-Produktion &amp; forbrug'!F33</f>
        <v>1610618.3345669576</v>
      </c>
      <c r="F56" s="429" t="str">
        <f>IFERROR(VLOOKUP(A56,'Oversættelse til tabel'!$A$2:$B$14,2,FALSE),"")</f>
        <v>Total produktion</v>
      </c>
      <c r="G56" s="103"/>
      <c r="H56" s="103"/>
    </row>
    <row r="57" spans="1:8" x14ac:dyDescent="0.25">
      <c r="A57" s="431" t="s">
        <v>346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7">
        <f>'Resultat-Produktion &amp; forbrug'!F34</f>
        <v>171006.78248665464</v>
      </c>
      <c r="F57" s="429" t="str">
        <f>IFERROR(VLOOKUP(A57,'Oversættelse til tabel'!$A$2:$B$14,2,FALSE),"")</f>
        <v>Total produktion</v>
      </c>
      <c r="G57" s="103"/>
      <c r="H57" s="103"/>
    </row>
    <row r="58" spans="1:8" x14ac:dyDescent="0.25">
      <c r="A58" s="431" t="s">
        <v>346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7">
        <f ca="1">'Resultat-Produktion &amp; forbrug'!F35</f>
        <v>0</v>
      </c>
      <c r="F58" s="429" t="str">
        <f>IFERROR(VLOOKUP(A58,'Oversættelse til tabel'!$A$2:$B$14,2,FALSE),"")</f>
        <v>Total produktion</v>
      </c>
      <c r="G58" s="103"/>
      <c r="H58" s="103"/>
    </row>
    <row r="59" spans="1:8" x14ac:dyDescent="0.25">
      <c r="A59" s="431" t="s">
        <v>346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7">
        <f ca="1">'Resultat-Produktion &amp; forbrug'!F36</f>
        <v>0</v>
      </c>
      <c r="F59" s="429" t="str">
        <f>IFERROR(VLOOKUP(A59,'Oversættelse til tabel'!$A$2:$B$14,2,FALSE),"")</f>
        <v>Total produktion</v>
      </c>
      <c r="G59" s="103"/>
      <c r="H59" s="103"/>
    </row>
    <row r="60" spans="1:8" x14ac:dyDescent="0.25">
      <c r="A60" s="431" t="s">
        <v>346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7">
        <f>'Resultat-Produktion &amp; forbrug'!F37</f>
        <v>4922001.9803787302</v>
      </c>
      <c r="F60" s="429" t="str">
        <f>IFERROR(VLOOKUP(A60,'Oversættelse til tabel'!$A$2:$B$14,2,FALSE),"")</f>
        <v>Total produktion</v>
      </c>
      <c r="G60" s="103"/>
      <c r="H60" s="103"/>
    </row>
    <row r="61" spans="1:8" x14ac:dyDescent="0.25">
      <c r="A61" s="431" t="s">
        <v>346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7">
        <f>'Resultat-Produktion &amp; forbrug'!F38</f>
        <v>485762.00237315823</v>
      </c>
      <c r="F61" s="429" t="str">
        <f>IFERROR(VLOOKUP(A61,'Oversættelse til tabel'!$A$2:$B$14,2,FALSE),"")</f>
        <v>Total produktion</v>
      </c>
      <c r="G61" s="103"/>
      <c r="H61" s="103"/>
    </row>
    <row r="62" spans="1:8" x14ac:dyDescent="0.25">
      <c r="A62" s="431" t="s">
        <v>346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7">
        <f>'Resultat-Produktion &amp; forbrug'!F39</f>
        <v>242881.00118657912</v>
      </c>
      <c r="F62" s="429" t="str">
        <f>IFERROR(VLOOKUP(A62,'Oversættelse til tabel'!$A$2:$B$14,2,FALSE),"")</f>
        <v>Total produktion</v>
      </c>
      <c r="G62" s="103"/>
      <c r="H62" s="103"/>
    </row>
    <row r="63" spans="1:8" x14ac:dyDescent="0.25">
      <c r="A63" s="431" t="s">
        <v>346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7">
        <f>'Resultat-Produktion &amp; forbrug'!F40</f>
        <v>155443.84075941064</v>
      </c>
      <c r="F63" s="429" t="str">
        <f>IFERROR(VLOOKUP(A63,'Oversættelse til tabel'!$A$2:$B$14,2,FALSE),"")</f>
        <v>Total produktion</v>
      </c>
      <c r="G63" s="103"/>
      <c r="H63" s="103"/>
    </row>
    <row r="64" spans="1:8" x14ac:dyDescent="0.25">
      <c r="A64" s="431" t="s">
        <v>346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7">
        <f>'Resultat-Produktion &amp; forbrug'!F41</f>
        <v>377517.57644613879</v>
      </c>
      <c r="F64" s="429" t="str">
        <f>IFERROR(VLOOKUP(A64,'Oversættelse til tabel'!$A$2:$B$14,2,FALSE),"")</f>
        <v>Total produktion</v>
      </c>
      <c r="G64" s="103"/>
      <c r="H64" s="103"/>
    </row>
    <row r="65" spans="1:8" x14ac:dyDescent="0.25">
      <c r="A65" s="431" t="s">
        <v>346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7">
        <f>'Resultat-Produktion &amp; forbrug'!F42</f>
        <v>193830.89221723122</v>
      </c>
      <c r="F65" s="429" t="str">
        <f>IFERROR(VLOOKUP(A65,'Oversættelse til tabel'!$A$2:$B$14,2,FALSE),"")</f>
        <v>Total produktion</v>
      </c>
      <c r="G65" s="103"/>
      <c r="H65" s="103"/>
    </row>
    <row r="66" spans="1:8" x14ac:dyDescent="0.25">
      <c r="A66" s="431" t="s">
        <v>346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7">
        <f>'Resultat-Produktion &amp; forbrug'!F43</f>
        <v>131276.07587880219</v>
      </c>
      <c r="F66" s="429" t="str">
        <f>IFERROR(VLOOKUP(A66,'Oversættelse til tabel'!$A$2:$B$14,2,FALSE),"")</f>
        <v>Total produktion</v>
      </c>
      <c r="G66" s="103"/>
      <c r="H66" s="103"/>
    </row>
    <row r="67" spans="1:8" x14ac:dyDescent="0.25">
      <c r="A67" s="431" t="s">
        <v>346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7">
        <f>'Resultat-Produktion &amp; forbrug'!F44</f>
        <v>3850196.5402414175</v>
      </c>
      <c r="F67" s="429" t="str">
        <f>IFERROR(VLOOKUP(A67,'Oversættelse til tabel'!$A$2:$B$14,2,FALSE),"")</f>
        <v>Total produktion</v>
      </c>
      <c r="G67" s="103"/>
      <c r="H67" s="103"/>
    </row>
    <row r="68" spans="1:8" x14ac:dyDescent="0.25">
      <c r="A68" s="431" t="s">
        <v>346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7">
        <f>'Resultat-Produktion &amp; forbrug'!F45</f>
        <v>15352538.506892066</v>
      </c>
      <c r="F68" s="429" t="str">
        <f>IFERROR(VLOOKUP(A68,'Oversættelse til tabel'!$A$2:$B$14,2,FALSE),"")</f>
        <v>Total produktion</v>
      </c>
      <c r="G68" s="103"/>
      <c r="H68" s="103"/>
    </row>
    <row r="69" spans="1:8" x14ac:dyDescent="0.25">
      <c r="A69" s="431" t="s">
        <v>346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7">
        <f>'Resultat-Produktion &amp; forbrug'!F46</f>
        <v>1394376.9846055224</v>
      </c>
      <c r="F69" s="429" t="str">
        <f>IFERROR(VLOOKUP(A69,'Oversættelse til tabel'!$A$2:$B$14,2,FALSE),"")</f>
        <v>Total produktion</v>
      </c>
      <c r="G69" s="103"/>
      <c r="H69" s="103"/>
    </row>
    <row r="70" spans="1:8" x14ac:dyDescent="0.25">
      <c r="A70" s="431" t="s">
        <v>346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7">
        <f>'Resultat-Produktion &amp; forbrug'!F47</f>
        <v>76.5</v>
      </c>
      <c r="F70" s="429" t="str">
        <f>IFERROR(VLOOKUP(A70,'Oversættelse til tabel'!$A$2:$B$14,2,FALSE),"")</f>
        <v>Total produktion</v>
      </c>
      <c r="G70" s="103"/>
      <c r="H70" s="103"/>
    </row>
    <row r="71" spans="1:8" x14ac:dyDescent="0.25">
      <c r="A71" s="431" t="s">
        <v>346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7">
        <f>'Resultat-Produktion &amp; forbrug'!F48</f>
        <v>0</v>
      </c>
      <c r="F71" s="429" t="str">
        <f>IFERROR(VLOOKUP(A71,'Oversættelse til tabel'!$A$2:$B$14,2,FALSE),"")</f>
        <v>Total produktion</v>
      </c>
      <c r="G71" s="103"/>
      <c r="H71" s="103"/>
    </row>
    <row r="72" spans="1:8" x14ac:dyDescent="0.25">
      <c r="A72" s="431" t="s">
        <v>346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7">
        <f>'Resultat-Produktion &amp; forbrug'!F49</f>
        <v>1246372.8717247061</v>
      </c>
      <c r="F72" s="429" t="str">
        <f>IFERROR(VLOOKUP(A72,'Oversættelse til tabel'!$A$2:$B$14,2,FALSE),"")</f>
        <v>Total produktion</v>
      </c>
      <c r="G72" s="103"/>
      <c r="H72" s="103"/>
    </row>
    <row r="73" spans="1:8" x14ac:dyDescent="0.25">
      <c r="A73" s="431" t="s">
        <v>346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7">
        <f>'Resultat-Produktion &amp; forbrug'!F50</f>
        <v>383772.68751608918</v>
      </c>
      <c r="F73" s="429" t="str">
        <f>IFERROR(VLOOKUP(A73,'Oversættelse til tabel'!$A$2:$B$14,2,FALSE),"")</f>
        <v>Total produktion</v>
      </c>
      <c r="G73" s="103"/>
      <c r="H73" s="103"/>
    </row>
    <row r="74" spans="1:8" x14ac:dyDescent="0.25">
      <c r="A74" s="431" t="s">
        <v>346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7">
        <f>'Resultat-Produktion &amp; forbrug'!F51</f>
        <v>213791.94985288731</v>
      </c>
      <c r="F74" s="429" t="str">
        <f>IFERROR(VLOOKUP(A74,'Oversættelse til tabel'!$A$2:$B$14,2,FALSE),"")</f>
        <v>Total produktion</v>
      </c>
      <c r="G74" s="103"/>
      <c r="H74" s="103"/>
    </row>
    <row r="75" spans="1:8" x14ac:dyDescent="0.25">
      <c r="A75" s="431" t="s">
        <v>346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7">
        <f>'Resultat-Produktion &amp; forbrug'!F52</f>
        <v>225286.45082149099</v>
      </c>
      <c r="F75" s="429" t="str">
        <f>IFERROR(VLOOKUP(A75,'Oversættelse til tabel'!$A$2:$B$14,2,FALSE),"")</f>
        <v>Total produktion</v>
      </c>
      <c r="G75" s="103"/>
      <c r="H75" s="103"/>
    </row>
    <row r="76" spans="1:8" x14ac:dyDescent="0.25">
      <c r="A76" s="431" t="s">
        <v>346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7">
        <f ca="1">'Resultat-Produktion &amp; forbrug'!F53</f>
        <v>195082.22598438186</v>
      </c>
      <c r="F76" s="429" t="str">
        <f>IFERROR(VLOOKUP(A76,'Oversættelse til tabel'!$A$2:$B$14,2,FALSE),"")</f>
        <v>Total produktion</v>
      </c>
      <c r="G76" s="103"/>
      <c r="H76" s="103"/>
    </row>
    <row r="77" spans="1:8" x14ac:dyDescent="0.25">
      <c r="A77" s="431" t="s">
        <v>346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7">
        <f ca="1">'Resultat-Produktion &amp; forbrug'!F54</f>
        <v>588783117.15581906</v>
      </c>
      <c r="F77" s="429" t="str">
        <f>IFERROR(VLOOKUP(A77,'Oversættelse til tabel'!$A$2:$B$14,2,FALSE),"")</f>
        <v>Total produktion</v>
      </c>
      <c r="G77" s="103"/>
      <c r="H77" s="103"/>
    </row>
    <row r="78" spans="1:8" x14ac:dyDescent="0.25">
      <c r="A78" s="431" t="s">
        <v>346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7">
        <f ca="1">'Resultat-Produktion &amp; forbrug'!F55</f>
        <v>26963545.84914279</v>
      </c>
      <c r="F78" s="429" t="str">
        <f>IFERROR(VLOOKUP(A78,'Oversættelse til tabel'!$A$2:$B$14,2,FALSE),"")</f>
        <v>Total produktion</v>
      </c>
      <c r="G78" s="103"/>
      <c r="H78" s="103"/>
    </row>
    <row r="79" spans="1:8" x14ac:dyDescent="0.25">
      <c r="A79" s="431" t="s">
        <v>346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7">
        <f>'Resultat-Produktion &amp; forbrug'!F56</f>
        <v>0</v>
      </c>
      <c r="F79" s="429" t="str">
        <f>IFERROR(VLOOKUP(A79,'Oversættelse til tabel'!$A$2:$B$14,2,FALSE),"")</f>
        <v>Total produktion</v>
      </c>
      <c r="G79" s="103"/>
      <c r="H79" s="103"/>
    </row>
    <row r="80" spans="1:8" x14ac:dyDescent="0.25">
      <c r="A80" s="431" t="s">
        <v>346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7">
        <f>'Resultat-Produktion &amp; forbrug'!F57</f>
        <v>2652925.8184588463</v>
      </c>
      <c r="F80" s="429" t="str">
        <f>IFERROR(VLOOKUP(A80,'Oversættelse til tabel'!$A$2:$B$14,2,FALSE),"")</f>
        <v>Total produktion</v>
      </c>
      <c r="G80" s="103"/>
      <c r="H80" s="103"/>
    </row>
    <row r="81" spans="1:8" x14ac:dyDescent="0.25">
      <c r="A81" s="431" t="s">
        <v>346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7">
        <f>'Resultat-Produktion &amp; forbrug'!F58</f>
        <v>0</v>
      </c>
      <c r="F81" s="429" t="str">
        <f>IFERROR(VLOOKUP(A81,'Oversættelse til tabel'!$A$2:$B$14,2,FALSE),"")</f>
        <v>Total produktion</v>
      </c>
      <c r="G81" s="103"/>
      <c r="H81" s="103"/>
    </row>
    <row r="82" spans="1:8" x14ac:dyDescent="0.25">
      <c r="A82" s="431" t="s">
        <v>346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7">
        <f>'Resultat-Produktion &amp; forbrug'!F59</f>
        <v>8342.726135545483</v>
      </c>
      <c r="F82" s="429" t="str">
        <f>IFERROR(VLOOKUP(A82,'Oversættelse til tabel'!$A$2:$B$14,2,FALSE),"")</f>
        <v>Total produktion</v>
      </c>
      <c r="G82" s="103"/>
      <c r="H82" s="103"/>
    </row>
    <row r="83" spans="1:8" x14ac:dyDescent="0.25">
      <c r="A83" s="431" t="s">
        <v>346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7">
        <f>'Resultat-Produktion &amp; forbrug'!F60</f>
        <v>181628.8895635134</v>
      </c>
      <c r="F83" s="429" t="str">
        <f>IFERROR(VLOOKUP(A83,'Oversættelse til tabel'!$A$2:$B$14,2,FALSE),"")</f>
        <v>Total produktion</v>
      </c>
      <c r="G83" s="103"/>
      <c r="H83" s="103"/>
    </row>
    <row r="84" spans="1:8" x14ac:dyDescent="0.25">
      <c r="A84" s="431" t="s">
        <v>346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7">
        <f>'Resultat-Produktion &amp; forbrug'!F61</f>
        <v>1122133.6966349066</v>
      </c>
      <c r="F84" s="429" t="str">
        <f>IFERROR(VLOOKUP(A84,'Oversættelse til tabel'!$A$2:$B$14,2,FALSE),"")</f>
        <v>Total produktion</v>
      </c>
      <c r="G84" s="103"/>
      <c r="H84" s="103"/>
    </row>
    <row r="85" spans="1:8" x14ac:dyDescent="0.25">
      <c r="A85" s="431" t="s">
        <v>346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7">
        <f>'Resultat-Produktion &amp; forbrug'!F62</f>
        <v>32218.723811815202</v>
      </c>
      <c r="F85" s="429" t="str">
        <f>IFERROR(VLOOKUP(A85,'Oversættelse til tabel'!$A$2:$B$14,2,FALSE),"")</f>
        <v>Total produktion</v>
      </c>
      <c r="G85" s="103"/>
      <c r="H85" s="103"/>
    </row>
    <row r="86" spans="1:8" x14ac:dyDescent="0.25">
      <c r="A86" s="431" t="s">
        <v>346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7">
        <f>'Resultat-Produktion &amp; forbrug'!F63</f>
        <v>0</v>
      </c>
      <c r="F86" s="429" t="str">
        <f>IFERROR(VLOOKUP(A86,'Oversættelse til tabel'!$A$2:$B$14,2,FALSE),"")</f>
        <v>Total produktion</v>
      </c>
      <c r="G86" s="103"/>
      <c r="H86" s="103"/>
    </row>
    <row r="87" spans="1:8" x14ac:dyDescent="0.25">
      <c r="A87" s="431" t="s">
        <v>346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7">
        <f>'Resultat-Produktion &amp; forbrug'!F64</f>
        <v>28400602.406294856</v>
      </c>
      <c r="F87" s="429" t="str">
        <f>IFERROR(VLOOKUP(A87,'Oversættelse til tabel'!$A$2:$B$14,2,FALSE),"")</f>
        <v>Total produktion</v>
      </c>
      <c r="G87" s="103"/>
      <c r="H87" s="103"/>
    </row>
    <row r="88" spans="1:8" x14ac:dyDescent="0.25">
      <c r="A88" s="431" t="s">
        <v>346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7">
        <f>'Resultat-Produktion &amp; forbrug'!F65</f>
        <v>0</v>
      </c>
      <c r="F88" s="429" t="str">
        <f>IFERROR(VLOOKUP(A88,'Oversættelse til tabel'!$A$2:$B$14,2,FALSE),"")</f>
        <v>Total produktion</v>
      </c>
      <c r="G88" s="103"/>
      <c r="H88" s="103"/>
    </row>
    <row r="89" spans="1:8" x14ac:dyDescent="0.25">
      <c r="A89" s="431" t="s">
        <v>346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7">
        <f>'Resultat-Produktion &amp; forbrug'!F66</f>
        <v>218755.7836858769</v>
      </c>
      <c r="F89" s="429" t="str">
        <f>IFERROR(VLOOKUP(A89,'Oversættelse til tabel'!$A$2:$B$14,2,FALSE),"")</f>
        <v>Total produktion</v>
      </c>
      <c r="G89" s="103"/>
      <c r="H89" s="103"/>
    </row>
    <row r="90" spans="1:8" x14ac:dyDescent="0.25">
      <c r="A90" s="431" t="s">
        <v>346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7">
        <f>'Resultat-Produktion &amp; forbrug'!F67</f>
        <v>2975351.7262968849</v>
      </c>
      <c r="F90" s="429" t="str">
        <f>IFERROR(VLOOKUP(A90,'Oversættelse til tabel'!$A$2:$B$14,2,FALSE),"")</f>
        <v>Total produktion</v>
      </c>
      <c r="G90" s="103"/>
      <c r="H90" s="103"/>
    </row>
    <row r="91" spans="1:8" x14ac:dyDescent="0.25">
      <c r="A91" s="431" t="s">
        <v>346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7">
        <f>'Resultat-Produktion &amp; forbrug'!F68</f>
        <v>526734.10986839118</v>
      </c>
      <c r="F91" s="429" t="str">
        <f>IFERROR(VLOOKUP(A91,'Oversættelse til tabel'!$A$2:$B$14,2,FALSE),"")</f>
        <v>Total produktion</v>
      </c>
      <c r="G91" s="103"/>
      <c r="H91" s="103"/>
    </row>
    <row r="92" spans="1:8" x14ac:dyDescent="0.25">
      <c r="A92" s="431" t="s">
        <v>346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7">
        <f>'Resultat-Produktion &amp; forbrug'!F69</f>
        <v>0</v>
      </c>
      <c r="F92" s="429" t="str">
        <f>IFERROR(VLOOKUP(A92,'Oversættelse til tabel'!$A$2:$B$14,2,FALSE),"")</f>
        <v>Total produktion</v>
      </c>
      <c r="G92" s="103"/>
      <c r="H92" s="103"/>
    </row>
    <row r="93" spans="1:8" x14ac:dyDescent="0.25">
      <c r="A93" s="431" t="s">
        <v>346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7">
        <f>'Resultat-Produktion &amp; forbrug'!F70</f>
        <v>523057.42126360437</v>
      </c>
      <c r="F93" s="429" t="str">
        <f>IFERROR(VLOOKUP(A93,'Oversættelse til tabel'!$A$2:$B$14,2,FALSE),"")</f>
        <v>Total produktion</v>
      </c>
      <c r="G93" s="103"/>
      <c r="H93" s="103"/>
    </row>
    <row r="94" spans="1:8" x14ac:dyDescent="0.25">
      <c r="A94" s="431" t="s">
        <v>346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7">
        <f>'Resultat-Produktion &amp; forbrug'!F71</f>
        <v>715738.37153588282</v>
      </c>
      <c r="F94" s="429" t="str">
        <f>IFERROR(VLOOKUP(A94,'Oversættelse til tabel'!$A$2:$B$14,2,FALSE),"")</f>
        <v>Total produktion</v>
      </c>
      <c r="G94" s="103"/>
      <c r="H94" s="103"/>
    </row>
    <row r="95" spans="1:8" x14ac:dyDescent="0.25">
      <c r="A95" s="431" t="s">
        <v>346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7">
        <f>'Resultat-Produktion &amp; forbrug'!F72</f>
        <v>1783325.2175353111</v>
      </c>
      <c r="F95" s="429" t="str">
        <f>IFERROR(VLOOKUP(A95,'Oversættelse til tabel'!$A$2:$B$14,2,FALSE),"")</f>
        <v>Total produktion</v>
      </c>
      <c r="G95" s="103"/>
      <c r="H95" s="103"/>
    </row>
    <row r="96" spans="1:8" x14ac:dyDescent="0.25">
      <c r="A96" s="431" t="s">
        <v>346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7">
        <f>'Resultat-Produktion &amp; forbrug'!F73</f>
        <v>5398533.7934721429</v>
      </c>
      <c r="F96" s="429" t="str">
        <f>IFERROR(VLOOKUP(A96,'Oversættelse til tabel'!$A$2:$B$14,2,FALSE),"")</f>
        <v>Total produktion</v>
      </c>
      <c r="G96" s="103"/>
      <c r="H96" s="103"/>
    </row>
    <row r="97" spans="1:8" x14ac:dyDescent="0.25">
      <c r="A97" s="431" t="s">
        <v>346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7">
        <f>'Resultat-Produktion &amp; forbrug'!F74</f>
        <v>0</v>
      </c>
      <c r="F97" s="429" t="str">
        <f>IFERROR(VLOOKUP(A97,'Oversættelse til tabel'!$A$2:$B$14,2,FALSE),"")</f>
        <v>Total produktion</v>
      </c>
      <c r="G97" s="103"/>
      <c r="H97" s="103"/>
    </row>
    <row r="98" spans="1:8" x14ac:dyDescent="0.25">
      <c r="A98" s="431" t="s">
        <v>346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7">
        <f>'Resultat-Produktion &amp; forbrug'!F75</f>
        <v>12983496.711335782</v>
      </c>
      <c r="F98" s="429" t="str">
        <f>IFERROR(VLOOKUP(A98,'Oversættelse til tabel'!$A$2:$B$14,2,FALSE),"")</f>
        <v>Total produktion</v>
      </c>
      <c r="G98" s="103"/>
      <c r="H98" s="103"/>
    </row>
    <row r="99" spans="1:8" x14ac:dyDescent="0.25">
      <c r="A99" s="431" t="s">
        <v>346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7">
        <f>'Resultat-Produktion &amp; forbrug'!F76</f>
        <v>1620993.8653666629</v>
      </c>
      <c r="F99" s="429" t="str">
        <f>IFERROR(VLOOKUP(A99,'Oversættelse til tabel'!$A$2:$B$14,2,FALSE),"")</f>
        <v>Total produktion</v>
      </c>
      <c r="G99" s="103"/>
      <c r="H99" s="103"/>
    </row>
    <row r="100" spans="1:8" x14ac:dyDescent="0.25">
      <c r="A100" s="431" t="s">
        <v>346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7">
        <f>'Resultat-Produktion &amp; forbrug'!F77</f>
        <v>5921155.5578735983</v>
      </c>
      <c r="F100" s="429" t="str">
        <f>IFERROR(VLOOKUP(A100,'Oversættelse til tabel'!$A$2:$B$14,2,FALSE),"")</f>
        <v>Total produktion</v>
      </c>
      <c r="G100" s="103"/>
      <c r="H100" s="103"/>
    </row>
    <row r="101" spans="1:8" x14ac:dyDescent="0.25">
      <c r="A101" s="431" t="s">
        <v>346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7">
        <f>'Resultat-Produktion &amp; forbrug'!F78</f>
        <v>3127676.8816170068</v>
      </c>
      <c r="F101" s="429" t="str">
        <f>IFERROR(VLOOKUP(A101,'Oversættelse til tabel'!$A$2:$B$14,2,FALSE),"")</f>
        <v>Total produktion</v>
      </c>
      <c r="G101" s="103"/>
      <c r="H101" s="103"/>
    </row>
    <row r="102" spans="1:8" x14ac:dyDescent="0.25">
      <c r="A102" s="431" t="s">
        <v>346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7">
        <f>'Resultat-Produktion &amp; forbrug'!F79</f>
        <v>209595.14629167612</v>
      </c>
      <c r="F102" s="429" t="str">
        <f>IFERROR(VLOOKUP(A102,'Oversættelse til tabel'!$A$2:$B$14,2,FALSE),"")</f>
        <v>Total produktion</v>
      </c>
      <c r="G102" s="103"/>
      <c r="H102" s="103"/>
    </row>
    <row r="103" spans="1:8" x14ac:dyDescent="0.25">
      <c r="A103" s="431" t="s">
        <v>346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7">
        <f>'Resultat-Produktion &amp; forbrug'!F80</f>
        <v>106168.13854148486</v>
      </c>
      <c r="F103" s="429" t="str">
        <f>IFERROR(VLOOKUP(A103,'Oversættelse til tabel'!$A$2:$B$14,2,FALSE),"")</f>
        <v>Total produktion</v>
      </c>
      <c r="G103" s="103"/>
      <c r="H103" s="103"/>
    </row>
    <row r="104" spans="1:8" x14ac:dyDescent="0.25">
      <c r="A104" s="431" t="s">
        <v>346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7">
        <f>'Resultat-Produktion &amp; forbrug'!F81</f>
        <v>1028163.7902040067</v>
      </c>
      <c r="F104" s="429" t="str">
        <f>IFERROR(VLOOKUP(A104,'Oversættelse til tabel'!$A$2:$B$14,2,FALSE),"")</f>
        <v>Total produktion</v>
      </c>
      <c r="G104" s="103"/>
    </row>
    <row r="105" spans="1:8" x14ac:dyDescent="0.25">
      <c r="A105" s="431" t="s">
        <v>346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7">
        <f>'Resultat-Produktion &amp; forbrug'!F82</f>
        <v>154113.19774513159</v>
      </c>
      <c r="F105" s="429" t="str">
        <f>IFERROR(VLOOKUP(A105,'Oversættelse til tabel'!$A$2:$B$14,2,FALSE),"")</f>
        <v>Total produktion</v>
      </c>
      <c r="G105" s="103"/>
    </row>
    <row r="106" spans="1:8" x14ac:dyDescent="0.25">
      <c r="A106" s="431" t="s">
        <v>346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7">
        <f ca="1">'Resultat-Produktion &amp; forbrug'!F83</f>
        <v>0</v>
      </c>
      <c r="F106" s="429" t="str">
        <f>IFERROR(VLOOKUP(A106,'Oversættelse til tabel'!$A$2:$B$14,2,FALSE),"")</f>
        <v>Total produktion</v>
      </c>
      <c r="G106" s="103"/>
    </row>
    <row r="107" spans="1:8" x14ac:dyDescent="0.25">
      <c r="A107" s="431" t="s">
        <v>346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7">
        <f ca="1">'Resultat-Produktion &amp; forbrug'!F84</f>
        <v>0</v>
      </c>
      <c r="F107" s="429" t="str">
        <f>IFERROR(VLOOKUP(A107,'Oversættelse til tabel'!$A$2:$B$14,2,FALSE),"")</f>
        <v>Total produktion</v>
      </c>
      <c r="G107" s="103"/>
    </row>
    <row r="108" spans="1:8" x14ac:dyDescent="0.25">
      <c r="A108" s="431" t="s">
        <v>346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7">
        <f>'Resultat-Produktion &amp; forbrug'!F85</f>
        <v>4870431.535367866</v>
      </c>
      <c r="F108" s="429" t="str">
        <f>IFERROR(VLOOKUP(A108,'Oversættelse til tabel'!$A$2:$B$14,2,FALSE),"")</f>
        <v>Total produktion</v>
      </c>
      <c r="G108" s="103"/>
    </row>
    <row r="109" spans="1:8" x14ac:dyDescent="0.25">
      <c r="A109" s="431" t="s">
        <v>346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7">
        <f>'Resultat-Produktion &amp; forbrug'!F86</f>
        <v>371797.62097043003</v>
      </c>
      <c r="F109" s="429" t="str">
        <f>IFERROR(VLOOKUP(A109,'Oversættelse til tabel'!$A$2:$B$14,2,FALSE),"")</f>
        <v>Total produktion</v>
      </c>
      <c r="G109" s="103"/>
    </row>
    <row r="110" spans="1:8" x14ac:dyDescent="0.25">
      <c r="A110" s="431" t="s">
        <v>346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7">
        <f>'Resultat-Produktion &amp; forbrug'!F87</f>
        <v>185898.81048521501</v>
      </c>
      <c r="F110" s="429" t="str">
        <f>IFERROR(VLOOKUP(A110,'Oversættelse til tabel'!$A$2:$B$14,2,FALSE),"")</f>
        <v>Total produktion</v>
      </c>
      <c r="G110" s="103"/>
    </row>
    <row r="111" spans="1:8" x14ac:dyDescent="0.25">
      <c r="A111" s="431" t="s">
        <v>346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7">
        <f>'Resultat-Produktion &amp; forbrug'!F88</f>
        <v>118975.23871053761</v>
      </c>
      <c r="F111" s="429" t="str">
        <f>IFERROR(VLOOKUP(A111,'Oversættelse til tabel'!$A$2:$B$14,2,FALSE),"")</f>
        <v>Total produktion</v>
      </c>
      <c r="G111" s="103"/>
    </row>
    <row r="112" spans="1:8" x14ac:dyDescent="0.25">
      <c r="A112" s="431" t="s">
        <v>346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7">
        <f>'Resultat-Produktion &amp; forbrug'!F89</f>
        <v>4946902.7535971384</v>
      </c>
      <c r="F112" s="429" t="str">
        <f>IFERROR(VLOOKUP(A112,'Oversættelse til tabel'!$A$2:$B$14,2,FALSE),"")</f>
        <v>Total produktion</v>
      </c>
      <c r="G112" s="103"/>
    </row>
    <row r="113" spans="1:7" x14ac:dyDescent="0.25">
      <c r="A113" s="431" t="s">
        <v>346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7">
        <f>'Resultat-Produktion &amp; forbrug'!F90</f>
        <v>191123.07715634341</v>
      </c>
      <c r="F113" s="429" t="str">
        <f>IFERROR(VLOOKUP(A113,'Oversættelse til tabel'!$A$2:$B$14,2,FALSE),"")</f>
        <v>Total produktion</v>
      </c>
      <c r="G113" s="103"/>
    </row>
    <row r="114" spans="1:7" x14ac:dyDescent="0.25">
      <c r="A114" s="431" t="s">
        <v>346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7">
        <f>'Resultat-Produktion &amp; forbrug'!F91</f>
        <v>129693.32771377628</v>
      </c>
      <c r="F114" s="429" t="str">
        <f>IFERROR(VLOOKUP(A114,'Oversættelse til tabel'!$A$2:$B$14,2,FALSE),"")</f>
        <v>Total produktion</v>
      </c>
      <c r="G114" s="103"/>
    </row>
    <row r="115" spans="1:7" x14ac:dyDescent="0.25">
      <c r="A115" s="431" t="s">
        <v>346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7">
        <f>'Resultat-Produktion &amp; forbrug'!F92</f>
        <v>3973910.9975047</v>
      </c>
      <c r="F115" s="429" t="str">
        <f>IFERROR(VLOOKUP(A115,'Oversættelse til tabel'!$A$2:$B$14,2,FALSE),"")</f>
        <v>Total produktion</v>
      </c>
      <c r="G115" s="103"/>
    </row>
    <row r="116" spans="1:7" x14ac:dyDescent="0.25">
      <c r="A116" s="431" t="s">
        <v>346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7">
        <f>'Resultat-Produktion &amp; forbrug'!F93</f>
        <v>15074833.175881069</v>
      </c>
      <c r="F116" s="429" t="str">
        <f>IFERROR(VLOOKUP(A116,'Oversættelse til tabel'!$A$2:$B$14,2,FALSE),"")</f>
        <v>Total produktion</v>
      </c>
      <c r="G116" s="103"/>
    </row>
    <row r="117" spans="1:7" x14ac:dyDescent="0.25">
      <c r="A117" s="431" t="s">
        <v>346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7">
        <f>'Resultat-Produktion &amp; forbrug'!F94</f>
        <v>1378013.0257817972</v>
      </c>
      <c r="F117" s="429" t="str">
        <f>IFERROR(VLOOKUP(A117,'Oversættelse til tabel'!$A$2:$B$14,2,FALSE),"")</f>
        <v>Total produktion</v>
      </c>
      <c r="G117" s="103"/>
    </row>
    <row r="118" spans="1:7" x14ac:dyDescent="0.25">
      <c r="A118" s="431" t="s">
        <v>346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7">
        <f>'Resultat-Produktion &amp; forbrug'!F95</f>
        <v>84600</v>
      </c>
      <c r="F118" s="429" t="str">
        <f>IFERROR(VLOOKUP(A118,'Oversættelse til tabel'!$A$2:$B$14,2,FALSE),"")</f>
        <v>Total produktion</v>
      </c>
      <c r="G118" s="103"/>
    </row>
    <row r="119" spans="1:7" x14ac:dyDescent="0.25">
      <c r="A119" s="431" t="s">
        <v>346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7">
        <f>'Resultat-Produktion &amp; forbrug'!F96</f>
        <v>0</v>
      </c>
      <c r="F119" s="429" t="str">
        <f>IFERROR(VLOOKUP(A119,'Oversættelse til tabel'!$A$2:$B$14,2,FALSE),"")</f>
        <v>Total produktion</v>
      </c>
      <c r="G119" s="103"/>
    </row>
    <row r="120" spans="1:7" x14ac:dyDescent="0.25">
      <c r="A120" s="431" t="s">
        <v>346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7">
        <f ca="1">'Resultat-Produktion &amp; forbrug'!F97</f>
        <v>1270319.2592548286</v>
      </c>
      <c r="F120" s="429" t="str">
        <f>IFERROR(VLOOKUP(A120,'Oversættelse til tabel'!$A$2:$B$14,2,FALSE),"")</f>
        <v>Total produktion</v>
      </c>
      <c r="G120" s="103"/>
    </row>
    <row r="121" spans="1:7" x14ac:dyDescent="0.25">
      <c r="A121" s="431" t="s">
        <v>346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7">
        <f ca="1">'Resultat-Produktion &amp; forbrug'!F98</f>
        <v>393189.96929349634</v>
      </c>
      <c r="F121" s="429" t="str">
        <f>IFERROR(VLOOKUP(A121,'Oversættelse til tabel'!$A$2:$B$14,2,FALSE),"")</f>
        <v>Total produktion</v>
      </c>
      <c r="G121" s="103"/>
    </row>
    <row r="122" spans="1:7" x14ac:dyDescent="0.25">
      <c r="A122" s="431" t="s">
        <v>346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7">
        <f>'Resultat-Produktion &amp; forbrug'!F99</f>
        <v>208223.23899291924</v>
      </c>
      <c r="F122" s="429" t="str">
        <f>IFERROR(VLOOKUP(A122,'Oversættelse til tabel'!$A$2:$B$14,2,FALSE),"")</f>
        <v>Total produktion</v>
      </c>
      <c r="G122" s="103"/>
    </row>
    <row r="123" spans="1:7" x14ac:dyDescent="0.25">
      <c r="A123" s="431" t="s">
        <v>346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7">
        <f>'Resultat-Produktion &amp; forbrug'!F100</f>
        <v>224901.75438810108</v>
      </c>
      <c r="F123" s="429" t="str">
        <f>IFERROR(VLOOKUP(A123,'Oversættelse til tabel'!$A$2:$B$14,2,FALSE),"")</f>
        <v>Total produktion</v>
      </c>
      <c r="G123" s="103"/>
    </row>
    <row r="124" spans="1:7" x14ac:dyDescent="0.25">
      <c r="A124" s="431" t="s">
        <v>346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7">
        <f ca="1">'Resultat-Produktion &amp; forbrug'!F101</f>
        <v>197484.13479984918</v>
      </c>
      <c r="F124" s="429" t="str">
        <f>IFERROR(VLOOKUP(A124,'Oversættelse til tabel'!$A$2:$B$14,2,FALSE),"")</f>
        <v>Total produktion</v>
      </c>
      <c r="G124" s="103"/>
    </row>
    <row r="125" spans="1:7" x14ac:dyDescent="0.25">
      <c r="A125" s="431" t="s">
        <v>346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7">
        <f ca="1">'Resultat-Produktion &amp; forbrug'!F102</f>
        <v>582835224.4318006</v>
      </c>
      <c r="F125" s="429" t="str">
        <f>IFERROR(VLOOKUP(A125,'Oversættelse til tabel'!$A$2:$B$14,2,FALSE),"")</f>
        <v>Total produktion</v>
      </c>
      <c r="G125" s="103"/>
    </row>
    <row r="126" spans="1:7" x14ac:dyDescent="0.25">
      <c r="A126" s="431" t="s">
        <v>346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7">
        <f ca="1">'Resultat-Produktion &amp; forbrug'!F103</f>
        <v>26332676.453754772</v>
      </c>
      <c r="F126" s="429" t="str">
        <f>IFERROR(VLOOKUP(A126,'Oversættelse til tabel'!$A$2:$B$14,2,FALSE),"")</f>
        <v>Total produktion</v>
      </c>
      <c r="G126" s="103"/>
    </row>
    <row r="127" spans="1:7" x14ac:dyDescent="0.25">
      <c r="A127" s="431" t="s">
        <v>346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7">
        <f>'Resultat-Produktion &amp; forbrug'!F104</f>
        <v>0</v>
      </c>
      <c r="F127" s="429" t="str">
        <f>IFERROR(VLOOKUP(A127,'Oversættelse til tabel'!$A$2:$B$14,2,FALSE),"")</f>
        <v>Total produktion</v>
      </c>
      <c r="G127" s="103"/>
    </row>
    <row r="128" spans="1:7" x14ac:dyDescent="0.25">
      <c r="A128" s="431" t="s">
        <v>346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7">
        <f>'Resultat-Produktion &amp; forbrug'!F105</f>
        <v>2777977.7276885756</v>
      </c>
      <c r="F128" s="429" t="str">
        <f>IFERROR(VLOOKUP(A128,'Oversættelse til tabel'!$A$2:$B$14,2,FALSE),"")</f>
        <v>Total produktion</v>
      </c>
      <c r="G128" s="103"/>
    </row>
    <row r="129" spans="1:7" x14ac:dyDescent="0.25">
      <c r="A129" s="431" t="s">
        <v>346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7">
        <f>'Resultat-Produktion &amp; forbrug'!F106</f>
        <v>0</v>
      </c>
      <c r="F129" s="429" t="str">
        <f>IFERROR(VLOOKUP(A129,'Oversættelse til tabel'!$A$2:$B$14,2,FALSE),"")</f>
        <v>Total produktion</v>
      </c>
      <c r="G129" s="103"/>
    </row>
    <row r="130" spans="1:7" x14ac:dyDescent="0.25">
      <c r="A130" s="431" t="s">
        <v>346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7">
        <f>'Resultat-Produktion &amp; forbrug'!F107</f>
        <v>8615.5317224824212</v>
      </c>
      <c r="F130" s="429" t="str">
        <f>IFERROR(VLOOKUP(A130,'Oversættelse til tabel'!$A$2:$B$14,2,FALSE),"")</f>
        <v>Total produktion</v>
      </c>
      <c r="G130" s="103"/>
    </row>
    <row r="131" spans="1:7" x14ac:dyDescent="0.25">
      <c r="A131" s="431" t="s">
        <v>346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7">
        <f>'Resultat-Produktion &amp; forbrug'!F108</f>
        <v>173658.75124992887</v>
      </c>
      <c r="F131" s="429" t="str">
        <f>IFERROR(VLOOKUP(A131,'Oversættelse til tabel'!$A$2:$B$14,2,FALSE),"")</f>
        <v>Total produktion</v>
      </c>
      <c r="G131" s="103"/>
    </row>
    <row r="132" spans="1:7" x14ac:dyDescent="0.25">
      <c r="A132" s="431" t="s">
        <v>346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7">
        <f>'Resultat-Produktion &amp; forbrug'!F109</f>
        <v>1122115.8049381305</v>
      </c>
      <c r="F132" s="429" t="str">
        <f>IFERROR(VLOOKUP(A132,'Oversættelse til tabel'!$A$2:$B$14,2,FALSE),"")</f>
        <v>Total produktion</v>
      </c>
      <c r="G132" s="103"/>
    </row>
    <row r="133" spans="1:7" x14ac:dyDescent="0.25">
      <c r="A133" s="431" t="s">
        <v>346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7">
        <f>'Resultat-Produktion &amp; forbrug'!F110</f>
        <v>32149.585150650411</v>
      </c>
      <c r="F133" s="429" t="str">
        <f>IFERROR(VLOOKUP(A133,'Oversættelse til tabel'!$A$2:$B$14,2,FALSE),"")</f>
        <v>Total produktion</v>
      </c>
      <c r="G133" s="103"/>
    </row>
    <row r="134" spans="1:7" x14ac:dyDescent="0.25">
      <c r="A134" s="431" t="s">
        <v>346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7">
        <f>'Resultat-Produktion &amp; forbrug'!F111</f>
        <v>0</v>
      </c>
      <c r="F134" s="429" t="str">
        <f>IFERROR(VLOOKUP(A134,'Oversættelse til tabel'!$A$2:$B$14,2,FALSE),"")</f>
        <v>Total produktion</v>
      </c>
      <c r="G134" s="103"/>
    </row>
    <row r="135" spans="1:7" x14ac:dyDescent="0.25">
      <c r="A135" s="431" t="s">
        <v>346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7">
        <f>'Resultat-Produktion &amp; forbrug'!F112</f>
        <v>28775768.450113945</v>
      </c>
      <c r="F135" s="429" t="str">
        <f>IFERROR(VLOOKUP(A135,'Oversættelse til tabel'!$A$2:$B$14,2,FALSE),"")</f>
        <v>Total produktion</v>
      </c>
      <c r="G135" s="103"/>
    </row>
    <row r="136" spans="1:7" x14ac:dyDescent="0.25">
      <c r="A136" s="431" t="s">
        <v>346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7">
        <f>'Resultat-Produktion &amp; forbrug'!F113</f>
        <v>0</v>
      </c>
      <c r="F136" s="429" t="str">
        <f>IFERROR(VLOOKUP(A136,'Oversættelse til tabel'!$A$2:$B$14,2,FALSE),"")</f>
        <v>Total produktion</v>
      </c>
      <c r="G136" s="103"/>
    </row>
    <row r="137" spans="1:7" x14ac:dyDescent="0.25">
      <c r="A137" s="431" t="s">
        <v>346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7">
        <f>'Resultat-Produktion &amp; forbrug'!F114</f>
        <v>216581.36093452224</v>
      </c>
      <c r="F137" s="429" t="str">
        <f>IFERROR(VLOOKUP(A137,'Oversættelse til tabel'!$A$2:$B$14,2,FALSE),"")</f>
        <v>Total produktion</v>
      </c>
      <c r="G137" s="103"/>
    </row>
    <row r="138" spans="1:7" x14ac:dyDescent="0.25">
      <c r="A138" s="431" t="s">
        <v>346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7">
        <f>'Resultat-Produktion &amp; forbrug'!F115</f>
        <v>2778972.7829183596</v>
      </c>
      <c r="F138" s="429" t="str">
        <f>IFERROR(VLOOKUP(A138,'Oversættelse til tabel'!$A$2:$B$14,2,FALSE),"")</f>
        <v>Total produktion</v>
      </c>
      <c r="G138" s="103"/>
    </row>
    <row r="139" spans="1:7" x14ac:dyDescent="0.25">
      <c r="A139" s="431" t="s">
        <v>346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7">
        <f>'Resultat-Produktion &amp; forbrug'!F116</f>
        <v>524881.97503939818</v>
      </c>
      <c r="F139" s="429" t="str">
        <f>IFERROR(VLOOKUP(A139,'Oversættelse til tabel'!$A$2:$B$14,2,FALSE),"")</f>
        <v>Total produktion</v>
      </c>
      <c r="G139" s="103"/>
    </row>
    <row r="140" spans="1:7" x14ac:dyDescent="0.25">
      <c r="A140" s="431" t="s">
        <v>346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7">
        <f>'Resultat-Produktion &amp; forbrug'!F117</f>
        <v>0</v>
      </c>
      <c r="F140" s="429" t="str">
        <f>IFERROR(VLOOKUP(A140,'Oversættelse til tabel'!$A$2:$B$14,2,FALSE),"")</f>
        <v>Total produktion</v>
      </c>
      <c r="G140" s="103"/>
    </row>
    <row r="141" spans="1:7" x14ac:dyDescent="0.25">
      <c r="A141" s="431" t="s">
        <v>346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7">
        <f>'Resultat-Produktion &amp; forbrug'!F118</f>
        <v>519697.07047323068</v>
      </c>
      <c r="F141" s="429" t="str">
        <f>IFERROR(VLOOKUP(A141,'Oversættelse til tabel'!$A$2:$B$14,2,FALSE),"")</f>
        <v>Total produktion</v>
      </c>
      <c r="G141" s="103"/>
    </row>
    <row r="142" spans="1:7" x14ac:dyDescent="0.25">
      <c r="A142" s="431" t="s">
        <v>346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7">
        <f>'Resultat-Produktion &amp; forbrug'!F119</f>
        <v>714570.3554189268</v>
      </c>
      <c r="F142" s="429" t="str">
        <f>IFERROR(VLOOKUP(A142,'Oversættelse til tabel'!$A$2:$B$14,2,FALSE),"")</f>
        <v>Total produktion</v>
      </c>
      <c r="G142" s="103"/>
    </row>
    <row r="143" spans="1:7" x14ac:dyDescent="0.25">
      <c r="A143" s="431" t="s">
        <v>346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7">
        <f>'Resultat-Produktion &amp; forbrug'!F120</f>
        <v>1781984.509456197</v>
      </c>
      <c r="F143" s="429" t="str">
        <f>IFERROR(VLOOKUP(A143,'Oversættelse til tabel'!$A$2:$B$14,2,FALSE),"")</f>
        <v>Total produktion</v>
      </c>
      <c r="G143" s="103"/>
    </row>
    <row r="144" spans="1:7" x14ac:dyDescent="0.25">
      <c r="A144" s="431" t="s">
        <v>346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7">
        <f>'Resultat-Produktion &amp; forbrug'!F121</f>
        <v>5414026.8902810384</v>
      </c>
      <c r="F144" s="429" t="str">
        <f>IFERROR(VLOOKUP(A144,'Oversættelse til tabel'!$A$2:$B$14,2,FALSE),"")</f>
        <v>Total produktion</v>
      </c>
      <c r="G144" s="103"/>
    </row>
    <row r="145" spans="1:7" x14ac:dyDescent="0.25">
      <c r="A145" s="431" t="s">
        <v>346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7">
        <f>'Resultat-Produktion &amp; forbrug'!F122</f>
        <v>0</v>
      </c>
      <c r="F145" s="429" t="str">
        <f>IFERROR(VLOOKUP(A145,'Oversættelse til tabel'!$A$2:$B$14,2,FALSE),"")</f>
        <v>Total produktion</v>
      </c>
      <c r="G145" s="103"/>
    </row>
    <row r="146" spans="1:7" x14ac:dyDescent="0.25">
      <c r="A146" s="431" t="s">
        <v>346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7">
        <f>'Resultat-Produktion &amp; forbrug'!F123</f>
        <v>12735406.502549823</v>
      </c>
      <c r="F146" s="429" t="str">
        <f>IFERROR(VLOOKUP(A146,'Oversættelse til tabel'!$A$2:$B$14,2,FALSE),"")</f>
        <v>Total produktion</v>
      </c>
      <c r="G146" s="103"/>
    </row>
    <row r="147" spans="1:7" x14ac:dyDescent="0.25">
      <c r="A147" s="431" t="s">
        <v>346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7">
        <f>'Resultat-Produktion &amp; forbrug'!F124</f>
        <v>1590883.4700780637</v>
      </c>
      <c r="F147" s="429" t="str">
        <f>IFERROR(VLOOKUP(A147,'Oversættelse til tabel'!$A$2:$B$14,2,FALSE),"")</f>
        <v>Total produktion</v>
      </c>
      <c r="G147" s="103"/>
    </row>
    <row r="148" spans="1:7" x14ac:dyDescent="0.25">
      <c r="A148" s="431" t="s">
        <v>346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7">
        <f>'Resultat-Produktion &amp; forbrug'!F125</f>
        <v>5980572.9398795273</v>
      </c>
      <c r="F148" s="429" t="str">
        <f>IFERROR(VLOOKUP(A148,'Oversættelse til tabel'!$A$2:$B$14,2,FALSE),"")</f>
        <v>Total produktion</v>
      </c>
      <c r="G148" s="103"/>
    </row>
    <row r="149" spans="1:7" x14ac:dyDescent="0.25">
      <c r="A149" s="431" t="s">
        <v>346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7">
        <f>'Resultat-Produktion &amp; forbrug'!F126</f>
        <v>3069579.4456842686</v>
      </c>
      <c r="F149" s="429" t="str">
        <f>IFERROR(VLOOKUP(A149,'Oversættelse til tabel'!$A$2:$B$14,2,FALSE),"")</f>
        <v>Total produktion</v>
      </c>
      <c r="G149" s="103"/>
    </row>
    <row r="150" spans="1:7" x14ac:dyDescent="0.25">
      <c r="A150" s="431" t="s">
        <v>346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7">
        <f>'Resultat-Produktion &amp; forbrug'!F127</f>
        <v>209595.14629167612</v>
      </c>
      <c r="F150" s="429" t="str">
        <f>IFERROR(VLOOKUP(A150,'Oversættelse til tabel'!$A$2:$B$14,2,FALSE),"")</f>
        <v>Total produktion</v>
      </c>
      <c r="G150" s="103"/>
    </row>
    <row r="151" spans="1:7" x14ac:dyDescent="0.25">
      <c r="A151" s="431" t="s">
        <v>346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7">
        <f>'Resultat-Produktion &amp; forbrug'!F128</f>
        <v>102788.11573768182</v>
      </c>
      <c r="F151" s="429" t="str">
        <f>IFERROR(VLOOKUP(A151,'Oversættelse til tabel'!$A$2:$B$14,2,FALSE),"")</f>
        <v>Total produktion</v>
      </c>
      <c r="G151" s="103"/>
    </row>
    <row r="152" spans="1:7" x14ac:dyDescent="0.25">
      <c r="A152" s="431" t="s">
        <v>346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7">
        <f>'Resultat-Produktion &amp; forbrug'!F129</f>
        <v>1027472.506321969</v>
      </c>
      <c r="F152" s="429" t="str">
        <f>IFERROR(VLOOKUP(A152,'Oversættelse til tabel'!$A$2:$B$14,2,FALSE),"")</f>
        <v>Total produktion</v>
      </c>
      <c r="G152" s="103"/>
    </row>
    <row r="153" spans="1:7" x14ac:dyDescent="0.25">
      <c r="A153" s="431" t="s">
        <v>346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7">
        <f>'Resultat-Produktion &amp; forbrug'!F130</f>
        <v>154949.74904422625</v>
      </c>
      <c r="F153" s="429" t="str">
        <f>IFERROR(VLOOKUP(A153,'Oversættelse til tabel'!$A$2:$B$14,2,FALSE),"")</f>
        <v>Total produktion</v>
      </c>
      <c r="G153" s="103"/>
    </row>
    <row r="154" spans="1:7" x14ac:dyDescent="0.25">
      <c r="A154" s="431" t="s">
        <v>346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7">
        <f ca="1">'Resultat-Produktion &amp; forbrug'!F131</f>
        <v>0</v>
      </c>
      <c r="F154" s="429" t="str">
        <f>IFERROR(VLOOKUP(A154,'Oversættelse til tabel'!$A$2:$B$14,2,FALSE),"")</f>
        <v>Total produktion</v>
      </c>
      <c r="G154" s="103"/>
    </row>
    <row r="155" spans="1:7" x14ac:dyDescent="0.25">
      <c r="A155" s="431" t="s">
        <v>346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7">
        <f ca="1">'Resultat-Produktion &amp; forbrug'!F132</f>
        <v>0</v>
      </c>
      <c r="F155" s="429" t="str">
        <f>IFERROR(VLOOKUP(A155,'Oversættelse til tabel'!$A$2:$B$14,2,FALSE),"")</f>
        <v>Total produktion</v>
      </c>
      <c r="G155" s="103"/>
    </row>
    <row r="156" spans="1:7" x14ac:dyDescent="0.25">
      <c r="A156" s="431" t="s">
        <v>346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7">
        <f>'Resultat-Produktion &amp; forbrug'!F133</f>
        <v>4779961.9648844432</v>
      </c>
      <c r="F156" s="429" t="str">
        <f>IFERROR(VLOOKUP(A156,'Oversættelse til tabel'!$A$2:$B$14,2,FALSE),"")</f>
        <v>Total produktion</v>
      </c>
      <c r="G156" s="103"/>
    </row>
    <row r="157" spans="1:7" x14ac:dyDescent="0.25">
      <c r="A157" s="431" t="s">
        <v>346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7">
        <f>'Resultat-Produktion &amp; forbrug'!F134</f>
        <v>370660.6274963881</v>
      </c>
      <c r="F157" s="429" t="str">
        <f>IFERROR(VLOOKUP(A157,'Oversættelse til tabel'!$A$2:$B$14,2,FALSE),"")</f>
        <v>Total produktion</v>
      </c>
      <c r="G157" s="103"/>
    </row>
    <row r="158" spans="1:7" x14ac:dyDescent="0.25">
      <c r="A158" s="431" t="s">
        <v>346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7">
        <f>'Resultat-Produktion &amp; forbrug'!F135</f>
        <v>185330.31374819405</v>
      </c>
      <c r="F158" s="429" t="str">
        <f>IFERROR(VLOOKUP(A158,'Oversættelse til tabel'!$A$2:$B$14,2,FALSE),"")</f>
        <v>Total produktion</v>
      </c>
      <c r="G158" s="103"/>
    </row>
    <row r="159" spans="1:7" x14ac:dyDescent="0.25">
      <c r="A159" s="431" t="s">
        <v>346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7">
        <f>'Resultat-Produktion &amp; forbrug'!F136</f>
        <v>118611.40079884419</v>
      </c>
      <c r="F159" s="429" t="str">
        <f>IFERROR(VLOOKUP(A159,'Oversættelse til tabel'!$A$2:$B$14,2,FALSE),"")</f>
        <v>Total produktion</v>
      </c>
      <c r="G159" s="103"/>
    </row>
    <row r="160" spans="1:7" x14ac:dyDescent="0.25">
      <c r="A160" s="431" t="s">
        <v>346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7">
        <f>'Resultat-Produktion &amp; forbrug'!F137</f>
        <v>4928756.7934970316</v>
      </c>
      <c r="F160" s="429" t="str">
        <f>IFERROR(VLOOKUP(A160,'Oversættelse til tabel'!$A$2:$B$14,2,FALSE),"")</f>
        <v>Total produktion</v>
      </c>
      <c r="G160" s="103"/>
    </row>
    <row r="161" spans="1:7" x14ac:dyDescent="0.25">
      <c r="A161" s="431" t="s">
        <v>346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7">
        <f>'Resultat-Produktion &amp; forbrug'!F138</f>
        <v>185567.16171821824</v>
      </c>
      <c r="F161" s="429" t="str">
        <f>IFERROR(VLOOKUP(A161,'Oversættelse til tabel'!$A$2:$B$14,2,FALSE),"")</f>
        <v>Total produktion</v>
      </c>
      <c r="G161" s="103"/>
    </row>
    <row r="162" spans="1:7" x14ac:dyDescent="0.25">
      <c r="A162" s="431" t="s">
        <v>346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7">
        <f>'Resultat-Produktion &amp; forbrug'!F139</f>
        <v>126100.24826746272</v>
      </c>
      <c r="F162" s="429" t="str">
        <f>IFERROR(VLOOKUP(A162,'Oversættelse til tabel'!$A$2:$B$14,2,FALSE),"")</f>
        <v>Total produktion</v>
      </c>
      <c r="G162" s="103"/>
    </row>
    <row r="163" spans="1:7" x14ac:dyDescent="0.25">
      <c r="A163" s="431" t="s">
        <v>346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7">
        <f>'Resultat-Produktion &amp; forbrug'!F140</f>
        <v>4121832.5977837904</v>
      </c>
      <c r="F163" s="429" t="str">
        <f>IFERROR(VLOOKUP(A163,'Oversættelse til tabel'!$A$2:$B$14,2,FALSE),"")</f>
        <v>Total produktion</v>
      </c>
      <c r="G163" s="103"/>
    </row>
    <row r="164" spans="1:7" x14ac:dyDescent="0.25">
      <c r="A164" s="431" t="s">
        <v>346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7">
        <f>'Resultat-Produktion &amp; forbrug'!F141</f>
        <v>14432291.767579561</v>
      </c>
      <c r="F164" s="429" t="str">
        <f>IFERROR(VLOOKUP(A164,'Oversættelse til tabel'!$A$2:$B$14,2,FALSE),"")</f>
        <v>Total produktion</v>
      </c>
      <c r="G164" s="103"/>
    </row>
    <row r="165" spans="1:7" x14ac:dyDescent="0.25">
      <c r="A165" s="431" t="s">
        <v>346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7">
        <f>'Resultat-Produktion &amp; forbrug'!F142</f>
        <v>1340150.8748835563</v>
      </c>
      <c r="F165" s="429" t="str">
        <f>IFERROR(VLOOKUP(A165,'Oversættelse til tabel'!$A$2:$B$14,2,FALSE),"")</f>
        <v>Total produktion</v>
      </c>
      <c r="G165" s="103"/>
    </row>
    <row r="166" spans="1:7" x14ac:dyDescent="0.25">
      <c r="A166" s="431" t="s">
        <v>346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7">
        <f>'Resultat-Produktion &amp; forbrug'!F143</f>
        <v>84600</v>
      </c>
      <c r="F166" s="429" t="str">
        <f>IFERROR(VLOOKUP(A166,'Oversættelse til tabel'!$A$2:$B$14,2,FALSE),"")</f>
        <v>Total produktion</v>
      </c>
      <c r="G166" s="103"/>
    </row>
    <row r="167" spans="1:7" x14ac:dyDescent="0.25">
      <c r="A167" s="431" t="s">
        <v>346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7">
        <f>'Resultat-Produktion &amp; forbrug'!F144</f>
        <v>0</v>
      </c>
      <c r="F167" s="429" t="str">
        <f>IFERROR(VLOOKUP(A167,'Oversættelse til tabel'!$A$2:$B$14,2,FALSE),"")</f>
        <v>Total produktion</v>
      </c>
      <c r="G167" s="103"/>
    </row>
    <row r="168" spans="1:7" x14ac:dyDescent="0.25">
      <c r="A168" s="431" t="s">
        <v>346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7">
        <f ca="1">'Resultat-Produktion &amp; forbrug'!F145</f>
        <v>1364632.0694843589</v>
      </c>
      <c r="F168" s="429" t="str">
        <f>IFERROR(VLOOKUP(A168,'Oversættelse til tabel'!$A$2:$B$14,2,FALSE),"")</f>
        <v>Total produktion</v>
      </c>
      <c r="G168" s="103"/>
    </row>
    <row r="169" spans="1:7" x14ac:dyDescent="0.25">
      <c r="A169" s="431" t="s">
        <v>346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7">
        <f ca="1">'Resultat-Produktion &amp; forbrug'!F146</f>
        <v>462686.21419248445</v>
      </c>
      <c r="F169" s="429" t="str">
        <f>IFERROR(VLOOKUP(A169,'Oversættelse til tabel'!$A$2:$B$14,2,FALSE),"")</f>
        <v>Total produktion</v>
      </c>
      <c r="G169" s="103"/>
    </row>
    <row r="170" spans="1:7" x14ac:dyDescent="0.25">
      <c r="A170" s="431" t="s">
        <v>346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7">
        <f>'Resultat-Produktion &amp; forbrug'!F147</f>
        <v>18450.007031483605</v>
      </c>
      <c r="F170" s="429" t="str">
        <f>IFERROR(VLOOKUP(A170,'Oversættelse til tabel'!$A$2:$B$14,2,FALSE),"")</f>
        <v>Total produktion</v>
      </c>
      <c r="G170" s="103"/>
    </row>
    <row r="171" spans="1:7" x14ac:dyDescent="0.25">
      <c r="A171" s="431" t="s">
        <v>346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7">
        <f>'Resultat-Produktion &amp; forbrug'!F148</f>
        <v>26972.495538657848</v>
      </c>
      <c r="F171" s="429" t="str">
        <f>IFERROR(VLOOKUP(A171,'Oversættelse til tabel'!$A$2:$B$14,2,FALSE),"")</f>
        <v>Total produktion</v>
      </c>
      <c r="G171" s="103"/>
    </row>
    <row r="172" spans="1:7" x14ac:dyDescent="0.25">
      <c r="A172" s="431" t="s">
        <v>346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7">
        <f ca="1">'Resultat-Produktion &amp; forbrug'!F149</f>
        <v>165083.0224523381</v>
      </c>
      <c r="F172" s="429" t="str">
        <f>IFERROR(VLOOKUP(A172,'Oversættelse til tabel'!$A$2:$B$14,2,FALSE),"")</f>
        <v>Total produktion</v>
      </c>
      <c r="G172" s="103"/>
    </row>
    <row r="173" spans="1:7" x14ac:dyDescent="0.25">
      <c r="A173" s="431" t="s">
        <v>346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7">
        <f ca="1">'Resultat-Produktion &amp; forbrug'!F150</f>
        <v>110817068.59908372</v>
      </c>
      <c r="F173" s="429" t="str">
        <f>IFERROR(VLOOKUP(A173,'Oversættelse til tabel'!$A$2:$B$14,2,FALSE),"")</f>
        <v>Total produktion</v>
      </c>
      <c r="G173" s="103"/>
    </row>
    <row r="174" spans="1:7" x14ac:dyDescent="0.25">
      <c r="A174" s="431" t="s">
        <v>346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7">
        <f ca="1">'Resultat-Produktion &amp; forbrug'!F151</f>
        <v>2463073.3914116896</v>
      </c>
      <c r="F174" s="429" t="str">
        <f>IFERROR(VLOOKUP(A174,'Oversættelse til tabel'!$A$2:$B$14,2,FALSE),"")</f>
        <v>Total produktion</v>
      </c>
      <c r="G174" s="103"/>
    </row>
    <row r="175" spans="1:7" x14ac:dyDescent="0.25">
      <c r="A175" s="431" t="s">
        <v>346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7">
        <f>'Resultat-Produktion &amp; forbrug'!F152</f>
        <v>0</v>
      </c>
      <c r="F175" s="429" t="str">
        <f>IFERROR(VLOOKUP(A175,'Oversættelse til tabel'!$A$2:$B$14,2,FALSE),"")</f>
        <v>Total produktion</v>
      </c>
      <c r="G175" s="103"/>
    </row>
    <row r="176" spans="1:7" x14ac:dyDescent="0.25">
      <c r="A176" s="431" t="s">
        <v>346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7">
        <f>'Resultat-Produktion &amp; forbrug'!F153</f>
        <v>332759.92297580565</v>
      </c>
      <c r="F176" s="429" t="str">
        <f>IFERROR(VLOOKUP(A176,'Oversættelse til tabel'!$A$2:$B$14,2,FALSE),"")</f>
        <v>Total produktion</v>
      </c>
      <c r="G176" s="103"/>
    </row>
    <row r="177" spans="1:7" x14ac:dyDescent="0.25">
      <c r="A177" s="431" t="s">
        <v>346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7">
        <f>'Resultat-Produktion &amp; forbrug'!F154</f>
        <v>0</v>
      </c>
      <c r="F177" s="429" t="str">
        <f>IFERROR(VLOOKUP(A177,'Oversættelse til tabel'!$A$2:$B$14,2,FALSE),"")</f>
        <v>Total produktion</v>
      </c>
      <c r="G177" s="103"/>
    </row>
    <row r="178" spans="1:7" x14ac:dyDescent="0.25">
      <c r="A178" s="431" t="s">
        <v>346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7">
        <f>'Resultat-Produktion &amp; forbrug'!F155</f>
        <v>675.387643904882</v>
      </c>
      <c r="F178" s="429" t="str">
        <f>IFERROR(VLOOKUP(A178,'Oversættelse til tabel'!$A$2:$B$14,2,FALSE),"")</f>
        <v>Total produktion</v>
      </c>
      <c r="G178" s="103"/>
    </row>
    <row r="179" spans="1:7" x14ac:dyDescent="0.25">
      <c r="A179" s="431" t="s">
        <v>346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7">
        <f>'Resultat-Produktion &amp; forbrug'!F156</f>
        <v>15969.006082579654</v>
      </c>
      <c r="F179" s="429" t="str">
        <f>IFERROR(VLOOKUP(A179,'Oversættelse til tabel'!$A$2:$B$14,2,FALSE),"")</f>
        <v>Total produktion</v>
      </c>
      <c r="G179" s="103"/>
    </row>
    <row r="180" spans="1:7" x14ac:dyDescent="0.25">
      <c r="A180" s="431" t="s">
        <v>346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7">
        <f>'Resultat-Produktion &amp; forbrug'!F157</f>
        <v>620445.82725004398</v>
      </c>
      <c r="F180" s="429" t="str">
        <f>IFERROR(VLOOKUP(A180,'Oversættelse til tabel'!$A$2:$B$14,2,FALSE),"")</f>
        <v>Total produktion</v>
      </c>
      <c r="G180" s="103"/>
    </row>
    <row r="181" spans="1:7" x14ac:dyDescent="0.25">
      <c r="A181" s="431" t="s">
        <v>346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7">
        <f>'Resultat-Produktion &amp; forbrug'!F158</f>
        <v>15780.226177538038</v>
      </c>
      <c r="F181" s="429" t="str">
        <f>IFERROR(VLOOKUP(A181,'Oversættelse til tabel'!$A$2:$B$14,2,FALSE),"")</f>
        <v>Total produktion</v>
      </c>
      <c r="G181" s="103"/>
    </row>
    <row r="182" spans="1:7" x14ac:dyDescent="0.25">
      <c r="A182" s="431" t="s">
        <v>346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7">
        <f>'Resultat-Produktion &amp; forbrug'!F159</f>
        <v>0</v>
      </c>
      <c r="F182" s="429" t="str">
        <f>IFERROR(VLOOKUP(A182,'Oversættelse til tabel'!$A$2:$B$14,2,FALSE),"")</f>
        <v>Total produktion</v>
      </c>
      <c r="G182" s="103"/>
    </row>
    <row r="183" spans="1:7" x14ac:dyDescent="0.25">
      <c r="A183" s="431" t="s">
        <v>346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7">
        <f>'Resultat-Produktion &amp; forbrug'!F160</f>
        <v>2148848.2010935447</v>
      </c>
      <c r="F183" s="429" t="str">
        <f>IFERROR(VLOOKUP(A183,'Oversættelse til tabel'!$A$2:$B$14,2,FALSE),"")</f>
        <v>Total produktion</v>
      </c>
      <c r="G183" s="103"/>
    </row>
    <row r="184" spans="1:7" x14ac:dyDescent="0.25">
      <c r="A184" s="431" t="s">
        <v>346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7">
        <f>'Resultat-Produktion &amp; forbrug'!F161</f>
        <v>0</v>
      </c>
      <c r="F184" s="429" t="str">
        <f>IFERROR(VLOOKUP(A184,'Oversættelse til tabel'!$A$2:$B$14,2,FALSE),"")</f>
        <v>Total produktion</v>
      </c>
      <c r="G184" s="103"/>
    </row>
    <row r="185" spans="1:7" x14ac:dyDescent="0.25">
      <c r="A185" s="431" t="s">
        <v>346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7">
        <f>'Resultat-Produktion &amp; forbrug'!F162</f>
        <v>95299.46904386401</v>
      </c>
      <c r="F185" s="429" t="str">
        <f>IFERROR(VLOOKUP(A185,'Oversættelse til tabel'!$A$2:$B$14,2,FALSE),"")</f>
        <v>Total produktion</v>
      </c>
      <c r="G185" s="103"/>
    </row>
    <row r="186" spans="1:7" x14ac:dyDescent="0.25">
      <c r="A186" s="431" t="s">
        <v>346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7">
        <f>'Resultat-Produktion &amp; forbrug'!F163</f>
        <v>954412.72069157928</v>
      </c>
      <c r="F186" s="429" t="str">
        <f>IFERROR(VLOOKUP(A186,'Oversættelse til tabel'!$A$2:$B$14,2,FALSE),"")</f>
        <v>Total produktion</v>
      </c>
      <c r="G186" s="103"/>
    </row>
    <row r="187" spans="1:7" x14ac:dyDescent="0.25">
      <c r="A187" s="431" t="s">
        <v>346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7">
        <f>'Resultat-Produktion &amp; forbrug'!F164</f>
        <v>452346.51233766804</v>
      </c>
      <c r="F187" s="429" t="str">
        <f>IFERROR(VLOOKUP(A187,'Oversættelse til tabel'!$A$2:$B$14,2,FALSE),"")</f>
        <v>Total produktion</v>
      </c>
      <c r="G187" s="103"/>
    </row>
    <row r="188" spans="1:7" x14ac:dyDescent="0.25">
      <c r="A188" s="431" t="s">
        <v>346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7">
        <f>'Resultat-Produktion &amp; forbrug'!F165</f>
        <v>0</v>
      </c>
      <c r="F188" s="429" t="str">
        <f>IFERROR(VLOOKUP(A188,'Oversættelse til tabel'!$A$2:$B$14,2,FALSE),"")</f>
        <v>Total produktion</v>
      </c>
      <c r="G188" s="103"/>
    </row>
    <row r="189" spans="1:7" x14ac:dyDescent="0.25">
      <c r="A189" s="431" t="s">
        <v>346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7">
        <f>'Resultat-Produktion &amp; forbrug'!F166</f>
        <v>200279.74928693369</v>
      </c>
      <c r="F189" s="429" t="str">
        <f>IFERROR(VLOOKUP(A189,'Oversættelse til tabel'!$A$2:$B$14,2,FALSE),"")</f>
        <v>Total produktion</v>
      </c>
      <c r="G189" s="103"/>
    </row>
    <row r="190" spans="1:7" x14ac:dyDescent="0.25">
      <c r="A190" s="431" t="s">
        <v>346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7">
        <f>'Resultat-Produktion &amp; forbrug'!F167</f>
        <v>145627.35347864506</v>
      </c>
      <c r="F190" s="429" t="str">
        <f>IFERROR(VLOOKUP(A190,'Oversættelse til tabel'!$A$2:$B$14,2,FALSE),"")</f>
        <v>Total produktion</v>
      </c>
      <c r="G190" s="103"/>
    </row>
    <row r="191" spans="1:7" x14ac:dyDescent="0.25">
      <c r="A191" s="431" t="s">
        <v>346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7">
        <f>'Resultat-Produktion &amp; forbrug'!F168</f>
        <v>116539.79424410909</v>
      </c>
      <c r="F191" s="429" t="str">
        <f>IFERROR(VLOOKUP(A191,'Oversættelse til tabel'!$A$2:$B$14,2,FALSE),"")</f>
        <v>Total produktion</v>
      </c>
      <c r="G191" s="103"/>
    </row>
    <row r="192" spans="1:7" x14ac:dyDescent="0.25">
      <c r="A192" s="431" t="s">
        <v>346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7">
        <f>'Resultat-Produktion &amp; forbrug'!F169</f>
        <v>2268650.5850062412</v>
      </c>
      <c r="F192" s="429" t="str">
        <f>IFERROR(VLOOKUP(A192,'Oversættelse til tabel'!$A$2:$B$14,2,FALSE),"")</f>
        <v>Total produktion</v>
      </c>
      <c r="G192" s="103"/>
    </row>
    <row r="193" spans="1:7" x14ac:dyDescent="0.25">
      <c r="A193" s="431" t="s">
        <v>346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7">
        <f>'Resultat-Produktion &amp; forbrug'!F170</f>
        <v>0</v>
      </c>
      <c r="F193" s="429" t="str">
        <f>IFERROR(VLOOKUP(A193,'Oversættelse til tabel'!$A$2:$B$14,2,FALSE),"")</f>
        <v>Total produktion</v>
      </c>
      <c r="G193" s="103"/>
    </row>
    <row r="194" spans="1:7" x14ac:dyDescent="0.25">
      <c r="A194" s="431" t="s">
        <v>346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7">
        <f>'Resultat-Produktion &amp; forbrug'!F171</f>
        <v>925084.21922943438</v>
      </c>
      <c r="F194" s="429" t="str">
        <f>IFERROR(VLOOKUP(A194,'Oversættelse til tabel'!$A$2:$B$14,2,FALSE),"")</f>
        <v>Total produktion</v>
      </c>
      <c r="G194" s="103"/>
    </row>
    <row r="195" spans="1:7" x14ac:dyDescent="0.25">
      <c r="A195" s="431" t="s">
        <v>346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7">
        <f>'Resultat-Produktion &amp; forbrug'!F172</f>
        <v>115489.08079619991</v>
      </c>
      <c r="F195" s="429" t="str">
        <f>IFERROR(VLOOKUP(A195,'Oversættelse til tabel'!$A$2:$B$14,2,FALSE),"")</f>
        <v>Total produktion</v>
      </c>
      <c r="G195" s="103"/>
    </row>
    <row r="196" spans="1:7" x14ac:dyDescent="0.25">
      <c r="A196" s="431" t="s">
        <v>346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7">
        <f>'Resultat-Produktion &amp; forbrug'!F173</f>
        <v>365245.73356828612</v>
      </c>
      <c r="F196" s="429" t="str">
        <f>IFERROR(VLOOKUP(A196,'Oversættelse til tabel'!$A$2:$B$14,2,FALSE),"")</f>
        <v>Total produktion</v>
      </c>
      <c r="G196" s="103"/>
    </row>
    <row r="197" spans="1:7" x14ac:dyDescent="0.25">
      <c r="A197" s="431" t="s">
        <v>346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7">
        <f>'Resultat-Produktion &amp; forbrug'!F174</f>
        <v>222833.98833453824</v>
      </c>
      <c r="F197" s="429" t="str">
        <f>IFERROR(VLOOKUP(A197,'Oversættelse til tabel'!$A$2:$B$14,2,FALSE),"")</f>
        <v>Total produktion</v>
      </c>
      <c r="G197" s="103"/>
    </row>
    <row r="198" spans="1:7" x14ac:dyDescent="0.25">
      <c r="A198" s="431" t="s">
        <v>346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7">
        <f>'Resultat-Produktion &amp; forbrug'!F175</f>
        <v>1.1976865502381491</v>
      </c>
      <c r="F198" s="429" t="str">
        <f>IFERROR(VLOOKUP(A198,'Oversættelse til tabel'!$A$2:$B$14,2,FALSE),"")</f>
        <v>Total produktion</v>
      </c>
      <c r="G198" s="103"/>
    </row>
    <row r="199" spans="1:7" x14ac:dyDescent="0.25">
      <c r="A199" s="431" t="s">
        <v>346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7">
        <f>'Resultat-Produktion &amp; forbrug'!F176</f>
        <v>7577.0634215631153</v>
      </c>
      <c r="F199" s="429" t="str">
        <f>IFERROR(VLOOKUP(A199,'Oversættelse til tabel'!$A$2:$B$14,2,FALSE),"")</f>
        <v>Total produktion</v>
      </c>
      <c r="G199" s="103"/>
    </row>
    <row r="200" spans="1:7" x14ac:dyDescent="0.25">
      <c r="A200" s="431" t="s">
        <v>346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7">
        <f>'Resultat-Produktion &amp; forbrug'!F177</f>
        <v>395448.91426064254</v>
      </c>
      <c r="F200" s="429" t="str">
        <f>IFERROR(VLOOKUP(A200,'Oversættelse til tabel'!$A$2:$B$14,2,FALSE),"")</f>
        <v>Total produktion</v>
      </c>
      <c r="G200" s="103"/>
    </row>
    <row r="201" spans="1:7" x14ac:dyDescent="0.25">
      <c r="A201" s="431" t="s">
        <v>346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7">
        <f>'Resultat-Produktion &amp; forbrug'!F178</f>
        <v>38860.356190289756</v>
      </c>
      <c r="F201" s="429" t="str">
        <f>IFERROR(VLOOKUP(A201,'Oversættelse til tabel'!$A$2:$B$14,2,FALSE),"")</f>
        <v>Total produktion</v>
      </c>
      <c r="G201" s="103"/>
    </row>
    <row r="202" spans="1:7" x14ac:dyDescent="0.25">
      <c r="A202" s="431" t="s">
        <v>346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7">
        <f ca="1">'Resultat-Produktion &amp; forbrug'!F179</f>
        <v>0</v>
      </c>
      <c r="F202" s="429" t="str">
        <f>IFERROR(VLOOKUP(A202,'Oversættelse til tabel'!$A$2:$B$14,2,FALSE),"")</f>
        <v>Total produktion</v>
      </c>
      <c r="G202" s="103"/>
    </row>
    <row r="203" spans="1:7" x14ac:dyDescent="0.25">
      <c r="A203" s="431" t="s">
        <v>346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7">
        <f ca="1">'Resultat-Produktion &amp; forbrug'!F180</f>
        <v>0</v>
      </c>
      <c r="F203" s="429" t="str">
        <f>IFERROR(VLOOKUP(A203,'Oversættelse til tabel'!$A$2:$B$14,2,FALSE),"")</f>
        <v>Total produktion</v>
      </c>
      <c r="G203" s="103"/>
    </row>
    <row r="204" spans="1:7" x14ac:dyDescent="0.25">
      <c r="A204" s="431" t="s">
        <v>346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7">
        <f>'Resultat-Produktion &amp; forbrug'!F181</f>
        <v>346998.01962126989</v>
      </c>
      <c r="F204" s="429" t="str">
        <f>IFERROR(VLOOKUP(A204,'Oversættelse til tabel'!$A$2:$B$14,2,FALSE),"")</f>
        <v>Total produktion</v>
      </c>
      <c r="G204" s="103"/>
    </row>
    <row r="205" spans="1:7" x14ac:dyDescent="0.25">
      <c r="A205" s="431" t="s">
        <v>346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7">
        <f>'Resultat-Produktion &amp; forbrug'!F182</f>
        <v>192563.22613808865</v>
      </c>
      <c r="F205" s="429" t="str">
        <f>IFERROR(VLOOKUP(A205,'Oversættelse til tabel'!$A$2:$B$14,2,FALSE),"")</f>
        <v>Total produktion</v>
      </c>
      <c r="G205" s="103"/>
    </row>
    <row r="206" spans="1:7" x14ac:dyDescent="0.25">
      <c r="A206" s="431" t="s">
        <v>346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7">
        <f>'Resultat-Produktion &amp; forbrug'!F183</f>
        <v>96281.613069044324</v>
      </c>
      <c r="F206" s="429" t="str">
        <f>IFERROR(VLOOKUP(A206,'Oversættelse til tabel'!$A$2:$B$14,2,FALSE),"")</f>
        <v>Total produktion</v>
      </c>
      <c r="G206" s="103"/>
    </row>
    <row r="207" spans="1:7" x14ac:dyDescent="0.25">
      <c r="A207" s="431" t="s">
        <v>346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7">
        <f>'Resultat-Produktion &amp; forbrug'!F184</f>
        <v>61620.23236418837</v>
      </c>
      <c r="F207" s="429" t="str">
        <f>IFERROR(VLOOKUP(A207,'Oversættelse til tabel'!$A$2:$B$14,2,FALSE),"")</f>
        <v>Total produktion</v>
      </c>
      <c r="G207" s="103"/>
    </row>
    <row r="208" spans="1:7" x14ac:dyDescent="0.25">
      <c r="A208" s="431" t="s">
        <v>346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7">
        <f>'Resultat-Produktion &amp; forbrug'!F185</f>
        <v>2233316.4654569654</v>
      </c>
      <c r="F208" s="429" t="str">
        <f>IFERROR(VLOOKUP(A208,'Oversættelse til tabel'!$A$2:$B$14,2,FALSE),"")</f>
        <v>Total produktion</v>
      </c>
      <c r="G208" s="103"/>
    </row>
    <row r="209" spans="1:7" x14ac:dyDescent="0.25">
      <c r="A209" s="431" t="s">
        <v>346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7">
        <f>'Resultat-Produktion &amp; forbrug'!F186</f>
        <v>23179.475218292017</v>
      </c>
      <c r="F209" s="429" t="str">
        <f>IFERROR(VLOOKUP(A209,'Oversættelse til tabel'!$A$2:$B$14,2,FALSE),"")</f>
        <v>Total produktion</v>
      </c>
      <c r="G209" s="103"/>
    </row>
    <row r="210" spans="1:7" x14ac:dyDescent="0.25">
      <c r="A210" s="431" t="s">
        <v>346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7">
        <f>'Resultat-Produktion &amp; forbrug'!F187</f>
        <v>18923.903166389329</v>
      </c>
      <c r="F210" s="429" t="str">
        <f>IFERROR(VLOOKUP(A210,'Oversættelse til tabel'!$A$2:$B$14,2,FALSE),"")</f>
        <v>Total produktion</v>
      </c>
      <c r="G210" s="103"/>
    </row>
    <row r="211" spans="1:7" x14ac:dyDescent="0.25">
      <c r="A211" s="431" t="s">
        <v>346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7">
        <f>'Resultat-Produktion &amp; forbrug'!F188</f>
        <v>3186961.3614372411</v>
      </c>
      <c r="F211" s="429" t="str">
        <f>IFERROR(VLOOKUP(A211,'Oversættelse til tabel'!$A$2:$B$14,2,FALSE),"")</f>
        <v>Total produktion</v>
      </c>
      <c r="G211" s="103"/>
    </row>
    <row r="212" spans="1:7" x14ac:dyDescent="0.25">
      <c r="A212" s="431" t="s">
        <v>346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7">
        <f>'Resultat-Produktion &amp; forbrug'!F189</f>
        <v>2304461.4931079326</v>
      </c>
      <c r="F212" s="429" t="str">
        <f>IFERROR(VLOOKUP(A212,'Oversættelse til tabel'!$A$2:$B$14,2,FALSE),"")</f>
        <v>Total produktion</v>
      </c>
      <c r="G212" s="103"/>
    </row>
    <row r="213" spans="1:7" x14ac:dyDescent="0.25">
      <c r="A213" s="431" t="s">
        <v>346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7">
        <f>'Resultat-Produktion &amp; forbrug'!F190</f>
        <v>206750.71206041813</v>
      </c>
      <c r="F213" s="429" t="str">
        <f>IFERROR(VLOOKUP(A213,'Oversættelse til tabel'!$A$2:$B$14,2,FALSE),"")</f>
        <v>Total produktion</v>
      </c>
      <c r="G213" s="103"/>
    </row>
    <row r="214" spans="1:7" x14ac:dyDescent="0.25">
      <c r="A214" s="431" t="s">
        <v>346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7">
        <f>'Resultat-Produktion &amp; forbrug'!F191</f>
        <v>0</v>
      </c>
      <c r="F214" s="429" t="str">
        <f>IFERROR(VLOOKUP(A214,'Oversættelse til tabel'!$A$2:$B$14,2,FALSE),"")</f>
        <v>Total produktion</v>
      </c>
      <c r="G214" s="103"/>
    </row>
    <row r="215" spans="1:7" x14ac:dyDescent="0.25">
      <c r="A215" s="431" t="s">
        <v>346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7">
        <f>'Resultat-Produktion &amp; forbrug'!F192</f>
        <v>0</v>
      </c>
      <c r="F215" s="429" t="str">
        <f>IFERROR(VLOOKUP(A215,'Oversættelse til tabel'!$A$2:$B$14,2,FALSE),"")</f>
        <v>Total produktion</v>
      </c>
      <c r="G215" s="103"/>
    </row>
    <row r="216" spans="1:7" x14ac:dyDescent="0.25">
      <c r="A216" s="431" t="s">
        <v>346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7">
        <f ca="1">'Resultat-Produktion &amp; forbrug'!F193</f>
        <v>364819.33528776863</v>
      </c>
      <c r="F216" s="429" t="str">
        <f>IFERROR(VLOOKUP(A216,'Oversættelse til tabel'!$A$2:$B$14,2,FALSE),"")</f>
        <v>Total produktion</v>
      </c>
      <c r="G216" s="103"/>
    </row>
    <row r="217" spans="1:7" x14ac:dyDescent="0.25">
      <c r="A217" s="431" t="s">
        <v>346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7">
        <f ca="1">'Resultat-Produktion &amp; forbrug'!F194</f>
        <v>112332.11179209981</v>
      </c>
      <c r="F217" s="429" t="str">
        <f>IFERROR(VLOOKUP(A217,'Oversættelse til tabel'!$A$2:$B$14,2,FALSE),"")</f>
        <v>Total produktion</v>
      </c>
      <c r="G217" s="103"/>
    </row>
    <row r="218" spans="1:7" x14ac:dyDescent="0.25">
      <c r="A218" s="431" t="s">
        <v>346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7">
        <f>'Resultat-Produktion &amp; forbrug'!F195</f>
        <v>17943.479437897957</v>
      </c>
      <c r="F218" s="429" t="str">
        <f>IFERROR(VLOOKUP(A218,'Oversættelse til tabel'!$A$2:$B$14,2,FALSE),"")</f>
        <v>Total produktion</v>
      </c>
      <c r="G218" s="103"/>
    </row>
    <row r="219" spans="1:7" x14ac:dyDescent="0.25">
      <c r="A219" s="431" t="s">
        <v>346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7">
        <f>'Resultat-Produktion &amp; forbrug'!F196</f>
        <v>65459.686512202337</v>
      </c>
      <c r="F219" s="429" t="str">
        <f>IFERROR(VLOOKUP(A219,'Oversættelse til tabel'!$A$2:$B$14,2,FALSE),"")</f>
        <v>Total produktion</v>
      </c>
      <c r="G219" s="103"/>
    </row>
    <row r="220" spans="1:7" x14ac:dyDescent="0.25">
      <c r="A220" s="431" t="s">
        <v>346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7">
        <f ca="1">'Resultat-Produktion &amp; forbrug'!F197</f>
        <v>168912.745758362</v>
      </c>
      <c r="F220" s="429" t="str">
        <f>IFERROR(VLOOKUP(A220,'Oversættelse til tabel'!$A$2:$B$14,2,FALSE),"")</f>
        <v>Total produktion</v>
      </c>
      <c r="G220" s="103"/>
    </row>
    <row r="221" spans="1:7" x14ac:dyDescent="0.25">
      <c r="A221" s="431" t="s">
        <v>346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7">
        <f ca="1">'Resultat-Produktion &amp; forbrug'!F198</f>
        <v>124673463.48885044</v>
      </c>
      <c r="F221" s="429" t="str">
        <f>IFERROR(VLOOKUP(A221,'Oversættelse til tabel'!$A$2:$B$14,2,FALSE),"")</f>
        <v>Total produktion</v>
      </c>
      <c r="G221" s="103"/>
    </row>
    <row r="222" spans="1:7" x14ac:dyDescent="0.25">
      <c r="A222" s="431" t="s">
        <v>346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7">
        <f ca="1">'Resultat-Produktion &amp; forbrug'!F199</f>
        <v>4379699.8256981792</v>
      </c>
      <c r="F222" s="429" t="str">
        <f>IFERROR(VLOOKUP(A222,'Oversættelse til tabel'!$A$2:$B$14,2,FALSE),"")</f>
        <v>Total produktion</v>
      </c>
      <c r="G222" s="103"/>
    </row>
    <row r="223" spans="1:7" x14ac:dyDescent="0.25">
      <c r="A223" s="431" t="s">
        <v>346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7">
        <f>'Resultat-Produktion &amp; forbrug'!F200</f>
        <v>0</v>
      </c>
      <c r="F223" s="429" t="str">
        <f>IFERROR(VLOOKUP(A223,'Oversættelse til tabel'!$A$2:$B$14,2,FALSE),"")</f>
        <v>Total produktion</v>
      </c>
      <c r="G223" s="103"/>
    </row>
    <row r="224" spans="1:7" x14ac:dyDescent="0.25">
      <c r="A224" s="431" t="s">
        <v>346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7">
        <f>'Resultat-Produktion &amp; forbrug'!F201</f>
        <v>358055.10959218151</v>
      </c>
      <c r="F224" s="429" t="str">
        <f>IFERROR(VLOOKUP(A224,'Oversættelse til tabel'!$A$2:$B$14,2,FALSE),"")</f>
        <v>Total produktion</v>
      </c>
      <c r="G224" s="103"/>
    </row>
    <row r="225" spans="1:7" x14ac:dyDescent="0.25">
      <c r="A225" s="431" t="s">
        <v>346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7">
        <f>'Resultat-Produktion &amp; forbrug'!F202</f>
        <v>0</v>
      </c>
      <c r="F225" s="429" t="str">
        <f>IFERROR(VLOOKUP(A225,'Oversættelse til tabel'!$A$2:$B$14,2,FALSE),"")</f>
        <v>Total produktion</v>
      </c>
      <c r="G225" s="103"/>
    </row>
    <row r="226" spans="1:7" x14ac:dyDescent="0.25">
      <c r="A226" s="431" t="s">
        <v>346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7">
        <f>'Resultat-Produktion &amp; forbrug'!F203</f>
        <v>700.20192515285464</v>
      </c>
      <c r="F226" s="429" t="str">
        <f>IFERROR(VLOOKUP(A226,'Oversættelse til tabel'!$A$2:$B$14,2,FALSE),"")</f>
        <v>Total produktion</v>
      </c>
      <c r="G226" s="103"/>
    </row>
    <row r="227" spans="1:7" x14ac:dyDescent="0.25">
      <c r="A227" s="431" t="s">
        <v>346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7">
        <f>'Resultat-Produktion &amp; forbrug'!F204</f>
        <v>15244.045659594452</v>
      </c>
      <c r="F227" s="429" t="str">
        <f>IFERROR(VLOOKUP(A227,'Oversættelse til tabel'!$A$2:$B$14,2,FALSE),"")</f>
        <v>Total produktion</v>
      </c>
      <c r="G227" s="103"/>
    </row>
    <row r="228" spans="1:7" x14ac:dyDescent="0.25">
      <c r="A228" s="431" t="s">
        <v>346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7">
        <f>'Resultat-Produktion &amp; forbrug'!F205</f>
        <v>346630.49211305089</v>
      </c>
      <c r="F228" s="429" t="str">
        <f>IFERROR(VLOOKUP(A228,'Oversættelse til tabel'!$A$2:$B$14,2,FALSE),"")</f>
        <v>Total produktion</v>
      </c>
      <c r="G228" s="103"/>
    </row>
    <row r="229" spans="1:7" x14ac:dyDescent="0.25">
      <c r="A229" s="431" t="s">
        <v>346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7">
        <f>'Resultat-Produktion &amp; forbrug'!F206</f>
        <v>9699.0512854034223</v>
      </c>
      <c r="F229" s="429" t="str">
        <f>IFERROR(VLOOKUP(A229,'Oversættelse til tabel'!$A$2:$B$14,2,FALSE),"")</f>
        <v>Total produktion</v>
      </c>
      <c r="G229" s="103"/>
    </row>
    <row r="230" spans="1:7" x14ac:dyDescent="0.25">
      <c r="A230" s="431" t="s">
        <v>346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7">
        <f>'Resultat-Produktion &amp; forbrug'!F207</f>
        <v>0</v>
      </c>
      <c r="F230" s="429" t="str">
        <f>IFERROR(VLOOKUP(A230,'Oversættelse til tabel'!$A$2:$B$14,2,FALSE),"")</f>
        <v>Total produktion</v>
      </c>
      <c r="G230" s="103"/>
    </row>
    <row r="231" spans="1:7" x14ac:dyDescent="0.25">
      <c r="A231" s="431" t="s">
        <v>346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7">
        <f>'Resultat-Produktion &amp; forbrug'!F208</f>
        <v>7895881.161335798</v>
      </c>
      <c r="F231" s="429" t="str">
        <f>IFERROR(VLOOKUP(A231,'Oversættelse til tabel'!$A$2:$B$14,2,FALSE),"")</f>
        <v>Total produktion</v>
      </c>
      <c r="G231" s="103"/>
    </row>
    <row r="232" spans="1:7" x14ac:dyDescent="0.25">
      <c r="A232" s="431" t="s">
        <v>346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7">
        <f>'Resultat-Produktion &amp; forbrug'!F209</f>
        <v>0</v>
      </c>
      <c r="F232" s="429" t="str">
        <f>IFERROR(VLOOKUP(A232,'Oversættelse til tabel'!$A$2:$B$14,2,FALSE),"")</f>
        <v>Total produktion</v>
      </c>
      <c r="G232" s="103"/>
    </row>
    <row r="233" spans="1:7" x14ac:dyDescent="0.25">
      <c r="A233" s="431" t="s">
        <v>346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7">
        <f>'Resultat-Produktion &amp; forbrug'!F210</f>
        <v>65388.861876856266</v>
      </c>
      <c r="F233" s="429" t="str">
        <f>IFERROR(VLOOKUP(A233,'Oversættelse til tabel'!$A$2:$B$14,2,FALSE),"")</f>
        <v>Total produktion</v>
      </c>
      <c r="G233" s="103"/>
    </row>
    <row r="234" spans="1:7" x14ac:dyDescent="0.25">
      <c r="A234" s="431" t="s">
        <v>346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7">
        <f>'Resultat-Produktion &amp; forbrug'!F211</f>
        <v>882480.82740038994</v>
      </c>
      <c r="F234" s="429" t="str">
        <f>IFERROR(VLOOKUP(A234,'Oversættelse til tabel'!$A$2:$B$14,2,FALSE),"")</f>
        <v>Total produktion</v>
      </c>
      <c r="G234" s="103"/>
    </row>
    <row r="235" spans="1:7" x14ac:dyDescent="0.25">
      <c r="A235" s="431" t="s">
        <v>346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7">
        <f>'Resultat-Produktion &amp; forbrug'!F212</f>
        <v>456074.89013160887</v>
      </c>
      <c r="F235" s="429" t="str">
        <f>IFERROR(VLOOKUP(A235,'Oversættelse til tabel'!$A$2:$B$14,2,FALSE),"")</f>
        <v>Total produktion</v>
      </c>
      <c r="G235" s="103"/>
    </row>
    <row r="236" spans="1:7" x14ac:dyDescent="0.25">
      <c r="A236" s="431" t="s">
        <v>346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7">
        <f>'Resultat-Produktion &amp; forbrug'!F213</f>
        <v>0</v>
      </c>
      <c r="F236" s="429" t="str">
        <f>IFERROR(VLOOKUP(A236,'Oversættelse til tabel'!$A$2:$B$14,2,FALSE),"")</f>
        <v>Total produktion</v>
      </c>
      <c r="G236" s="103"/>
    </row>
    <row r="237" spans="1:7" x14ac:dyDescent="0.25">
      <c r="A237" s="431" t="s">
        <v>346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7">
        <f>'Resultat-Produktion &amp; forbrug'!F214</f>
        <v>202910.9816220197</v>
      </c>
      <c r="F237" s="429" t="str">
        <f>IFERROR(VLOOKUP(A237,'Oversættelse til tabel'!$A$2:$B$14,2,FALSE),"")</f>
        <v>Total produktion</v>
      </c>
      <c r="G237" s="103"/>
    </row>
    <row r="238" spans="1:7" x14ac:dyDescent="0.25">
      <c r="A238" s="431" t="s">
        <v>346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7">
        <f>'Resultat-Produktion &amp; forbrug'!F215</f>
        <v>209163.10303539436</v>
      </c>
      <c r="F238" s="429" t="str">
        <f>IFERROR(VLOOKUP(A238,'Oversættelse til tabel'!$A$2:$B$14,2,FALSE),"")</f>
        <v>Total produktion</v>
      </c>
      <c r="G238" s="103"/>
    </row>
    <row r="239" spans="1:7" x14ac:dyDescent="0.25">
      <c r="A239" s="431" t="s">
        <v>346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7">
        <f>'Resultat-Produktion &amp; forbrug'!F216</f>
        <v>508362.7913025436</v>
      </c>
      <c r="F239" s="429" t="str">
        <f>IFERROR(VLOOKUP(A239,'Oversættelse til tabel'!$A$2:$B$14,2,FALSE),"")</f>
        <v>Total produktion</v>
      </c>
      <c r="G239" s="103"/>
    </row>
    <row r="240" spans="1:7" x14ac:dyDescent="0.25">
      <c r="A240" s="431" t="s">
        <v>346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7">
        <f>'Resultat-Produktion &amp; forbrug'!F217</f>
        <v>1594975.3137968828</v>
      </c>
      <c r="F240" s="429" t="str">
        <f>IFERROR(VLOOKUP(A240,'Oversættelse til tabel'!$A$2:$B$14,2,FALSE),"")</f>
        <v>Total produktion</v>
      </c>
      <c r="G240" s="103"/>
    </row>
    <row r="241" spans="1:7" x14ac:dyDescent="0.25">
      <c r="A241" s="431" t="s">
        <v>346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7">
        <f>'Resultat-Produktion &amp; forbrug'!F218</f>
        <v>0</v>
      </c>
      <c r="F241" s="429" t="str">
        <f>IFERROR(VLOOKUP(A241,'Oversættelse til tabel'!$A$2:$B$14,2,FALSE),"")</f>
        <v>Total produktion</v>
      </c>
      <c r="G241" s="103"/>
    </row>
    <row r="242" spans="1:7" x14ac:dyDescent="0.25">
      <c r="A242" s="431" t="s">
        <v>346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7">
        <f>'Resultat-Produktion &amp; forbrug'!F219</f>
        <v>922789.17266620893</v>
      </c>
      <c r="F242" s="429" t="str">
        <f>IFERROR(VLOOKUP(A242,'Oversættelse til tabel'!$A$2:$B$14,2,FALSE),"")</f>
        <v>Total produktion</v>
      </c>
      <c r="G242" s="103"/>
    </row>
    <row r="243" spans="1:7" x14ac:dyDescent="0.25">
      <c r="A243" s="431" t="s">
        <v>346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7">
        <f>'Resultat-Produktion &amp; forbrug'!F220</f>
        <v>115210.53389359287</v>
      </c>
      <c r="F243" s="429" t="str">
        <f>IFERROR(VLOOKUP(A243,'Oversættelse til tabel'!$A$2:$B$14,2,FALSE),"")</f>
        <v>Total produktion</v>
      </c>
      <c r="G243" s="103"/>
    </row>
    <row r="244" spans="1:7" x14ac:dyDescent="0.25">
      <c r="A244" s="431" t="s">
        <v>346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7">
        <f>'Resultat-Produktion &amp; forbrug'!F221</f>
        <v>1706260.1464788285</v>
      </c>
      <c r="F244" s="429" t="str">
        <f>IFERROR(VLOOKUP(A244,'Oversættelse til tabel'!$A$2:$B$14,2,FALSE),"")</f>
        <v>Total produktion</v>
      </c>
      <c r="G244" s="103"/>
    </row>
    <row r="245" spans="1:7" x14ac:dyDescent="0.25">
      <c r="A245" s="431" t="s">
        <v>346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7">
        <f>'Resultat-Produktion &amp; forbrug'!F222</f>
        <v>222296.53737538058</v>
      </c>
      <c r="F245" s="429" t="str">
        <f>IFERROR(VLOOKUP(A245,'Oversættelse til tabel'!$A$2:$B$14,2,FALSE),"")</f>
        <v>Total produktion</v>
      </c>
      <c r="G245" s="103"/>
    </row>
    <row r="246" spans="1:7" x14ac:dyDescent="0.25">
      <c r="A246" s="431" t="s">
        <v>346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7">
        <f>'Resultat-Produktion &amp; forbrug'!F223</f>
        <v>69865.048763892031</v>
      </c>
      <c r="F246" s="429" t="str">
        <f>IFERROR(VLOOKUP(A246,'Oversættelse til tabel'!$A$2:$B$14,2,FALSE),"")</f>
        <v>Total produktion</v>
      </c>
      <c r="G246" s="103"/>
    </row>
    <row r="247" spans="1:7" x14ac:dyDescent="0.25">
      <c r="A247" s="431" t="s">
        <v>346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7">
        <f>'Resultat-Produktion &amp; forbrug'!F224</f>
        <v>7545.7953205064359</v>
      </c>
      <c r="F247" s="429" t="str">
        <f>IFERROR(VLOOKUP(A247,'Oversættelse til tabel'!$A$2:$B$14,2,FALSE),"")</f>
        <v>Total produktion</v>
      </c>
      <c r="G247" s="103"/>
    </row>
    <row r="248" spans="1:7" x14ac:dyDescent="0.25">
      <c r="A248" s="431" t="s">
        <v>346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7">
        <f>'Resultat-Produktion &amp; forbrug'!F225</f>
        <v>299252.17599197297</v>
      </c>
      <c r="F248" s="429" t="str">
        <f>IFERROR(VLOOKUP(A248,'Oversættelse til tabel'!$A$2:$B$14,2,FALSE),"")</f>
        <v>Total produktion</v>
      </c>
      <c r="G248" s="103"/>
    </row>
    <row r="249" spans="1:7" x14ac:dyDescent="0.25">
      <c r="A249" s="431" t="s">
        <v>346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7">
        <f>'Resultat-Produktion &amp; forbrug'!F226</f>
        <v>42488.00877346145</v>
      </c>
      <c r="F249" s="429" t="str">
        <f>IFERROR(VLOOKUP(A249,'Oversættelse til tabel'!$A$2:$B$14,2,FALSE),"")</f>
        <v>Total produktion</v>
      </c>
      <c r="G249" s="103"/>
    </row>
    <row r="250" spans="1:7" x14ac:dyDescent="0.25">
      <c r="A250" s="431" t="s">
        <v>346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7">
        <f ca="1">'Resultat-Produktion &amp; forbrug'!F227</f>
        <v>0</v>
      </c>
      <c r="F250" s="429" t="str">
        <f>IFERROR(VLOOKUP(A250,'Oversættelse til tabel'!$A$2:$B$14,2,FALSE),"")</f>
        <v>Total produktion</v>
      </c>
      <c r="G250" s="103"/>
    </row>
    <row r="251" spans="1:7" x14ac:dyDescent="0.25">
      <c r="A251" s="431" t="s">
        <v>346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7">
        <f ca="1">'Resultat-Produktion &amp; forbrug'!F228</f>
        <v>0</v>
      </c>
      <c r="F251" s="429" t="str">
        <f>IFERROR(VLOOKUP(A251,'Oversættelse til tabel'!$A$2:$B$14,2,FALSE),"")</f>
        <v>Total produktion</v>
      </c>
      <c r="G251" s="103"/>
    </row>
    <row r="252" spans="1:7" x14ac:dyDescent="0.25">
      <c r="A252" s="431" t="s">
        <v>346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7">
        <f>'Resultat-Produktion &amp; forbrug'!F229</f>
        <v>346161.09873740864</v>
      </c>
      <c r="F252" s="429" t="str">
        <f>IFERROR(VLOOKUP(A252,'Oversættelse til tabel'!$A$2:$B$14,2,FALSE),"")</f>
        <v>Total produktion</v>
      </c>
      <c r="G252" s="103"/>
    </row>
    <row r="253" spans="1:7" x14ac:dyDescent="0.25">
      <c r="A253" s="431" t="s">
        <v>346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7">
        <f>'Resultat-Produktion &amp; forbrug'!F230</f>
        <v>110532.40398074606</v>
      </c>
      <c r="F253" s="429" t="str">
        <f>IFERROR(VLOOKUP(A253,'Oversættelse til tabel'!$A$2:$B$14,2,FALSE),"")</f>
        <v>Total produktion</v>
      </c>
      <c r="G253" s="103"/>
    </row>
    <row r="254" spans="1:7" x14ac:dyDescent="0.25">
      <c r="A254" s="431" t="s">
        <v>346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7">
        <f>'Resultat-Produktion &amp; forbrug'!F231</f>
        <v>55266.201990373032</v>
      </c>
      <c r="F254" s="429" t="str">
        <f>IFERROR(VLOOKUP(A254,'Oversættelse til tabel'!$A$2:$B$14,2,FALSE),"")</f>
        <v>Total produktion</v>
      </c>
      <c r="G254" s="103"/>
    </row>
    <row r="255" spans="1:7" x14ac:dyDescent="0.25">
      <c r="A255" s="431" t="s">
        <v>346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7">
        <f>'Resultat-Produktion &amp; forbrug'!F232</f>
        <v>35370.36927383874</v>
      </c>
      <c r="F255" s="429" t="str">
        <f>IFERROR(VLOOKUP(A255,'Oversættelse til tabel'!$A$2:$B$14,2,FALSE),"")</f>
        <v>Total produktion</v>
      </c>
      <c r="G255" s="103"/>
    </row>
    <row r="256" spans="1:7" x14ac:dyDescent="0.25">
      <c r="A256" s="431" t="s">
        <v>346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7">
        <f>'Resultat-Produktion &amp; forbrug'!F233</f>
        <v>1488741.8735992862</v>
      </c>
      <c r="F256" s="429" t="str">
        <f>IFERROR(VLOOKUP(A256,'Oversættelse til tabel'!$A$2:$B$14,2,FALSE),"")</f>
        <v>Total produktion</v>
      </c>
      <c r="G256" s="103"/>
    </row>
    <row r="257" spans="1:7" x14ac:dyDescent="0.25">
      <c r="A257" s="431" t="s">
        <v>346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7">
        <f>'Resultat-Produktion &amp; forbrug'!F234</f>
        <v>22535.823292320583</v>
      </c>
      <c r="F257" s="429" t="str">
        <f>IFERROR(VLOOKUP(A257,'Oversættelse til tabel'!$A$2:$B$14,2,FALSE),"")</f>
        <v>Total produktion</v>
      </c>
      <c r="G257" s="103"/>
    </row>
    <row r="258" spans="1:7" x14ac:dyDescent="0.25">
      <c r="A258" s="431" t="s">
        <v>346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7">
        <f>'Resultat-Produktion &amp; forbrug'!F235</f>
        <v>18290.426254310609</v>
      </c>
      <c r="F258" s="429" t="str">
        <f>IFERROR(VLOOKUP(A258,'Oversættelse til tabel'!$A$2:$B$14,2,FALSE),"")</f>
        <v>Total produktion</v>
      </c>
      <c r="G258" s="103"/>
    </row>
    <row r="259" spans="1:7" x14ac:dyDescent="0.25">
      <c r="A259" s="431" t="s">
        <v>346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7">
        <f>'Resultat-Produktion &amp; forbrug'!F236</f>
        <v>3344054.0907642334</v>
      </c>
      <c r="F259" s="429" t="str">
        <f>IFERROR(VLOOKUP(A259,'Oversættelse til tabel'!$A$2:$B$14,2,FALSE),"")</f>
        <v>Total produktion</v>
      </c>
      <c r="G259" s="103"/>
    </row>
    <row r="260" spans="1:7" x14ac:dyDescent="0.25">
      <c r="A260" s="431" t="s">
        <v>346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7">
        <f>'Resultat-Produktion &amp; forbrug'!F237</f>
        <v>2184299.8380428459</v>
      </c>
      <c r="F260" s="429" t="str">
        <f>IFERROR(VLOOKUP(A260,'Oversættelse til tabel'!$A$2:$B$14,2,FALSE),"")</f>
        <v>Total produktion</v>
      </c>
      <c r="G260" s="103"/>
    </row>
    <row r="261" spans="1:7" x14ac:dyDescent="0.25">
      <c r="A261" s="431" t="s">
        <v>346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7">
        <f>'Resultat-Produktion &amp; forbrug'!F238</f>
        <v>199670.11202830033</v>
      </c>
      <c r="F261" s="429" t="str">
        <f>IFERROR(VLOOKUP(A261,'Oversættelse til tabel'!$A$2:$B$14,2,FALSE),"")</f>
        <v>Total produktion</v>
      </c>
      <c r="G261" s="103"/>
    </row>
    <row r="262" spans="1:7" x14ac:dyDescent="0.25">
      <c r="A262" s="431" t="s">
        <v>346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7">
        <f>'Resultat-Produktion &amp; forbrug'!F239</f>
        <v>36000</v>
      </c>
      <c r="F262" s="429" t="str">
        <f>IFERROR(VLOOKUP(A262,'Oversættelse til tabel'!$A$2:$B$14,2,FALSE),"")</f>
        <v>Total produktion</v>
      </c>
      <c r="G262" s="103"/>
    </row>
    <row r="263" spans="1:7" x14ac:dyDescent="0.25">
      <c r="A263" s="431" t="s">
        <v>346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7">
        <f>'Resultat-Produktion &amp; forbrug'!F240</f>
        <v>0</v>
      </c>
      <c r="F263" s="429" t="str">
        <f>IFERROR(VLOOKUP(A263,'Oversættelse til tabel'!$A$2:$B$14,2,FALSE),"")</f>
        <v>Total produktion</v>
      </c>
      <c r="G263" s="103"/>
    </row>
    <row r="264" spans="1:7" x14ac:dyDescent="0.25">
      <c r="A264" s="431" t="s">
        <v>346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7">
        <f ca="1">'Resultat-Produktion &amp; forbrug'!F241</f>
        <v>371256.09920674853</v>
      </c>
      <c r="F264" s="429" t="str">
        <f>IFERROR(VLOOKUP(A264,'Oversættelse til tabel'!$A$2:$B$14,2,FALSE),"")</f>
        <v>Total produktion</v>
      </c>
      <c r="G264" s="103"/>
    </row>
    <row r="265" spans="1:7" x14ac:dyDescent="0.25">
      <c r="A265" s="431" t="s">
        <v>346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7">
        <f ca="1">'Resultat-Produktion &amp; forbrug'!F242</f>
        <v>114713.46881530106</v>
      </c>
      <c r="F265" s="429" t="str">
        <f>IFERROR(VLOOKUP(A265,'Oversættelse til tabel'!$A$2:$B$14,2,FALSE),"")</f>
        <v>Total produktion</v>
      </c>
      <c r="G265" s="103"/>
    </row>
    <row r="266" spans="1:7" x14ac:dyDescent="0.25">
      <c r="A266" s="431" t="s">
        <v>346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7">
        <f>'Resultat-Produktion &amp; forbrug'!F243</f>
        <v>17476.099590900943</v>
      </c>
      <c r="F266" s="429" t="str">
        <f>IFERROR(VLOOKUP(A266,'Oversættelse til tabel'!$A$2:$B$14,2,FALSE),"")</f>
        <v>Total produktion</v>
      </c>
      <c r="G266" s="103"/>
    </row>
    <row r="267" spans="1:7" x14ac:dyDescent="0.25">
      <c r="A267" s="431" t="s">
        <v>346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7">
        <f>'Resultat-Produktion &amp; forbrug'!F244</f>
        <v>67062.574851910627</v>
      </c>
      <c r="F267" s="429" t="str">
        <f>IFERROR(VLOOKUP(A267,'Oversættelse til tabel'!$A$2:$B$14,2,FALSE),"")</f>
        <v>Total produktion</v>
      </c>
      <c r="G267" s="103"/>
    </row>
    <row r="268" spans="1:7" x14ac:dyDescent="0.25">
      <c r="A268" s="431" t="s">
        <v>346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7">
        <f ca="1">'Resultat-Produktion &amp; forbrug'!F245</f>
        <v>172292.68030975034</v>
      </c>
      <c r="F268" s="429" t="str">
        <f>IFERROR(VLOOKUP(A268,'Oversættelse til tabel'!$A$2:$B$14,2,FALSE),"")</f>
        <v>Total produktion</v>
      </c>
      <c r="G268" s="103"/>
    </row>
    <row r="269" spans="1:7" x14ac:dyDescent="0.25">
      <c r="A269" s="431" t="s">
        <v>346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7">
        <f ca="1">'Resultat-Produktion &amp; forbrug'!F246</f>
        <v>125480344.36478814</v>
      </c>
      <c r="F269" s="429" t="str">
        <f>IFERROR(VLOOKUP(A269,'Oversættelse til tabel'!$A$2:$B$14,2,FALSE),"")</f>
        <v>Total produktion</v>
      </c>
      <c r="G269" s="103"/>
    </row>
    <row r="270" spans="1:7" x14ac:dyDescent="0.25">
      <c r="A270" s="431" t="s">
        <v>346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7">
        <f ca="1">'Resultat-Produktion &amp; forbrug'!F247</f>
        <v>4357183.7703608098</v>
      </c>
      <c r="F270" s="429" t="str">
        <f>IFERROR(VLOOKUP(A270,'Oversættelse til tabel'!$A$2:$B$14,2,FALSE),"")</f>
        <v>Total produktion</v>
      </c>
      <c r="G270" s="103"/>
    </row>
    <row r="271" spans="1:7" x14ac:dyDescent="0.25">
      <c r="A271" s="431" t="s">
        <v>346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7">
        <f>'Resultat-Produktion &amp; forbrug'!F248</f>
        <v>0</v>
      </c>
      <c r="F271" s="429" t="str">
        <f>IFERROR(VLOOKUP(A271,'Oversættelse til tabel'!$A$2:$B$14,2,FALSE),"")</f>
        <v>Total produktion</v>
      </c>
      <c r="G271" s="103"/>
    </row>
    <row r="272" spans="1:7" x14ac:dyDescent="0.25">
      <c r="A272" s="431" t="s">
        <v>346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7">
        <f>'Resultat-Produktion &amp; forbrug'!F249</f>
        <v>377058.10701599991</v>
      </c>
      <c r="F272" s="429" t="str">
        <f>IFERROR(VLOOKUP(A272,'Oversættelse til tabel'!$A$2:$B$14,2,FALSE),"")</f>
        <v>Total produktion</v>
      </c>
      <c r="G272" s="103"/>
    </row>
    <row r="273" spans="1:7" x14ac:dyDescent="0.25">
      <c r="A273" s="431" t="s">
        <v>346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7">
        <f>'Resultat-Produktion &amp; forbrug'!F250</f>
        <v>0</v>
      </c>
      <c r="F273" s="429" t="str">
        <f>IFERROR(VLOOKUP(A273,'Oversættelse til tabel'!$A$2:$B$14,2,FALSE),"")</f>
        <v>Total produktion</v>
      </c>
      <c r="G273" s="103"/>
    </row>
    <row r="274" spans="1:7" x14ac:dyDescent="0.25">
      <c r="A274" s="431" t="s">
        <v>346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7">
        <f>'Resultat-Produktion &amp; forbrug'!F251</f>
        <v>723.09839736855315</v>
      </c>
      <c r="F274" s="429" t="str">
        <f>IFERROR(VLOOKUP(A274,'Oversættelse til tabel'!$A$2:$B$14,2,FALSE),"")</f>
        <v>Total produktion</v>
      </c>
      <c r="G274" s="103"/>
    </row>
    <row r="275" spans="1:7" x14ac:dyDescent="0.25">
      <c r="A275" s="431" t="s">
        <v>346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7">
        <f>'Resultat-Produktion &amp; forbrug'!F252</f>
        <v>14575.114892812006</v>
      </c>
      <c r="F275" s="429" t="str">
        <f>IFERROR(VLOOKUP(A275,'Oversættelse til tabel'!$A$2:$B$14,2,FALSE),"")</f>
        <v>Total produktion</v>
      </c>
      <c r="G275" s="103"/>
    </row>
    <row r="276" spans="1:7" x14ac:dyDescent="0.25">
      <c r="A276" s="431" t="s">
        <v>346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7">
        <f>'Resultat-Produktion &amp; forbrug'!F253</f>
        <v>355996.9988204384</v>
      </c>
      <c r="F276" s="429" t="str">
        <f>IFERROR(VLOOKUP(A276,'Oversættelse til tabel'!$A$2:$B$14,2,FALSE),"")</f>
        <v>Total produktion</v>
      </c>
      <c r="G276" s="103"/>
    </row>
    <row r="277" spans="1:7" x14ac:dyDescent="0.25">
      <c r="A277" s="431" t="s">
        <v>346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7">
        <f>'Resultat-Produktion &amp; forbrug'!F254</f>
        <v>9944.0855806479794</v>
      </c>
      <c r="F277" s="429" t="str">
        <f>IFERROR(VLOOKUP(A277,'Oversættelse til tabel'!$A$2:$B$14,2,FALSE),"")</f>
        <v>Total produktion</v>
      </c>
      <c r="G277" s="103"/>
    </row>
    <row r="278" spans="1:7" x14ac:dyDescent="0.25">
      <c r="A278" s="431" t="s">
        <v>346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7">
        <f>'Resultat-Produktion &amp; forbrug'!F255</f>
        <v>0</v>
      </c>
      <c r="F278" s="429" t="str">
        <f>IFERROR(VLOOKUP(A278,'Oversættelse til tabel'!$A$2:$B$14,2,FALSE),"")</f>
        <v>Total produktion</v>
      </c>
      <c r="G278" s="103"/>
    </row>
    <row r="279" spans="1:7" x14ac:dyDescent="0.25">
      <c r="A279" s="431" t="s">
        <v>346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7">
        <f>'Resultat-Produktion &amp; forbrug'!F256</f>
        <v>8181363.2306406535</v>
      </c>
      <c r="F279" s="429" t="str">
        <f>IFERROR(VLOOKUP(A279,'Oversættelse til tabel'!$A$2:$B$14,2,FALSE),"")</f>
        <v>Total produktion</v>
      </c>
      <c r="G279" s="103"/>
    </row>
    <row r="280" spans="1:7" x14ac:dyDescent="0.25">
      <c r="A280" s="431" t="s">
        <v>346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7">
        <f>'Resultat-Produktion &amp; forbrug'!F257</f>
        <v>0</v>
      </c>
      <c r="F280" s="429" t="str">
        <f>IFERROR(VLOOKUP(A280,'Oversættelse til tabel'!$A$2:$B$14,2,FALSE),"")</f>
        <v>Total produktion</v>
      </c>
      <c r="G280" s="103"/>
    </row>
    <row r="281" spans="1:7" x14ac:dyDescent="0.25">
      <c r="A281" s="431" t="s">
        <v>346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7">
        <f>'Resultat-Produktion &amp; forbrug'!F258</f>
        <v>66539.660453061777</v>
      </c>
      <c r="F281" s="429" t="str">
        <f>IFERROR(VLOOKUP(A281,'Oversættelse til tabel'!$A$2:$B$14,2,FALSE),"")</f>
        <v>Total produktion</v>
      </c>
      <c r="G281" s="103"/>
    </row>
    <row r="282" spans="1:7" x14ac:dyDescent="0.25">
      <c r="A282" s="431" t="s">
        <v>346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7">
        <f>'Resultat-Produktion &amp; forbrug'!F259</f>
        <v>846268.68837888993</v>
      </c>
      <c r="F282" s="429" t="str">
        <f>IFERROR(VLOOKUP(A282,'Oversættelse til tabel'!$A$2:$B$14,2,FALSE),"")</f>
        <v>Total produktion</v>
      </c>
      <c r="G282" s="103"/>
    </row>
    <row r="283" spans="1:7" x14ac:dyDescent="0.25">
      <c r="A283" s="431" t="s">
        <v>346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7">
        <f>'Resultat-Produktion &amp; forbrug'!F260</f>
        <v>457927.02496060182</v>
      </c>
      <c r="F283" s="429" t="str">
        <f>IFERROR(VLOOKUP(A283,'Oversættelse til tabel'!$A$2:$B$14,2,FALSE),"")</f>
        <v>Total produktion</v>
      </c>
      <c r="G283" s="103"/>
    </row>
    <row r="284" spans="1:7" x14ac:dyDescent="0.25">
      <c r="A284" s="431" t="s">
        <v>346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7">
        <f>'Resultat-Produktion &amp; forbrug'!F261</f>
        <v>0</v>
      </c>
      <c r="F284" s="429" t="str">
        <f>IFERROR(VLOOKUP(A284,'Oversættelse til tabel'!$A$2:$B$14,2,FALSE),"")</f>
        <v>Total produktion</v>
      </c>
      <c r="G284" s="103"/>
    </row>
    <row r="285" spans="1:7" x14ac:dyDescent="0.25">
      <c r="A285" s="431" t="s">
        <v>346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7">
        <f>'Resultat-Produktion &amp; forbrug'!F262</f>
        <v>203334.81459864558</v>
      </c>
      <c r="F285" s="429" t="str">
        <f>IFERROR(VLOOKUP(A285,'Oversættelse til tabel'!$A$2:$B$14,2,FALSE),"")</f>
        <v>Total produktion</v>
      </c>
      <c r="G285" s="103"/>
    </row>
    <row r="286" spans="1:7" x14ac:dyDescent="0.25">
      <c r="A286" s="431" t="s">
        <v>346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7">
        <f>'Resultat-Produktion &amp; forbrug'!F263</f>
        <v>214327.36252781507</v>
      </c>
      <c r="F286" s="429" t="str">
        <f>IFERROR(VLOOKUP(A286,'Oversættelse til tabel'!$A$2:$B$14,2,FALSE),"")</f>
        <v>Total produktion</v>
      </c>
      <c r="G286" s="103"/>
    </row>
    <row r="287" spans="1:7" x14ac:dyDescent="0.25">
      <c r="A287" s="431" t="s">
        <v>346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7">
        <f>'Resultat-Produktion &amp; forbrug'!F264</f>
        <v>520788.5325158292</v>
      </c>
      <c r="F287" s="429" t="str">
        <f>IFERROR(VLOOKUP(A287,'Oversættelse til tabel'!$A$2:$B$14,2,FALSE),"")</f>
        <v>Total produktion</v>
      </c>
      <c r="G287" s="103"/>
    </row>
    <row r="288" spans="1:7" x14ac:dyDescent="0.25">
      <c r="A288" s="431" t="s">
        <v>346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7">
        <f>'Resultat-Produktion &amp; forbrug'!F265</f>
        <v>1642235.7978092346</v>
      </c>
      <c r="F288" s="429" t="str">
        <f>IFERROR(VLOOKUP(A288,'Oversættelse til tabel'!$A$2:$B$14,2,FALSE),"")</f>
        <v>Total produktion</v>
      </c>
      <c r="G288" s="103"/>
    </row>
    <row r="289" spans="1:7" x14ac:dyDescent="0.25">
      <c r="A289" s="431" t="s">
        <v>346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7">
        <f>'Resultat-Produktion &amp; forbrug'!F266</f>
        <v>0</v>
      </c>
      <c r="F289" s="429" t="str">
        <f>IFERROR(VLOOKUP(A289,'Oversættelse til tabel'!$A$2:$B$14,2,FALSE),"")</f>
        <v>Total produktion</v>
      </c>
      <c r="G289" s="103"/>
    </row>
    <row r="290" spans="1:7" x14ac:dyDescent="0.25">
      <c r="A290" s="431" t="s">
        <v>346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7">
        <f>'Resultat-Produktion &amp; forbrug'!F267</f>
        <v>905156.40673249087</v>
      </c>
      <c r="F290" s="429" t="str">
        <f>IFERROR(VLOOKUP(A290,'Oversættelse til tabel'!$A$2:$B$14,2,FALSE),"")</f>
        <v>Total produktion</v>
      </c>
      <c r="G290" s="103"/>
    </row>
    <row r="291" spans="1:7" x14ac:dyDescent="0.25">
      <c r="A291" s="431" t="s">
        <v>346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7">
        <f>'Resultat-Produktion &amp; forbrug'!F268</f>
        <v>113070.46736338305</v>
      </c>
      <c r="F291" s="429" t="str">
        <f>IFERROR(VLOOKUP(A291,'Oversættelse til tabel'!$A$2:$B$14,2,FALSE),"")</f>
        <v>Total produktion</v>
      </c>
      <c r="G291" s="103"/>
    </row>
    <row r="292" spans="1:7" x14ac:dyDescent="0.25">
      <c r="A292" s="431" t="s">
        <v>346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7">
        <f>'Resultat-Produktion &amp; forbrug'!F269</f>
        <v>1767975.5826667205</v>
      </c>
      <c r="F292" s="429" t="str">
        <f>IFERROR(VLOOKUP(A292,'Oversættelse til tabel'!$A$2:$B$14,2,FALSE),"")</f>
        <v>Total produktion</v>
      </c>
      <c r="G292" s="103"/>
    </row>
    <row r="293" spans="1:7" x14ac:dyDescent="0.25">
      <c r="A293" s="431" t="s">
        <v>346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7">
        <f>'Resultat-Produktion &amp; forbrug'!F270</f>
        <v>218167.31964379738</v>
      </c>
      <c r="F293" s="429" t="str">
        <f>IFERROR(VLOOKUP(A293,'Oversættelse til tabel'!$A$2:$B$14,2,FALSE),"")</f>
        <v>Total produktion</v>
      </c>
      <c r="G293" s="103"/>
    </row>
    <row r="294" spans="1:7" x14ac:dyDescent="0.25">
      <c r="A294" s="431" t="s">
        <v>346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7">
        <f>'Resultat-Produktion &amp; forbrug'!F271</f>
        <v>69865.048763892031</v>
      </c>
      <c r="F294" s="429" t="str">
        <f>IFERROR(VLOOKUP(A294,'Oversættelse til tabel'!$A$2:$B$14,2,FALSE),"")</f>
        <v>Total produktion</v>
      </c>
      <c r="G294" s="103"/>
    </row>
    <row r="295" spans="1:7" x14ac:dyDescent="0.25">
      <c r="A295" s="431" t="s">
        <v>346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7">
        <f>'Resultat-Produktion &amp; forbrug'!F272</f>
        <v>7305.5635465813803</v>
      </c>
      <c r="F295" s="429" t="str">
        <f>IFERROR(VLOOKUP(A295,'Oversættelse til tabel'!$A$2:$B$14,2,FALSE),"")</f>
        <v>Total produktion</v>
      </c>
      <c r="G295" s="103"/>
    </row>
    <row r="296" spans="1:7" x14ac:dyDescent="0.25">
      <c r="A296" s="431" t="s">
        <v>346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7">
        <f>'Resultat-Produktion &amp; forbrug'!F273</f>
        <v>306756.0551149071</v>
      </c>
      <c r="F296" s="429" t="str">
        <f>IFERROR(VLOOKUP(A296,'Oversættelse til tabel'!$A$2:$B$14,2,FALSE),"")</f>
        <v>Total produktion</v>
      </c>
      <c r="G296" s="103"/>
    </row>
    <row r="297" spans="1:7" x14ac:dyDescent="0.25">
      <c r="A297" s="431" t="s">
        <v>346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7">
        <f>'Resultat-Produktion &amp; forbrug'!F274</f>
        <v>43629.687083109289</v>
      </c>
      <c r="F297" s="429" t="str">
        <f>IFERROR(VLOOKUP(A297,'Oversættelse til tabel'!$A$2:$B$14,2,FALSE),"")</f>
        <v>Total produktion</v>
      </c>
      <c r="G297" s="103"/>
    </row>
    <row r="298" spans="1:7" x14ac:dyDescent="0.25">
      <c r="A298" s="431" t="s">
        <v>346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7">
        <f ca="1">'Resultat-Produktion &amp; forbrug'!F275</f>
        <v>0</v>
      </c>
      <c r="F298" s="429" t="str">
        <f>IFERROR(VLOOKUP(A298,'Oversættelse til tabel'!$A$2:$B$14,2,FALSE),"")</f>
        <v>Total produktion</v>
      </c>
      <c r="G298" s="103"/>
    </row>
    <row r="299" spans="1:7" x14ac:dyDescent="0.25">
      <c r="A299" s="431" t="s">
        <v>346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7">
        <f ca="1">'Resultat-Produktion &amp; forbrug'!F276</f>
        <v>0</v>
      </c>
      <c r="F299" s="429" t="str">
        <f>IFERROR(VLOOKUP(A299,'Oversættelse til tabel'!$A$2:$B$14,2,FALSE),"")</f>
        <v>Total produktion</v>
      </c>
      <c r="G299" s="103"/>
    </row>
    <row r="300" spans="1:7" x14ac:dyDescent="0.25">
      <c r="A300" s="431" t="s">
        <v>346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7">
        <f>'Resultat-Produktion &amp; forbrug'!F277</f>
        <v>339731.06359710812</v>
      </c>
      <c r="F300" s="429" t="str">
        <f>IFERROR(VLOOKUP(A300,'Oversættelse til tabel'!$A$2:$B$14,2,FALSE),"")</f>
        <v>Total produktion</v>
      </c>
      <c r="G300" s="103"/>
    </row>
    <row r="301" spans="1:7" x14ac:dyDescent="0.25">
      <c r="A301" s="431" t="s">
        <v>346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7">
        <f>'Resultat-Produktion &amp; forbrug'!F278</f>
        <v>113182.04384415773</v>
      </c>
      <c r="F301" s="429" t="str">
        <f>IFERROR(VLOOKUP(A301,'Oversættelse til tabel'!$A$2:$B$14,2,FALSE),"")</f>
        <v>Total produktion</v>
      </c>
      <c r="G301" s="103"/>
    </row>
    <row r="302" spans="1:7" x14ac:dyDescent="0.25">
      <c r="A302" s="431" t="s">
        <v>346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7">
        <f>'Resultat-Produktion &amp; forbrug'!F279</f>
        <v>56591.021922078864</v>
      </c>
      <c r="F302" s="429" t="str">
        <f>IFERROR(VLOOKUP(A302,'Oversættelse til tabel'!$A$2:$B$14,2,FALSE),"")</f>
        <v>Total produktion</v>
      </c>
      <c r="G302" s="103"/>
    </row>
    <row r="303" spans="1:7" x14ac:dyDescent="0.25">
      <c r="A303" s="431" t="s">
        <v>346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7">
        <f>'Resultat-Produktion &amp; forbrug'!F280</f>
        <v>36218.254030130476</v>
      </c>
      <c r="F303" s="429" t="str">
        <f>IFERROR(VLOOKUP(A303,'Oversættelse til tabel'!$A$2:$B$14,2,FALSE),"")</f>
        <v>Total produktion</v>
      </c>
      <c r="G303" s="103"/>
    </row>
    <row r="304" spans="1:7" x14ac:dyDescent="0.25">
      <c r="A304" s="431" t="s">
        <v>346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7">
        <f>'Resultat-Produktion &amp; forbrug'!F281</f>
        <v>1525196.4678207021</v>
      </c>
      <c r="F304" s="429" t="str">
        <f>IFERROR(VLOOKUP(A304,'Oversættelse til tabel'!$A$2:$B$14,2,FALSE),"")</f>
        <v>Total produktion</v>
      </c>
      <c r="G304" s="103"/>
    </row>
    <row r="305" spans="1:7" x14ac:dyDescent="0.25">
      <c r="A305" s="431" t="s">
        <v>346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7">
        <f>'Resultat-Produktion &amp; forbrug'!F282</f>
        <v>21894.979482137918</v>
      </c>
      <c r="F305" s="429" t="str">
        <f>IFERROR(VLOOKUP(A305,'Oversættelse til tabel'!$A$2:$B$14,2,FALSE),"")</f>
        <v>Total produktion</v>
      </c>
      <c r="G305" s="103"/>
    </row>
    <row r="306" spans="1:7" x14ac:dyDescent="0.25">
      <c r="A306" s="431" t="s">
        <v>346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7">
        <f>'Resultat-Produktion &amp; forbrug'!F283</f>
        <v>17785.773783011035</v>
      </c>
      <c r="F306" s="429" t="str">
        <f>IFERROR(VLOOKUP(A306,'Oversættelse til tabel'!$A$2:$B$14,2,FALSE),"")</f>
        <v>Total produktion</v>
      </c>
      <c r="G306" s="103"/>
    </row>
    <row r="307" spans="1:7" x14ac:dyDescent="0.25">
      <c r="A307" s="431" t="s">
        <v>346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7">
        <f>'Resultat-Produktion &amp; forbrug'!F284</f>
        <v>3500281.4918378997</v>
      </c>
      <c r="F307" s="429" t="str">
        <f>IFERROR(VLOOKUP(A307,'Oversættelse til tabel'!$A$2:$B$14,2,FALSE),"")</f>
        <v>Total produktion</v>
      </c>
      <c r="G307" s="103"/>
    </row>
    <row r="308" spans="1:7" x14ac:dyDescent="0.25">
      <c r="A308" s="431" t="s">
        <v>346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7">
        <f>'Resultat-Produktion &amp; forbrug'!F285</f>
        <v>2091197.4416372697</v>
      </c>
      <c r="F308" s="429" t="str">
        <f>IFERROR(VLOOKUP(A308,'Oversættelse til tabel'!$A$2:$B$14,2,FALSE),"")</f>
        <v>Total produktion</v>
      </c>
      <c r="G308" s="103"/>
    </row>
    <row r="309" spans="1:7" x14ac:dyDescent="0.25">
      <c r="A309" s="431" t="s">
        <v>346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7">
        <f>'Resultat-Produktion &amp; forbrug'!F286</f>
        <v>194183.99559105173</v>
      </c>
      <c r="F309" s="429" t="str">
        <f>IFERROR(VLOOKUP(A309,'Oversættelse til tabel'!$A$2:$B$14,2,FALSE),"")</f>
        <v>Total produktion</v>
      </c>
      <c r="G309" s="103"/>
    </row>
    <row r="310" spans="1:7" x14ac:dyDescent="0.25">
      <c r="A310" s="431" t="s">
        <v>346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7">
        <f>'Resultat-Produktion &amp; forbrug'!F287</f>
        <v>36000</v>
      </c>
      <c r="F310" s="429" t="str">
        <f>IFERROR(VLOOKUP(A310,'Oversættelse til tabel'!$A$2:$B$14,2,FALSE),"")</f>
        <v>Total produktion</v>
      </c>
      <c r="G310" s="103"/>
    </row>
    <row r="311" spans="1:7" x14ac:dyDescent="0.25">
      <c r="A311" s="431" t="s">
        <v>346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7">
        <f>'Resultat-Produktion &amp; forbrug'!F288</f>
        <v>0</v>
      </c>
      <c r="F311" s="429" t="str">
        <f>IFERROR(VLOOKUP(A311,'Oversættelse til tabel'!$A$2:$B$14,2,FALSE),"")</f>
        <v>Total produktion</v>
      </c>
      <c r="G311" s="103"/>
    </row>
    <row r="312" spans="1:7" x14ac:dyDescent="0.25">
      <c r="A312" s="431" t="s">
        <v>346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7">
        <f ca="1">'Resultat-Produktion &amp; forbrug'!F289</f>
        <v>385847.82849847211</v>
      </c>
      <c r="F312" s="429" t="str">
        <f>IFERROR(VLOOKUP(A312,'Oversættelse til tabel'!$A$2:$B$14,2,FALSE),"")</f>
        <v>Total produktion</v>
      </c>
      <c r="G312" s="103"/>
    </row>
    <row r="313" spans="1:7" x14ac:dyDescent="0.25">
      <c r="A313" s="431" t="s">
        <v>346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7">
        <f ca="1">'Resultat-Produktion &amp; forbrug'!F290</f>
        <v>127046.30450353827</v>
      </c>
      <c r="F313" s="429" t="str">
        <f>IFERROR(VLOOKUP(A313,'Oversættelse til tabel'!$A$2:$B$14,2,FALSE),"")</f>
        <v>Total produktion</v>
      </c>
      <c r="G313" s="103"/>
    </row>
    <row r="314" spans="1:7" x14ac:dyDescent="0.25">
      <c r="A314" s="431" t="s">
        <v>342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42">
        <f>'Resultat-Produktion &amp; forbrug'!N3</f>
        <v>185027.43463784308</v>
      </c>
      <c r="F314" s="429" t="str">
        <f>IFERROR(VLOOKUP(A314,'Oversættelse til tabel'!$A$2:$B$14,2,FALSE),"")</f>
        <v>Ubrugt</v>
      </c>
      <c r="G314" s="103"/>
    </row>
    <row r="315" spans="1:7" x14ac:dyDescent="0.25">
      <c r="A315" s="431" t="s">
        <v>342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42">
        <f>'Resultat-Produktion &amp; forbrug'!N4</f>
        <v>193898.88574926884</v>
      </c>
      <c r="F315" s="429" t="str">
        <f>IFERROR(VLOOKUP(A315,'Oversættelse til tabel'!$A$2:$B$14,2,FALSE),"")</f>
        <v>Ubrugt</v>
      </c>
      <c r="G315" s="103"/>
    </row>
    <row r="316" spans="1:7" x14ac:dyDescent="0.25">
      <c r="A316" s="431" t="s">
        <v>342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42">
        <f ca="1">'Resultat-Produktion &amp; forbrug'!N5</f>
        <v>-199952.34120163022</v>
      </c>
      <c r="F316" s="429" t="str">
        <f>IFERROR(VLOOKUP(A316,'Oversættelse til tabel'!$A$2:$B$14,2,FALSE),"")</f>
        <v>Ubrugt</v>
      </c>
      <c r="G316" s="103"/>
    </row>
    <row r="317" spans="1:7" x14ac:dyDescent="0.25">
      <c r="A317" s="431" t="s">
        <v>342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42">
        <f ca="1">'Resultat-Produktion &amp; forbrug'!N6</f>
        <v>0</v>
      </c>
      <c r="F317" s="429" t="str">
        <f>IFERROR(VLOOKUP(A317,'Oversættelse til tabel'!$A$2:$B$14,2,FALSE),"")</f>
        <v>Ubrugt</v>
      </c>
      <c r="G317" s="103"/>
    </row>
    <row r="318" spans="1:7" x14ac:dyDescent="0.25">
      <c r="A318" s="431" t="s">
        <v>342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42">
        <f ca="1">'Resultat-Produktion &amp; forbrug'!N7</f>
        <v>2569317.8008686416</v>
      </c>
      <c r="F318" s="429" t="str">
        <f>IFERROR(VLOOKUP(A318,'Oversættelse til tabel'!$A$2:$B$14,2,FALSE),"")</f>
        <v>Ubrugt</v>
      </c>
      <c r="G318" s="103"/>
    </row>
    <row r="319" spans="1:7" x14ac:dyDescent="0.25">
      <c r="A319" s="431" t="s">
        <v>342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42">
        <f>'Resultat-Produktion &amp; forbrug'!N8</f>
        <v>0</v>
      </c>
      <c r="F319" s="429" t="str">
        <f>IFERROR(VLOOKUP(A319,'Oversættelse til tabel'!$A$2:$B$14,2,FALSE),"")</f>
        <v>Ubrugt</v>
      </c>
      <c r="G319" s="103"/>
    </row>
    <row r="320" spans="1:7" x14ac:dyDescent="0.25">
      <c r="A320" s="431" t="s">
        <v>342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42">
        <f>'Resultat-Produktion &amp; forbrug'!N9</f>
        <v>1198807.4305444965</v>
      </c>
      <c r="F320" s="429" t="str">
        <f>IFERROR(VLOOKUP(A320,'Oversættelse til tabel'!$A$2:$B$14,2,FALSE),"")</f>
        <v>Ubrugt</v>
      </c>
      <c r="G320" s="103"/>
    </row>
    <row r="321" spans="1:7" x14ac:dyDescent="0.25">
      <c r="A321" s="431" t="s">
        <v>342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42">
        <f>'Resultat-Produktion &amp; forbrug'!N10</f>
        <v>0</v>
      </c>
      <c r="F321" s="429" t="str">
        <f>IFERROR(VLOOKUP(A321,'Oversættelse til tabel'!$A$2:$B$14,2,FALSE),"")</f>
        <v>Ubrugt</v>
      </c>
      <c r="G321" s="103"/>
    </row>
    <row r="322" spans="1:7" x14ac:dyDescent="0.25">
      <c r="A322" s="431" t="s">
        <v>342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42">
        <f>'Resultat-Produktion &amp; forbrug'!N11</f>
        <v>0</v>
      </c>
      <c r="F322" s="429" t="str">
        <f>IFERROR(VLOOKUP(A322,'Oversættelse til tabel'!$A$2:$B$14,2,FALSE),"")</f>
        <v>Ubrugt</v>
      </c>
      <c r="G322" s="103"/>
    </row>
    <row r="323" spans="1:7" x14ac:dyDescent="0.25">
      <c r="A323" s="431" t="s">
        <v>342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42">
        <f>'Resultat-Produktion &amp; forbrug'!N12</f>
        <v>151426.86140259454</v>
      </c>
      <c r="F323" s="429" t="str">
        <f>IFERROR(VLOOKUP(A323,'Oversættelse til tabel'!$A$2:$B$14,2,FALSE),"")</f>
        <v>Ubrugt</v>
      </c>
      <c r="G323" s="103"/>
    </row>
    <row r="324" spans="1:7" x14ac:dyDescent="0.25">
      <c r="A324" s="431" t="s">
        <v>342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42">
        <f>'Resultat-Produktion &amp; forbrug'!N13</f>
        <v>887836.84200071916</v>
      </c>
      <c r="F324" s="429" t="str">
        <f>IFERROR(VLOOKUP(A324,'Oversættelse til tabel'!$A$2:$B$14,2,FALSE),"")</f>
        <v>Ubrugt</v>
      </c>
      <c r="G324" s="103"/>
    </row>
    <row r="325" spans="1:7" x14ac:dyDescent="0.25">
      <c r="A325" s="431" t="s">
        <v>342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42">
        <f>'Resultat-Produktion &amp; forbrug'!N14</f>
        <v>-223604.86394482077</v>
      </c>
      <c r="F325" s="429" t="str">
        <f>IFERROR(VLOOKUP(A325,'Oversættelse til tabel'!$A$2:$B$14,2,FALSE),"")</f>
        <v>Ubrugt</v>
      </c>
      <c r="G325" s="103"/>
    </row>
    <row r="326" spans="1:7" x14ac:dyDescent="0.25">
      <c r="A326" s="431" t="s">
        <v>342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42">
        <f>'Resultat-Produktion &amp; forbrug'!N15</f>
        <v>-114193.60000000001</v>
      </c>
      <c r="F326" s="429" t="str">
        <f>IFERROR(VLOOKUP(A326,'Oversættelse til tabel'!$A$2:$B$14,2,FALSE),"")</f>
        <v>Ubrugt</v>
      </c>
      <c r="G326" s="103"/>
    </row>
    <row r="327" spans="1:7" x14ac:dyDescent="0.25">
      <c r="A327" s="431" t="s">
        <v>342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42">
        <f>'Resultat-Produktion &amp; forbrug'!N16</f>
        <v>3451069.2602304816</v>
      </c>
      <c r="F327" s="429" t="str">
        <f>IFERROR(VLOOKUP(A327,'Oversættelse til tabel'!$A$2:$B$14,2,FALSE),"")</f>
        <v>Ubrugt</v>
      </c>
      <c r="G327" s="103"/>
    </row>
    <row r="328" spans="1:7" x14ac:dyDescent="0.25">
      <c r="A328" s="431" t="s">
        <v>342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42">
        <f>'Resultat-Produktion &amp; forbrug'!N17</f>
        <v>0</v>
      </c>
      <c r="F328" s="429" t="str">
        <f>IFERROR(VLOOKUP(A328,'Oversættelse til tabel'!$A$2:$B$14,2,FALSE),"")</f>
        <v>Ubrugt</v>
      </c>
      <c r="G328" s="103"/>
    </row>
    <row r="329" spans="1:7" x14ac:dyDescent="0.25">
      <c r="A329" s="431" t="s">
        <v>342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42">
        <f>'Resultat-Produktion &amp; forbrug'!N18</f>
        <v>-76351.578443047096</v>
      </c>
      <c r="F329" s="429" t="str">
        <f>IFERROR(VLOOKUP(A329,'Oversættelse til tabel'!$A$2:$B$14,2,FALSE),"")</f>
        <v>Ubrugt</v>
      </c>
      <c r="G329" s="103"/>
    </row>
    <row r="330" spans="1:7" x14ac:dyDescent="0.25">
      <c r="A330" s="431" t="s">
        <v>342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42">
        <f>'Resultat-Produktion &amp; forbrug'!N19</f>
        <v>0</v>
      </c>
      <c r="F330" s="429" t="str">
        <f>IFERROR(VLOOKUP(A330,'Oversættelse til tabel'!$A$2:$B$14,2,FALSE),"")</f>
        <v>Ubrugt</v>
      </c>
      <c r="G330" s="103"/>
    </row>
    <row r="331" spans="1:7" x14ac:dyDescent="0.25">
      <c r="A331" s="431" t="s">
        <v>342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42">
        <f>'Resultat-Produktion &amp; forbrug'!N20</f>
        <v>0</v>
      </c>
      <c r="F331" s="429" t="str">
        <f>IFERROR(VLOOKUP(A331,'Oversættelse til tabel'!$A$2:$B$14,2,FALSE),"")</f>
        <v>Ubrugt</v>
      </c>
      <c r="G331" s="103"/>
    </row>
    <row r="332" spans="1:7" x14ac:dyDescent="0.25">
      <c r="A332" s="431" t="s">
        <v>342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42">
        <f>'Resultat-Produktion &amp; forbrug'!N21</f>
        <v>-4828427.5390456235</v>
      </c>
      <c r="F332" s="429" t="str">
        <f>IFERROR(VLOOKUP(A332,'Oversættelse til tabel'!$A$2:$B$14,2,FALSE),"")</f>
        <v>Ubrugt</v>
      </c>
      <c r="G332" s="103"/>
    </row>
    <row r="333" spans="1:7" x14ac:dyDescent="0.25">
      <c r="A333" s="431" t="s">
        <v>342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42">
        <f>'Resultat-Produktion &amp; forbrug'!N22</f>
        <v>-203061.53166372905</v>
      </c>
      <c r="F333" s="429" t="str">
        <f>IFERROR(VLOOKUP(A333,'Oversættelse til tabel'!$A$2:$B$14,2,FALSE),"")</f>
        <v>Ubrugt</v>
      </c>
      <c r="G333" s="103"/>
    </row>
    <row r="334" spans="1:7" x14ac:dyDescent="0.25">
      <c r="A334" s="431" t="s">
        <v>342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42">
        <f>'Resultat-Produktion &amp; forbrug'!N23</f>
        <v>766472.09789043549</v>
      </c>
      <c r="F334" s="429" t="str">
        <f>IFERROR(VLOOKUP(A334,'Oversættelse til tabel'!$A$2:$B$14,2,FALSE),"")</f>
        <v>Ubrugt</v>
      </c>
      <c r="G334" s="103"/>
    </row>
    <row r="335" spans="1:7" x14ac:dyDescent="0.25">
      <c r="A335" s="431" t="s">
        <v>342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42">
        <f>'Resultat-Produktion &amp; forbrug'!N24</f>
        <v>2027113.3294623662</v>
      </c>
      <c r="F335" s="429" t="str">
        <f>IFERROR(VLOOKUP(A335,'Oversættelse til tabel'!$A$2:$B$14,2,FALSE),"")</f>
        <v>Ubrugt</v>
      </c>
      <c r="G335" s="103"/>
    </row>
    <row r="336" spans="1:7" x14ac:dyDescent="0.25">
      <c r="A336" s="431" t="s">
        <v>342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42">
        <f>'Resultat-Produktion &amp; forbrug'!N25</f>
        <v>675046.7637937516</v>
      </c>
      <c r="F336" s="429" t="str">
        <f>IFERROR(VLOOKUP(A336,'Oversættelse til tabel'!$A$2:$B$14,2,FALSE),"")</f>
        <v>Ubrugt</v>
      </c>
      <c r="G336" s="103"/>
    </row>
    <row r="337" spans="1:7" x14ac:dyDescent="0.25">
      <c r="A337" s="431" t="s">
        <v>342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42">
        <f ca="1">'Resultat-Produktion &amp; forbrug'!N26</f>
        <v>-569996.93502990273</v>
      </c>
      <c r="F337" s="429" t="str">
        <f>IFERROR(VLOOKUP(A337,'Oversættelse til tabel'!$A$2:$B$14,2,FALSE),"")</f>
        <v>Ubrugt</v>
      </c>
      <c r="G337" s="103"/>
    </row>
    <row r="338" spans="1:7" x14ac:dyDescent="0.25">
      <c r="A338" s="431" t="s">
        <v>342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42">
        <f>'Resultat-Produktion &amp; forbrug'!N27</f>
        <v>0</v>
      </c>
      <c r="F338" s="429" t="str">
        <f>IFERROR(VLOOKUP(A338,'Oversættelse til tabel'!$A$2:$B$14,2,FALSE),"")</f>
        <v>Ubrugt</v>
      </c>
      <c r="G338" s="103"/>
    </row>
    <row r="339" spans="1:7" x14ac:dyDescent="0.25">
      <c r="A339" s="431" t="s">
        <v>342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42">
        <f>'Resultat-Produktion &amp; forbrug'!N28</f>
        <v>122443.54553678865</v>
      </c>
      <c r="F339" s="429" t="str">
        <f>IFERROR(VLOOKUP(A339,'Oversættelse til tabel'!$A$2:$B$14,2,FALSE),"")</f>
        <v>Ubrugt</v>
      </c>
      <c r="G339" s="103"/>
    </row>
    <row r="340" spans="1:7" x14ac:dyDescent="0.25">
      <c r="A340" s="431" t="s">
        <v>342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42">
        <f>'Resultat-Produktion &amp; forbrug'!N29</f>
        <v>1618746.6633055378</v>
      </c>
      <c r="F340" s="429" t="str">
        <f>IFERROR(VLOOKUP(A340,'Oversættelse til tabel'!$A$2:$B$14,2,FALSE),"")</f>
        <v>Ubrugt</v>
      </c>
      <c r="G340" s="103"/>
    </row>
    <row r="341" spans="1:7" x14ac:dyDescent="0.25">
      <c r="A341" s="431" t="s">
        <v>342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42">
        <f>'Resultat-Produktion &amp; forbrug'!N30</f>
        <v>2703717.1158706988</v>
      </c>
      <c r="F341" s="429" t="str">
        <f>IFERROR(VLOOKUP(A341,'Oversættelse til tabel'!$A$2:$B$14,2,FALSE),"")</f>
        <v>Ubrugt</v>
      </c>
      <c r="G341" s="103"/>
    </row>
    <row r="342" spans="1:7" x14ac:dyDescent="0.25">
      <c r="A342" s="431" t="s">
        <v>342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42">
        <f>'Resultat-Produktion &amp; forbrug'!N31</f>
        <v>878.90231344976178</v>
      </c>
      <c r="F342" s="429" t="str">
        <f>IFERROR(VLOOKUP(A342,'Oversættelse til tabel'!$A$2:$B$14,2,FALSE),"")</f>
        <v>Ubrugt</v>
      </c>
      <c r="G342" s="103"/>
    </row>
    <row r="343" spans="1:7" x14ac:dyDescent="0.25">
      <c r="A343" s="431" t="s">
        <v>342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42">
        <f>'Resultat-Produktion &amp; forbrug'!N32</f>
        <v>50014.542046090508</v>
      </c>
      <c r="F343" s="429" t="str">
        <f>IFERROR(VLOOKUP(A343,'Oversættelse til tabel'!$A$2:$B$14,2,FALSE),"")</f>
        <v>Ubrugt</v>
      </c>
      <c r="G343" s="103"/>
    </row>
    <row r="344" spans="1:7" x14ac:dyDescent="0.25">
      <c r="A344" s="431" t="s">
        <v>342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42">
        <f>'Resultat-Produktion &amp; forbrug'!N33</f>
        <v>1610618.3345669576</v>
      </c>
      <c r="F344" s="429" t="str">
        <f>IFERROR(VLOOKUP(A344,'Oversættelse til tabel'!$A$2:$B$14,2,FALSE),"")</f>
        <v>Ubrugt</v>
      </c>
      <c r="G344" s="103"/>
    </row>
    <row r="345" spans="1:7" x14ac:dyDescent="0.25">
      <c r="A345" s="431" t="s">
        <v>342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42">
        <f>'Resultat-Produktion &amp; forbrug'!N34</f>
        <v>0</v>
      </c>
      <c r="F345" s="429" t="str">
        <f>IFERROR(VLOOKUP(A345,'Oversættelse til tabel'!$A$2:$B$14,2,FALSE),"")</f>
        <v>Ubrugt</v>
      </c>
      <c r="G345" s="103"/>
    </row>
    <row r="346" spans="1:7" x14ac:dyDescent="0.25">
      <c r="A346" s="431" t="s">
        <v>342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42">
        <f ca="1">'Resultat-Produktion &amp; forbrug'!N35</f>
        <v>0</v>
      </c>
      <c r="F346" s="429" t="str">
        <f>IFERROR(VLOOKUP(A346,'Oversættelse til tabel'!$A$2:$B$14,2,FALSE),"")</f>
        <v>Ubrugt</v>
      </c>
      <c r="G346" s="103"/>
    </row>
    <row r="347" spans="1:7" x14ac:dyDescent="0.25">
      <c r="A347" s="431" t="s">
        <v>342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42">
        <f ca="1">'Resultat-Produktion &amp; forbrug'!N36</f>
        <v>0</v>
      </c>
      <c r="F347" s="429" t="str">
        <f>IFERROR(VLOOKUP(A347,'Oversættelse til tabel'!$A$2:$B$14,2,FALSE),"")</f>
        <v>Ubrugt</v>
      </c>
      <c r="G347" s="103"/>
    </row>
    <row r="348" spans="1:7" x14ac:dyDescent="0.25">
      <c r="A348" s="431" t="s">
        <v>342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42">
        <f>'Resultat-Produktion &amp; forbrug'!N37</f>
        <v>4922001.9803787302</v>
      </c>
      <c r="F348" s="429" t="str">
        <f>IFERROR(VLOOKUP(A348,'Oversættelse til tabel'!$A$2:$B$14,2,FALSE),"")</f>
        <v>Ubrugt</v>
      </c>
      <c r="G348" s="103"/>
    </row>
    <row r="349" spans="1:7" x14ac:dyDescent="0.25">
      <c r="A349" s="431" t="s">
        <v>342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42">
        <f>'Resultat-Produktion &amp; forbrug'!N38</f>
        <v>0</v>
      </c>
      <c r="F349" s="429" t="str">
        <f>IFERROR(VLOOKUP(A349,'Oversættelse til tabel'!$A$2:$B$14,2,FALSE),"")</f>
        <v>Ubrugt</v>
      </c>
      <c r="G349" s="103"/>
    </row>
    <row r="350" spans="1:7" x14ac:dyDescent="0.25">
      <c r="A350" s="431" t="s">
        <v>342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42">
        <f>'Resultat-Produktion &amp; forbrug'!N39</f>
        <v>28781.895095316839</v>
      </c>
      <c r="F350" s="429" t="str">
        <f>IFERROR(VLOOKUP(A350,'Oversættelse til tabel'!$A$2:$B$14,2,FALSE),"")</f>
        <v>Ubrugt</v>
      </c>
      <c r="G350" s="103"/>
    </row>
    <row r="351" spans="1:7" x14ac:dyDescent="0.25">
      <c r="A351" s="431" t="s">
        <v>342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42">
        <f>'Resultat-Produktion &amp; forbrug'!N40</f>
        <v>0</v>
      </c>
      <c r="F351" s="429" t="str">
        <f>IFERROR(VLOOKUP(A351,'Oversættelse til tabel'!$A$2:$B$14,2,FALSE),"")</f>
        <v>Ubrugt</v>
      </c>
      <c r="G351" s="103"/>
    </row>
    <row r="352" spans="1:7" x14ac:dyDescent="0.25">
      <c r="A352" s="431" t="s">
        <v>342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42">
        <f>'Resultat-Produktion &amp; forbrug'!N41</f>
        <v>-467792.00917977782</v>
      </c>
      <c r="F352" s="429" t="str">
        <f>IFERROR(VLOOKUP(A352,'Oversættelse til tabel'!$A$2:$B$14,2,FALSE),"")</f>
        <v>Ubrugt</v>
      </c>
      <c r="G352" s="103"/>
    </row>
    <row r="353" spans="1:7" x14ac:dyDescent="0.25">
      <c r="A353" s="431" t="s">
        <v>342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42">
        <f>'Resultat-Produktion &amp; forbrug'!N42</f>
        <v>193830.89221723122</v>
      </c>
      <c r="F353" s="429" t="str">
        <f>IFERROR(VLOOKUP(A353,'Oversættelse til tabel'!$A$2:$B$14,2,FALSE),"")</f>
        <v>Ubrugt</v>
      </c>
      <c r="G353" s="103"/>
    </row>
    <row r="354" spans="1:7" x14ac:dyDescent="0.25">
      <c r="A354" s="431" t="s">
        <v>342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42">
        <f>'Resultat-Produktion &amp; forbrug'!N43</f>
        <v>91860.340866184866</v>
      </c>
      <c r="F354" s="429" t="str">
        <f>IFERROR(VLOOKUP(A354,'Oversættelse til tabel'!$A$2:$B$14,2,FALSE),"")</f>
        <v>Ubrugt</v>
      </c>
      <c r="G354" s="103"/>
    </row>
    <row r="355" spans="1:7" x14ac:dyDescent="0.25">
      <c r="A355" s="431" t="s">
        <v>342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42">
        <f>'Resultat-Produktion &amp; forbrug'!N44</f>
        <v>2390013.9527756004</v>
      </c>
      <c r="F355" s="429" t="str">
        <f>IFERROR(VLOOKUP(A355,'Oversættelse til tabel'!$A$2:$B$14,2,FALSE),"")</f>
        <v>Ubrugt</v>
      </c>
      <c r="G355" s="103"/>
    </row>
    <row r="356" spans="1:7" x14ac:dyDescent="0.25">
      <c r="A356" s="431" t="s">
        <v>342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42">
        <f>'Resultat-Produktion &amp; forbrug'!N45</f>
        <v>0</v>
      </c>
      <c r="F356" s="429" t="str">
        <f>IFERROR(VLOOKUP(A356,'Oversættelse til tabel'!$A$2:$B$14,2,FALSE),"")</f>
        <v>Ubrugt</v>
      </c>
      <c r="G356" s="103"/>
    </row>
    <row r="357" spans="1:7" x14ac:dyDescent="0.25">
      <c r="A357" s="431" t="s">
        <v>342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42">
        <f>'Resultat-Produktion &amp; forbrug'!N46</f>
        <v>1276456.3476501952</v>
      </c>
      <c r="F357" s="429" t="str">
        <f>IFERROR(VLOOKUP(A357,'Oversættelse til tabel'!$A$2:$B$14,2,FALSE),"")</f>
        <v>Ubrugt</v>
      </c>
      <c r="G357" s="103"/>
    </row>
    <row r="358" spans="1:7" x14ac:dyDescent="0.25">
      <c r="A358" s="431" t="s">
        <v>342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42">
        <f>'Resultat-Produktion &amp; forbrug'!N47</f>
        <v>76.5</v>
      </c>
      <c r="F358" s="429" t="str">
        <f>IFERROR(VLOOKUP(A358,'Oversættelse til tabel'!$A$2:$B$14,2,FALSE),"")</f>
        <v>Ubrugt</v>
      </c>
      <c r="G358" s="103"/>
    </row>
    <row r="359" spans="1:7" x14ac:dyDescent="0.25">
      <c r="A359" s="431" t="s">
        <v>342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42">
        <f>'Resultat-Produktion &amp; forbrug'!N48</f>
        <v>0</v>
      </c>
      <c r="F359" s="429" t="str">
        <f>IFERROR(VLOOKUP(A359,'Oversættelse til tabel'!$A$2:$B$14,2,FALSE),"")</f>
        <v>Ubrugt</v>
      </c>
      <c r="G359" s="103"/>
    </row>
    <row r="360" spans="1:7" x14ac:dyDescent="0.25">
      <c r="A360" s="431" t="s">
        <v>342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42">
        <f ca="1">'Resultat-Produktion &amp; forbrug'!N49</f>
        <v>0</v>
      </c>
      <c r="F360" s="429" t="str">
        <f>IFERROR(VLOOKUP(A360,'Oversættelse til tabel'!$A$2:$B$14,2,FALSE),"")</f>
        <v>Ubrugt</v>
      </c>
      <c r="G360" s="103"/>
    </row>
    <row r="361" spans="1:7" x14ac:dyDescent="0.25">
      <c r="A361" s="431" t="s">
        <v>342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42">
        <f>'Resultat-Produktion &amp; forbrug'!N50</f>
        <v>0</v>
      </c>
      <c r="F361" s="429" t="str">
        <f>IFERROR(VLOOKUP(A361,'Oversættelse til tabel'!$A$2:$B$14,2,FALSE),"")</f>
        <v>Ubrugt</v>
      </c>
      <c r="G361" s="103"/>
    </row>
    <row r="362" spans="1:7" x14ac:dyDescent="0.25">
      <c r="A362" s="431" t="s">
        <v>342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42">
        <f>'Resultat-Produktion &amp; forbrug'!N51</f>
        <v>181212.16529988745</v>
      </c>
      <c r="F362" s="429" t="str">
        <f>IFERROR(VLOOKUP(A362,'Oversættelse til tabel'!$A$2:$B$14,2,FALSE),"")</f>
        <v>Ubrugt</v>
      </c>
      <c r="G362" s="103"/>
    </row>
    <row r="363" spans="1:7" x14ac:dyDescent="0.25">
      <c r="A363" s="431" t="s">
        <v>342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42">
        <f>'Resultat-Produktion &amp; forbrug'!N52</f>
        <v>160787.975346299</v>
      </c>
      <c r="F363" s="429" t="str">
        <f>IFERROR(VLOOKUP(A363,'Oversættelse til tabel'!$A$2:$B$14,2,FALSE),"")</f>
        <v>Ubrugt</v>
      </c>
      <c r="G363" s="103"/>
    </row>
    <row r="364" spans="1:7" x14ac:dyDescent="0.25">
      <c r="A364" s="431" t="s">
        <v>342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42">
        <f ca="1">'Resultat-Produktion &amp; forbrug'!N53</f>
        <v>-1.5144408156629652E-2</v>
      </c>
      <c r="F364" s="429" t="str">
        <f>IFERROR(VLOOKUP(A364,'Oversættelse til tabel'!$A$2:$B$14,2,FALSE),"")</f>
        <v>Ubrugt</v>
      </c>
      <c r="G364" s="103"/>
    </row>
    <row r="365" spans="1:7" x14ac:dyDescent="0.25">
      <c r="A365" s="431" t="s">
        <v>342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42">
        <f ca="1">'Resultat-Produktion &amp; forbrug'!N54</f>
        <v>0</v>
      </c>
      <c r="F365" s="429" t="str">
        <f>IFERROR(VLOOKUP(A365,'Oversættelse til tabel'!$A$2:$B$14,2,FALSE),"")</f>
        <v>Ubrugt</v>
      </c>
      <c r="G365" s="103"/>
    </row>
    <row r="366" spans="1:7" x14ac:dyDescent="0.25">
      <c r="A366" s="431" t="s">
        <v>342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42">
        <f ca="1">'Resultat-Produktion &amp; forbrug'!N55</f>
        <v>2427085.2981014848</v>
      </c>
      <c r="F366" s="429" t="str">
        <f>IFERROR(VLOOKUP(A366,'Oversættelse til tabel'!$A$2:$B$14,2,FALSE),"")</f>
        <v>Ubrugt</v>
      </c>
      <c r="G366" s="103"/>
    </row>
    <row r="367" spans="1:7" x14ac:dyDescent="0.25">
      <c r="A367" s="431" t="s">
        <v>342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42">
        <f>'Resultat-Produktion &amp; forbrug'!N56</f>
        <v>0</v>
      </c>
      <c r="F367" s="429" t="str">
        <f>IFERROR(VLOOKUP(A367,'Oversættelse til tabel'!$A$2:$B$14,2,FALSE),"")</f>
        <v>Ubrugt</v>
      </c>
      <c r="G367" s="103"/>
    </row>
    <row r="368" spans="1:7" x14ac:dyDescent="0.25">
      <c r="A368" s="431" t="s">
        <v>342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42">
        <f>'Resultat-Produktion &amp; forbrug'!N57</f>
        <v>824301.95073542721</v>
      </c>
      <c r="F368" s="429" t="str">
        <f>IFERROR(VLOOKUP(A368,'Oversættelse til tabel'!$A$2:$B$14,2,FALSE),"")</f>
        <v>Ubrugt</v>
      </c>
      <c r="G368" s="103"/>
    </row>
    <row r="369" spans="1:7" x14ac:dyDescent="0.25">
      <c r="A369" s="431" t="s">
        <v>342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42">
        <f>'Resultat-Produktion &amp; forbrug'!N58</f>
        <v>0</v>
      </c>
      <c r="F369" s="429" t="str">
        <f>IFERROR(VLOOKUP(A369,'Oversættelse til tabel'!$A$2:$B$14,2,FALSE),"")</f>
        <v>Ubrugt</v>
      </c>
      <c r="G369" s="103"/>
    </row>
    <row r="370" spans="1:7" x14ac:dyDescent="0.25">
      <c r="A370" s="431" t="s">
        <v>342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42">
        <f>'Resultat-Produktion &amp; forbrug'!N59</f>
        <v>0</v>
      </c>
      <c r="F370" s="429" t="str">
        <f>IFERROR(VLOOKUP(A370,'Oversættelse til tabel'!$A$2:$B$14,2,FALSE),"")</f>
        <v>Ubrugt</v>
      </c>
      <c r="G370" s="103"/>
    </row>
    <row r="371" spans="1:7" x14ac:dyDescent="0.25">
      <c r="A371" s="431" t="s">
        <v>342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42">
        <f>'Resultat-Produktion &amp; forbrug'!N60</f>
        <v>146334.12296443019</v>
      </c>
      <c r="F371" s="429" t="str">
        <f>IFERROR(VLOOKUP(A371,'Oversættelse til tabel'!$A$2:$B$14,2,FALSE),"")</f>
        <v>Ubrugt</v>
      </c>
      <c r="G371" s="103"/>
    </row>
    <row r="372" spans="1:7" x14ac:dyDescent="0.25">
      <c r="A372" s="431" t="s">
        <v>342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42">
        <f>'Resultat-Produktion &amp; forbrug'!N61</f>
        <v>1122133.6966349066</v>
      </c>
      <c r="F372" s="429" t="str">
        <f>IFERROR(VLOOKUP(A372,'Oversættelse til tabel'!$A$2:$B$14,2,FALSE),"")</f>
        <v>Ubrugt</v>
      </c>
      <c r="G372" s="103"/>
    </row>
    <row r="373" spans="1:7" x14ac:dyDescent="0.25">
      <c r="A373" s="431" t="s">
        <v>342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42">
        <f>'Resultat-Produktion &amp; forbrug'!N62</f>
        <v>-225704.57056610042</v>
      </c>
      <c r="F373" s="429" t="str">
        <f>IFERROR(VLOOKUP(A373,'Oversættelse til tabel'!$A$2:$B$14,2,FALSE),"")</f>
        <v>Ubrugt</v>
      </c>
      <c r="G373" s="103"/>
    </row>
    <row r="374" spans="1:7" x14ac:dyDescent="0.25">
      <c r="A374" s="431" t="s">
        <v>342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42">
        <f>'Resultat-Produktion &amp; forbrug'!N63</f>
        <v>-114193.60000000001</v>
      </c>
      <c r="F374" s="429" t="str">
        <f>IFERROR(VLOOKUP(A374,'Oversættelse til tabel'!$A$2:$B$14,2,FALSE),"")</f>
        <v>Ubrugt</v>
      </c>
      <c r="G374" s="103"/>
    </row>
    <row r="375" spans="1:7" x14ac:dyDescent="0.25">
      <c r="A375" s="431" t="s">
        <v>342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42">
        <f>'Resultat-Produktion &amp; forbrug'!N64</f>
        <v>16095873.539727367</v>
      </c>
      <c r="F375" s="429" t="str">
        <f>IFERROR(VLOOKUP(A375,'Oversættelse til tabel'!$A$2:$B$14,2,FALSE),"")</f>
        <v>Ubrugt</v>
      </c>
      <c r="G375" s="103"/>
    </row>
    <row r="376" spans="1:7" x14ac:dyDescent="0.25">
      <c r="A376" s="431" t="s">
        <v>342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42">
        <f>'Resultat-Produktion &amp; forbrug'!N65</f>
        <v>0</v>
      </c>
      <c r="F376" s="429" t="str">
        <f>IFERROR(VLOOKUP(A376,'Oversættelse til tabel'!$A$2:$B$14,2,FALSE),"")</f>
        <v>Ubrugt</v>
      </c>
      <c r="G376" s="103"/>
    </row>
    <row r="377" spans="1:7" x14ac:dyDescent="0.25">
      <c r="A377" s="431" t="s">
        <v>342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42">
        <f>'Resultat-Produktion &amp; forbrug'!N66</f>
        <v>-51384.929899413692</v>
      </c>
      <c r="F377" s="429" t="str">
        <f>IFERROR(VLOOKUP(A377,'Oversættelse til tabel'!$A$2:$B$14,2,FALSE),"")</f>
        <v>Ubrugt</v>
      </c>
      <c r="G377" s="103"/>
    </row>
    <row r="378" spans="1:7" x14ac:dyDescent="0.25">
      <c r="A378" s="431" t="s">
        <v>342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42">
        <f>'Resultat-Produktion &amp; forbrug'!N67</f>
        <v>0</v>
      </c>
      <c r="F378" s="429" t="str">
        <f>IFERROR(VLOOKUP(A378,'Oversættelse til tabel'!$A$2:$B$14,2,FALSE),"")</f>
        <v>Ubrugt</v>
      </c>
      <c r="G378" s="103"/>
    </row>
    <row r="379" spans="1:7" x14ac:dyDescent="0.25">
      <c r="A379" s="431" t="s">
        <v>342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42">
        <f>'Resultat-Produktion &amp; forbrug'!N68</f>
        <v>0</v>
      </c>
      <c r="F379" s="429" t="str">
        <f>IFERROR(VLOOKUP(A379,'Oversættelse til tabel'!$A$2:$B$14,2,FALSE),"")</f>
        <v>Ubrugt</v>
      </c>
      <c r="G379" s="103"/>
    </row>
    <row r="380" spans="1:7" x14ac:dyDescent="0.25">
      <c r="A380" s="431" t="s">
        <v>342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42">
        <f>'Resultat-Produktion &amp; forbrug'!N69</f>
        <v>-4828427.5390456226</v>
      </c>
      <c r="F380" s="429" t="str">
        <f>IFERROR(VLOOKUP(A380,'Oversættelse til tabel'!$A$2:$B$14,2,FALSE),"")</f>
        <v>Ubrugt</v>
      </c>
      <c r="G380" s="103"/>
    </row>
    <row r="381" spans="1:7" x14ac:dyDescent="0.25">
      <c r="A381" s="431" t="s">
        <v>342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42">
        <f>'Resultat-Produktion &amp; forbrug'!N70</f>
        <v>0.29027753113768995</v>
      </c>
      <c r="F381" s="429" t="str">
        <f>IFERROR(VLOOKUP(A381,'Oversættelse til tabel'!$A$2:$B$14,2,FALSE),"")</f>
        <v>Ubrugt</v>
      </c>
      <c r="G381" s="103"/>
    </row>
    <row r="382" spans="1:7" x14ac:dyDescent="0.25">
      <c r="A382" s="431" t="s">
        <v>342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42">
        <f>'Resultat-Produktion &amp; forbrug'!N71</f>
        <v>715738.37153588282</v>
      </c>
      <c r="F382" s="429" t="str">
        <f>IFERROR(VLOOKUP(A382,'Oversættelse til tabel'!$A$2:$B$14,2,FALSE),"")</f>
        <v>Ubrugt</v>
      </c>
      <c r="G382" s="103"/>
    </row>
    <row r="383" spans="1:7" x14ac:dyDescent="0.25">
      <c r="A383" s="431" t="s">
        <v>342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42">
        <f>'Resultat-Produktion &amp; forbrug'!N72</f>
        <v>1659793.53443852</v>
      </c>
      <c r="F383" s="429" t="str">
        <f>IFERROR(VLOOKUP(A383,'Oversættelse til tabel'!$A$2:$B$14,2,FALSE),"")</f>
        <v>Ubrugt</v>
      </c>
      <c r="G383" s="103"/>
    </row>
    <row r="384" spans="1:7" x14ac:dyDescent="0.25">
      <c r="A384" s="431" t="s">
        <v>342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42">
        <f>'Resultat-Produktion &amp; forbrug'!N73</f>
        <v>-618633.05067147128</v>
      </c>
      <c r="F384" s="429" t="str">
        <f>IFERROR(VLOOKUP(A384,'Oversættelse til tabel'!$A$2:$B$14,2,FALSE),"")</f>
        <v>Ubrugt</v>
      </c>
      <c r="G384" s="103"/>
    </row>
    <row r="385" spans="1:7" x14ac:dyDescent="0.25">
      <c r="A385" s="431" t="s">
        <v>342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42">
        <f ca="1">'Resultat-Produktion &amp; forbrug'!N74</f>
        <v>-513284.74461432674</v>
      </c>
      <c r="F385" s="429" t="str">
        <f>IFERROR(VLOOKUP(A385,'Oversættelse til tabel'!$A$2:$B$14,2,FALSE),"")</f>
        <v>Ubrugt</v>
      </c>
      <c r="G385" s="103"/>
    </row>
    <row r="386" spans="1:7" x14ac:dyDescent="0.25">
      <c r="A386" s="431" t="s">
        <v>342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42">
        <f>'Resultat-Produktion &amp; forbrug'!N75</f>
        <v>0</v>
      </c>
      <c r="F386" s="429" t="str">
        <f>IFERROR(VLOOKUP(A386,'Oversættelse til tabel'!$A$2:$B$14,2,FALSE),"")</f>
        <v>Ubrugt</v>
      </c>
      <c r="G386" s="103"/>
    </row>
    <row r="387" spans="1:7" x14ac:dyDescent="0.25">
      <c r="A387" s="431" t="s">
        <v>342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42">
        <f>'Resultat-Produktion &amp; forbrug'!N76</f>
        <v>105279.69169965154</v>
      </c>
      <c r="F387" s="429" t="str">
        <f>IFERROR(VLOOKUP(A387,'Oversættelse til tabel'!$A$2:$B$14,2,FALSE),"")</f>
        <v>Ubrugt</v>
      </c>
      <c r="G387" s="103"/>
    </row>
    <row r="388" spans="1:7" x14ac:dyDescent="0.25">
      <c r="A388" s="431" t="s">
        <v>342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42">
        <f>'Resultat-Produktion &amp; forbrug'!N77</f>
        <v>7902.9014472356066</v>
      </c>
      <c r="F388" s="429" t="str">
        <f>IFERROR(VLOOKUP(A388,'Oversættelse til tabel'!$A$2:$B$14,2,FALSE),"")</f>
        <v>Ubrugt</v>
      </c>
      <c r="G388" s="103"/>
    </row>
    <row r="389" spans="1:7" x14ac:dyDescent="0.25">
      <c r="A389" s="431" t="s">
        <v>342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42">
        <f>'Resultat-Produktion &amp; forbrug'!N78</f>
        <v>2655270.0055985088</v>
      </c>
      <c r="F389" s="429" t="str">
        <f>IFERROR(VLOOKUP(A389,'Oversættelse til tabel'!$A$2:$B$14,2,FALSE),"")</f>
        <v>Ubrugt</v>
      </c>
      <c r="G389" s="103"/>
    </row>
    <row r="390" spans="1:7" x14ac:dyDescent="0.25">
      <c r="A390" s="431" t="s">
        <v>342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42">
        <f>'Resultat-Produktion &amp; forbrug'!N79</f>
        <v>209595.14629167612</v>
      </c>
      <c r="F390" s="429" t="str">
        <f>IFERROR(VLOOKUP(A390,'Oversættelse til tabel'!$A$2:$B$14,2,FALSE),"")</f>
        <v>Ubrugt</v>
      </c>
      <c r="G390" s="103"/>
    </row>
    <row r="391" spans="1:7" x14ac:dyDescent="0.25">
      <c r="A391" s="431" t="s">
        <v>342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42">
        <f>'Resultat-Produktion &amp; forbrug'!N80</f>
        <v>46139.885502582598</v>
      </c>
      <c r="F391" s="429" t="str">
        <f>IFERROR(VLOOKUP(A391,'Oversættelse til tabel'!$A$2:$B$14,2,FALSE),"")</f>
        <v>Ubrugt</v>
      </c>
      <c r="G391" s="103"/>
    </row>
    <row r="392" spans="1:7" x14ac:dyDescent="0.25">
      <c r="A392" s="431" t="s">
        <v>342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42">
        <f>'Resultat-Produktion &amp; forbrug'!N81</f>
        <v>1028163.7902040067</v>
      </c>
      <c r="F392" s="429" t="str">
        <f>IFERROR(VLOOKUP(A392,'Oversættelse til tabel'!$A$2:$B$14,2,FALSE),"")</f>
        <v>Ubrugt</v>
      </c>
      <c r="G392" s="103"/>
    </row>
    <row r="393" spans="1:7" x14ac:dyDescent="0.25">
      <c r="A393" s="431" t="s">
        <v>342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42">
        <f>'Resultat-Produktion &amp; forbrug'!N82</f>
        <v>0</v>
      </c>
      <c r="F393" s="429" t="str">
        <f>IFERROR(VLOOKUP(A393,'Oversættelse til tabel'!$A$2:$B$14,2,FALSE),"")</f>
        <v>Ubrugt</v>
      </c>
      <c r="G393" s="103"/>
    </row>
    <row r="394" spans="1:7" x14ac:dyDescent="0.25">
      <c r="A394" s="431" t="s">
        <v>342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42">
        <f ca="1">'Resultat-Produktion &amp; forbrug'!N83</f>
        <v>0</v>
      </c>
      <c r="F394" s="429" t="str">
        <f>IFERROR(VLOOKUP(A394,'Oversættelse til tabel'!$A$2:$B$14,2,FALSE),"")</f>
        <v>Ubrugt</v>
      </c>
      <c r="G394" s="103"/>
    </row>
    <row r="395" spans="1:7" x14ac:dyDescent="0.25">
      <c r="A395" s="431" t="s">
        <v>342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42">
        <f ca="1">'Resultat-Produktion &amp; forbrug'!N84</f>
        <v>0</v>
      </c>
      <c r="F395" s="429" t="str">
        <f>IFERROR(VLOOKUP(A395,'Oversættelse til tabel'!$A$2:$B$14,2,FALSE),"")</f>
        <v>Ubrugt</v>
      </c>
      <c r="G395" s="103"/>
    </row>
    <row r="396" spans="1:7" x14ac:dyDescent="0.25">
      <c r="A396" s="431" t="s">
        <v>342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42">
        <f>'Resultat-Produktion &amp; forbrug'!N85</f>
        <v>4870431.535367866</v>
      </c>
      <c r="F396" s="429" t="str">
        <f>IFERROR(VLOOKUP(A396,'Oversættelse til tabel'!$A$2:$B$14,2,FALSE),"")</f>
        <v>Ubrugt</v>
      </c>
      <c r="G396" s="103"/>
    </row>
    <row r="397" spans="1:7" x14ac:dyDescent="0.25">
      <c r="A397" s="431" t="s">
        <v>342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42">
        <f>'Resultat-Produktion &amp; forbrug'!N86</f>
        <v>0</v>
      </c>
      <c r="F397" s="429" t="str">
        <f>IFERROR(VLOOKUP(A397,'Oversættelse til tabel'!$A$2:$B$14,2,FALSE),"")</f>
        <v>Ubrugt</v>
      </c>
      <c r="G397" s="103"/>
    </row>
    <row r="398" spans="1:7" x14ac:dyDescent="0.25">
      <c r="A398" s="431" t="s">
        <v>342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42">
        <f>'Resultat-Produktion &amp; forbrug'!N87</f>
        <v>-28200.295606047235</v>
      </c>
      <c r="F398" s="429" t="str">
        <f>IFERROR(VLOOKUP(A398,'Oversættelse til tabel'!$A$2:$B$14,2,FALSE),"")</f>
        <v>Ubrugt</v>
      </c>
      <c r="G398" s="103"/>
    </row>
    <row r="399" spans="1:7" x14ac:dyDescent="0.25">
      <c r="A399" s="431" t="s">
        <v>342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42">
        <f>'Resultat-Produktion &amp; forbrug'!N88</f>
        <v>0</v>
      </c>
      <c r="F399" s="429" t="str">
        <f>IFERROR(VLOOKUP(A399,'Oversættelse til tabel'!$A$2:$B$14,2,FALSE),"")</f>
        <v>Ubrugt</v>
      </c>
      <c r="G399" s="103"/>
    </row>
    <row r="400" spans="1:7" x14ac:dyDescent="0.25">
      <c r="A400" s="431" t="s">
        <v>342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42">
        <f>'Resultat-Produktion &amp; forbrug'!N89</f>
        <v>3132884.1088179974</v>
      </c>
      <c r="F400" s="429" t="str">
        <f>IFERROR(VLOOKUP(A400,'Oversættelse til tabel'!$A$2:$B$14,2,FALSE),"")</f>
        <v>Ubrugt</v>
      </c>
      <c r="G400" s="103"/>
    </row>
    <row r="401" spans="1:7" x14ac:dyDescent="0.25">
      <c r="A401" s="431" t="s">
        <v>342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42">
        <f>'Resultat-Produktion &amp; forbrug'!N90</f>
        <v>191123.07715634341</v>
      </c>
      <c r="F401" s="429" t="str">
        <f>IFERROR(VLOOKUP(A401,'Oversættelse til tabel'!$A$2:$B$14,2,FALSE),"")</f>
        <v>Ubrugt</v>
      </c>
      <c r="G401" s="103"/>
    </row>
    <row r="402" spans="1:7" x14ac:dyDescent="0.25">
      <c r="A402" s="431" t="s">
        <v>342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42">
        <f>'Resultat-Produktion &amp; forbrug'!N91</f>
        <v>90277.592701158952</v>
      </c>
      <c r="F402" s="429" t="str">
        <f>IFERROR(VLOOKUP(A402,'Oversættelse til tabel'!$A$2:$B$14,2,FALSE),"")</f>
        <v>Ubrugt</v>
      </c>
      <c r="G402" s="103"/>
    </row>
    <row r="403" spans="1:7" x14ac:dyDescent="0.25">
      <c r="A403" s="431" t="s">
        <v>342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42">
        <f>'Resultat-Produktion &amp; forbrug'!N92</f>
        <v>2466809.8451226354</v>
      </c>
      <c r="F403" s="429" t="str">
        <f>IFERROR(VLOOKUP(A403,'Oversættelse til tabel'!$A$2:$B$14,2,FALSE),"")</f>
        <v>Ubrugt</v>
      </c>
      <c r="G403" s="103"/>
    </row>
    <row r="404" spans="1:7" x14ac:dyDescent="0.25">
      <c r="A404" s="431" t="s">
        <v>342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42">
        <f>'Resultat-Produktion &amp; forbrug'!N93</f>
        <v>0</v>
      </c>
      <c r="F404" s="429" t="str">
        <f>IFERROR(VLOOKUP(A404,'Oversættelse til tabel'!$A$2:$B$14,2,FALSE),"")</f>
        <v>Ubrugt</v>
      </c>
      <c r="G404" s="103"/>
    </row>
    <row r="405" spans="1:7" x14ac:dyDescent="0.25">
      <c r="A405" s="431" t="s">
        <v>342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42">
        <f>'Resultat-Produktion &amp; forbrug'!N94</f>
        <v>1256137.4817331168</v>
      </c>
      <c r="F405" s="429" t="str">
        <f>IFERROR(VLOOKUP(A405,'Oversættelse til tabel'!$A$2:$B$14,2,FALSE),"")</f>
        <v>Ubrugt</v>
      </c>
      <c r="G405" s="103"/>
    </row>
    <row r="406" spans="1:7" x14ac:dyDescent="0.25">
      <c r="A406" s="431" t="s">
        <v>342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42">
        <f>'Resultat-Produktion &amp; forbrug'!N95</f>
        <v>84600</v>
      </c>
      <c r="F406" s="429" t="str">
        <f>IFERROR(VLOOKUP(A406,'Oversættelse til tabel'!$A$2:$B$14,2,FALSE),"")</f>
        <v>Ubrugt</v>
      </c>
      <c r="G406" s="103"/>
    </row>
    <row r="407" spans="1:7" x14ac:dyDescent="0.25">
      <c r="A407" s="431" t="s">
        <v>342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42">
        <f>'Resultat-Produktion &amp; forbrug'!N96</f>
        <v>0</v>
      </c>
      <c r="F407" s="429" t="str">
        <f>IFERROR(VLOOKUP(A407,'Oversættelse til tabel'!$A$2:$B$14,2,FALSE),"")</f>
        <v>Ubrugt</v>
      </c>
      <c r="G407" s="103"/>
    </row>
    <row r="408" spans="1:7" x14ac:dyDescent="0.25">
      <c r="A408" s="431" t="s">
        <v>342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42">
        <f ca="1">'Resultat-Produktion &amp; forbrug'!N97</f>
        <v>0</v>
      </c>
      <c r="F408" s="429" t="str">
        <f>IFERROR(VLOOKUP(A408,'Oversættelse til tabel'!$A$2:$B$14,2,FALSE),"")</f>
        <v>Ubrugt</v>
      </c>
      <c r="G408" s="103"/>
    </row>
    <row r="409" spans="1:7" x14ac:dyDescent="0.25">
      <c r="A409" s="431" t="s">
        <v>342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42">
        <f ca="1">'Resultat-Produktion &amp; forbrug'!N98</f>
        <v>0</v>
      </c>
      <c r="F409" s="429" t="str">
        <f>IFERROR(VLOOKUP(A409,'Oversættelse til tabel'!$A$2:$B$14,2,FALSE),"")</f>
        <v>Ubrugt</v>
      </c>
      <c r="G409" s="103"/>
    </row>
    <row r="410" spans="1:7" x14ac:dyDescent="0.25">
      <c r="A410" s="431" t="s">
        <v>342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42">
        <f>'Resultat-Produktion &amp; forbrug'!N99</f>
        <v>174373.27010647443</v>
      </c>
      <c r="F410" s="429" t="str">
        <f>IFERROR(VLOOKUP(A410,'Oversættelse til tabel'!$A$2:$B$14,2,FALSE),"")</f>
        <v>Ubrugt</v>
      </c>
      <c r="G410" s="103"/>
    </row>
    <row r="411" spans="1:7" x14ac:dyDescent="0.25">
      <c r="A411" s="431" t="s">
        <v>342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42">
        <f>'Resultat-Produktion &amp; forbrug'!N100</f>
        <v>160403.2789129091</v>
      </c>
      <c r="F411" s="429" t="str">
        <f>IFERROR(VLOOKUP(A411,'Oversættelse til tabel'!$A$2:$B$14,2,FALSE),"")</f>
        <v>Ubrugt</v>
      </c>
      <c r="G411" s="103"/>
    </row>
    <row r="412" spans="1:7" x14ac:dyDescent="0.25">
      <c r="A412" s="431" t="s">
        <v>342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42">
        <f ca="1">'Resultat-Produktion &amp; forbrug'!N101</f>
        <v>-9.8743131762603298E-2</v>
      </c>
      <c r="F412" s="429" t="str">
        <f>IFERROR(VLOOKUP(A412,'Oversættelse til tabel'!$A$2:$B$14,2,FALSE),"")</f>
        <v>Ubrugt</v>
      </c>
      <c r="G412" s="103"/>
    </row>
    <row r="413" spans="1:7" x14ac:dyDescent="0.25">
      <c r="A413" s="431" t="s">
        <v>342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42">
        <f ca="1">'Resultat-Produktion &amp; forbrug'!N102</f>
        <v>0</v>
      </c>
      <c r="F413" s="429" t="str">
        <f>IFERROR(VLOOKUP(A413,'Oversættelse til tabel'!$A$2:$B$14,2,FALSE),"")</f>
        <v>Ubrugt</v>
      </c>
      <c r="G413" s="103"/>
    </row>
    <row r="414" spans="1:7" x14ac:dyDescent="0.25">
      <c r="A414" s="431" t="s">
        <v>342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42">
        <f ca="1">'Resultat-Produktion &amp; forbrug'!N103</f>
        <v>2533363.4753597751</v>
      </c>
      <c r="F414" s="429" t="str">
        <f>IFERROR(VLOOKUP(A414,'Oversættelse til tabel'!$A$2:$B$14,2,FALSE),"")</f>
        <v>Ubrugt</v>
      </c>
      <c r="G414" s="103"/>
    </row>
    <row r="415" spans="1:7" x14ac:dyDescent="0.25">
      <c r="A415" s="431" t="s">
        <v>342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42">
        <f>'Resultat-Produktion &amp; forbrug'!N104</f>
        <v>0</v>
      </c>
      <c r="F415" s="429" t="str">
        <f>IFERROR(VLOOKUP(A415,'Oversættelse til tabel'!$A$2:$B$14,2,FALSE),"")</f>
        <v>Ubrugt</v>
      </c>
      <c r="G415" s="103"/>
    </row>
    <row r="416" spans="1:7" x14ac:dyDescent="0.25">
      <c r="A416" s="431" t="s">
        <v>342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42">
        <f>'Resultat-Produktion &amp; forbrug'!N105</f>
        <v>863157.36538895033</v>
      </c>
      <c r="F416" s="429" t="str">
        <f>IFERROR(VLOOKUP(A416,'Oversættelse til tabel'!$A$2:$B$14,2,FALSE),"")</f>
        <v>Ubrugt</v>
      </c>
      <c r="G416" s="103"/>
    </row>
    <row r="417" spans="1:7" x14ac:dyDescent="0.25">
      <c r="A417" s="431" t="s">
        <v>342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42">
        <f>'Resultat-Produktion &amp; forbrug'!N106</f>
        <v>0</v>
      </c>
      <c r="F417" s="429" t="str">
        <f>IFERROR(VLOOKUP(A417,'Oversættelse til tabel'!$A$2:$B$14,2,FALSE),"")</f>
        <v>Ubrugt</v>
      </c>
      <c r="G417" s="103"/>
    </row>
    <row r="418" spans="1:7" x14ac:dyDescent="0.25">
      <c r="A418" s="431" t="s">
        <v>342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42">
        <f>'Resultat-Produktion &amp; forbrug'!N107</f>
        <v>0</v>
      </c>
      <c r="F418" s="429" t="str">
        <f>IFERROR(VLOOKUP(A418,'Oversættelse til tabel'!$A$2:$B$14,2,FALSE),"")</f>
        <v>Ubrugt</v>
      </c>
      <c r="G418" s="103"/>
    </row>
    <row r="419" spans="1:7" x14ac:dyDescent="0.25">
      <c r="A419" s="431" t="s">
        <v>342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42">
        <f>'Resultat-Produktion &amp; forbrug'!N108</f>
        <v>136987.951622947</v>
      </c>
      <c r="F419" s="429" t="str">
        <f>IFERROR(VLOOKUP(A419,'Oversættelse til tabel'!$A$2:$B$14,2,FALSE),"")</f>
        <v>Ubrugt</v>
      </c>
      <c r="G419" s="103"/>
    </row>
    <row r="420" spans="1:7" x14ac:dyDescent="0.25">
      <c r="A420" s="431" t="s">
        <v>342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42">
        <f>'Resultat-Produktion &amp; forbrug'!N109</f>
        <v>1122115.8049381305</v>
      </c>
      <c r="F420" s="429" t="str">
        <f>IFERROR(VLOOKUP(A420,'Oversættelse til tabel'!$A$2:$B$14,2,FALSE),"")</f>
        <v>Ubrugt</v>
      </c>
      <c r="G420" s="103"/>
    </row>
    <row r="421" spans="1:7" x14ac:dyDescent="0.25">
      <c r="A421" s="431" t="s">
        <v>342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42">
        <f>'Resultat-Produktion &amp; forbrug'!N110</f>
        <v>-235829.33520037105</v>
      </c>
      <c r="F421" s="429" t="str">
        <f>IFERROR(VLOOKUP(A421,'Oversættelse til tabel'!$A$2:$B$14,2,FALSE),"")</f>
        <v>Ubrugt</v>
      </c>
      <c r="G421" s="103"/>
    </row>
    <row r="422" spans="1:7" x14ac:dyDescent="0.25">
      <c r="A422" s="431" t="s">
        <v>342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42">
        <f>'Resultat-Produktion &amp; forbrug'!N111</f>
        <v>-114193.60000000001</v>
      </c>
      <c r="F422" s="429" t="str">
        <f>IFERROR(VLOOKUP(A422,'Oversættelse til tabel'!$A$2:$B$14,2,FALSE),"")</f>
        <v>Ubrugt</v>
      </c>
      <c r="G422" s="103"/>
    </row>
    <row r="423" spans="1:7" x14ac:dyDescent="0.25">
      <c r="A423" s="431" t="s">
        <v>342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42">
        <f>'Resultat-Produktion &amp; forbrug'!N112</f>
        <v>16471368.236203289</v>
      </c>
      <c r="F423" s="429" t="str">
        <f>IFERROR(VLOOKUP(A423,'Oversættelse til tabel'!$A$2:$B$14,2,FALSE),"")</f>
        <v>Ubrugt</v>
      </c>
      <c r="G423" s="103"/>
    </row>
    <row r="424" spans="1:7" x14ac:dyDescent="0.25">
      <c r="A424" s="431" t="s">
        <v>342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42">
        <f>'Resultat-Produktion &amp; forbrug'!N113</f>
        <v>0</v>
      </c>
      <c r="F424" s="429" t="str">
        <f>IFERROR(VLOOKUP(A424,'Oversættelse til tabel'!$A$2:$B$14,2,FALSE),"")</f>
        <v>Ubrugt</v>
      </c>
      <c r="G424" s="103"/>
    </row>
    <row r="425" spans="1:7" x14ac:dyDescent="0.25">
      <c r="A425" s="431" t="s">
        <v>342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42">
        <f>'Resultat-Produktion &amp; forbrug'!N114</f>
        <v>-64091.297748916026</v>
      </c>
      <c r="F425" s="429" t="str">
        <f>IFERROR(VLOOKUP(A425,'Oversættelse til tabel'!$A$2:$B$14,2,FALSE),"")</f>
        <v>Ubrugt</v>
      </c>
      <c r="G425" s="103"/>
    </row>
    <row r="426" spans="1:7" x14ac:dyDescent="0.25">
      <c r="A426" s="431" t="s">
        <v>342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42">
        <f>'Resultat-Produktion &amp; forbrug'!N115</f>
        <v>0</v>
      </c>
      <c r="F426" s="429" t="str">
        <f>IFERROR(VLOOKUP(A426,'Oversættelse til tabel'!$A$2:$B$14,2,FALSE),"")</f>
        <v>Ubrugt</v>
      </c>
      <c r="G426" s="103"/>
    </row>
    <row r="427" spans="1:7" x14ac:dyDescent="0.25">
      <c r="A427" s="431" t="s">
        <v>342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42">
        <f>'Resultat-Produktion &amp; forbrug'!N116</f>
        <v>0</v>
      </c>
      <c r="F427" s="429" t="str">
        <f>IFERROR(VLOOKUP(A427,'Oversættelse til tabel'!$A$2:$B$14,2,FALSE),"")</f>
        <v>Ubrugt</v>
      </c>
      <c r="G427" s="103"/>
    </row>
    <row r="428" spans="1:7" x14ac:dyDescent="0.25">
      <c r="A428" s="431" t="s">
        <v>342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42">
        <f>'Resultat-Produktion &amp; forbrug'!N117</f>
        <v>-4828427.5390456226</v>
      </c>
      <c r="F428" s="429" t="str">
        <f>IFERROR(VLOOKUP(A428,'Oversættelse til tabel'!$A$2:$B$14,2,FALSE),"")</f>
        <v>Ubrugt</v>
      </c>
      <c r="G428" s="103"/>
    </row>
    <row r="429" spans="1:7" x14ac:dyDescent="0.25">
      <c r="A429" s="431" t="s">
        <v>342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42">
        <f>'Resultat-Produktion &amp; forbrug'!N118</f>
        <v>-8.2607434829697013E-2</v>
      </c>
      <c r="F429" s="429" t="str">
        <f>IFERROR(VLOOKUP(A429,'Oversættelse til tabel'!$A$2:$B$14,2,FALSE),"")</f>
        <v>Ubrugt</v>
      </c>
      <c r="G429" s="103"/>
    </row>
    <row r="430" spans="1:7" x14ac:dyDescent="0.25">
      <c r="A430" s="431" t="s">
        <v>342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42">
        <f>'Resultat-Produktion &amp; forbrug'!N119</f>
        <v>714570.3554189268</v>
      </c>
      <c r="F430" s="429" t="str">
        <f>IFERROR(VLOOKUP(A430,'Oversættelse til tabel'!$A$2:$B$14,2,FALSE),"")</f>
        <v>Ubrugt</v>
      </c>
      <c r="G430" s="103"/>
    </row>
    <row r="431" spans="1:7" x14ac:dyDescent="0.25">
      <c r="A431" s="431" t="s">
        <v>342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42">
        <f>'Resultat-Produktion &amp; forbrug'!N120</f>
        <v>1653636.7107617604</v>
      </c>
      <c r="F431" s="429" t="str">
        <f>IFERROR(VLOOKUP(A431,'Oversættelse til tabel'!$A$2:$B$14,2,FALSE),"")</f>
        <v>Ubrugt</v>
      </c>
      <c r="G431" s="103"/>
    </row>
    <row r="432" spans="1:7" x14ac:dyDescent="0.25">
      <c r="A432" s="431" t="s">
        <v>342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42">
        <f>'Resultat-Produktion &amp; forbrug'!N121</f>
        <v>-614659.78317224141</v>
      </c>
      <c r="F432" s="429" t="str">
        <f>IFERROR(VLOOKUP(A432,'Oversættelse til tabel'!$A$2:$B$14,2,FALSE),"")</f>
        <v>Ubrugt</v>
      </c>
      <c r="G432" s="103"/>
    </row>
    <row r="433" spans="1:7" x14ac:dyDescent="0.25">
      <c r="A433" s="431" t="s">
        <v>342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42">
        <f ca="1">'Resultat-Produktion &amp; forbrug'!N122</f>
        <v>-435280.77140187437</v>
      </c>
      <c r="F433" s="429" t="str">
        <f>IFERROR(VLOOKUP(A433,'Oversættelse til tabel'!$A$2:$B$14,2,FALSE),"")</f>
        <v>Ubrugt</v>
      </c>
      <c r="G433" s="103"/>
    </row>
    <row r="434" spans="1:7" x14ac:dyDescent="0.25">
      <c r="A434" s="431" t="s">
        <v>342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42">
        <f>'Resultat-Produktion &amp; forbrug'!N123</f>
        <v>0</v>
      </c>
      <c r="F434" s="429" t="str">
        <f>IFERROR(VLOOKUP(A434,'Oversættelse til tabel'!$A$2:$B$14,2,FALSE),"")</f>
        <v>Ubrugt</v>
      </c>
      <c r="G434" s="103"/>
    </row>
    <row r="435" spans="1:7" x14ac:dyDescent="0.25">
      <c r="A435" s="431" t="s">
        <v>342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42">
        <f>'Resultat-Produktion &amp; forbrug'!N124</f>
        <v>75169.296411052346</v>
      </c>
      <c r="F435" s="429" t="str">
        <f>IFERROR(VLOOKUP(A435,'Oversættelse til tabel'!$A$2:$B$14,2,FALSE),"")</f>
        <v>Ubrugt</v>
      </c>
      <c r="G435" s="103"/>
    </row>
    <row r="436" spans="1:7" x14ac:dyDescent="0.25">
      <c r="A436" s="431" t="s">
        <v>342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42">
        <f>'Resultat-Produktion &amp; forbrug'!N125</f>
        <v>68794.728659097105</v>
      </c>
      <c r="F436" s="429" t="str">
        <f>IFERROR(VLOOKUP(A436,'Oversættelse til tabel'!$A$2:$B$14,2,FALSE),"")</f>
        <v>Ubrugt</v>
      </c>
      <c r="G436" s="103"/>
    </row>
    <row r="437" spans="1:7" x14ac:dyDescent="0.25">
      <c r="A437" s="431" t="s">
        <v>342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42">
        <f>'Resultat-Produktion &amp; forbrug'!N126</f>
        <v>2578754.8968308186</v>
      </c>
      <c r="F437" s="429" t="str">
        <f>IFERROR(VLOOKUP(A437,'Oversættelse til tabel'!$A$2:$B$14,2,FALSE),"")</f>
        <v>Ubrugt</v>
      </c>
      <c r="G437" s="103"/>
    </row>
    <row r="438" spans="1:7" x14ac:dyDescent="0.25">
      <c r="A438" s="431" t="s">
        <v>342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42">
        <f>'Resultat-Produktion &amp; forbrug'!N127</f>
        <v>209595.14629167612</v>
      </c>
      <c r="F438" s="429" t="str">
        <f>IFERROR(VLOOKUP(A438,'Oversættelse til tabel'!$A$2:$B$14,2,FALSE),"")</f>
        <v>Ubrugt</v>
      </c>
      <c r="G438" s="103"/>
    </row>
    <row r="439" spans="1:7" x14ac:dyDescent="0.25">
      <c r="A439" s="431" t="s">
        <v>342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42">
        <f>'Resultat-Produktion &amp; forbrug'!N128</f>
        <v>40419.548064407238</v>
      </c>
      <c r="F439" s="429" t="str">
        <f>IFERROR(VLOOKUP(A439,'Oversættelse til tabel'!$A$2:$B$14,2,FALSE),"")</f>
        <v>Ubrugt</v>
      </c>
      <c r="G439" s="103"/>
    </row>
    <row r="440" spans="1:7" x14ac:dyDescent="0.25">
      <c r="A440" s="431" t="s">
        <v>342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42">
        <f>'Resultat-Produktion &amp; forbrug'!N129</f>
        <v>1027472.506321969</v>
      </c>
      <c r="F440" s="429" t="str">
        <f>IFERROR(VLOOKUP(A440,'Oversættelse til tabel'!$A$2:$B$14,2,FALSE),"")</f>
        <v>Ubrugt</v>
      </c>
      <c r="G440" s="103"/>
    </row>
    <row r="441" spans="1:7" x14ac:dyDescent="0.25">
      <c r="A441" s="431" t="s">
        <v>342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42">
        <f>'Resultat-Produktion &amp; forbrug'!N130</f>
        <v>0</v>
      </c>
      <c r="F441" s="429" t="str">
        <f>IFERROR(VLOOKUP(A441,'Oversættelse til tabel'!$A$2:$B$14,2,FALSE),"")</f>
        <v>Ubrugt</v>
      </c>
      <c r="G441" s="103"/>
    </row>
    <row r="442" spans="1:7" x14ac:dyDescent="0.25">
      <c r="A442" s="431" t="s">
        <v>342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42">
        <f ca="1">'Resultat-Produktion &amp; forbrug'!N131</f>
        <v>0</v>
      </c>
      <c r="F442" s="429" t="str">
        <f>IFERROR(VLOOKUP(A442,'Oversættelse til tabel'!$A$2:$B$14,2,FALSE),"")</f>
        <v>Ubrugt</v>
      </c>
      <c r="G442" s="103"/>
    </row>
    <row r="443" spans="1:7" x14ac:dyDescent="0.25">
      <c r="A443" s="431" t="s">
        <v>342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42">
        <f ca="1">'Resultat-Produktion &amp; forbrug'!N132</f>
        <v>0</v>
      </c>
      <c r="F443" s="429" t="str">
        <f>IFERROR(VLOOKUP(A443,'Oversættelse til tabel'!$A$2:$B$14,2,FALSE),"")</f>
        <v>Ubrugt</v>
      </c>
      <c r="G443" s="103"/>
    </row>
    <row r="444" spans="1:7" x14ac:dyDescent="0.25">
      <c r="A444" s="431" t="s">
        <v>342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42">
        <f>'Resultat-Produktion &amp; forbrug'!N133</f>
        <v>4779961.9648844432</v>
      </c>
      <c r="F444" s="429" t="str">
        <f>IFERROR(VLOOKUP(A444,'Oversættelse til tabel'!$A$2:$B$14,2,FALSE),"")</f>
        <v>Ubrugt</v>
      </c>
      <c r="G444" s="103"/>
    </row>
    <row r="445" spans="1:7" x14ac:dyDescent="0.25">
      <c r="A445" s="431" t="s">
        <v>342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42">
        <f>'Resultat-Produktion &amp; forbrug'!N134</f>
        <v>0</v>
      </c>
      <c r="F445" s="429" t="str">
        <f>IFERROR(VLOOKUP(A445,'Oversættelse til tabel'!$A$2:$B$14,2,FALSE),"")</f>
        <v>Ubrugt</v>
      </c>
      <c r="G445" s="103"/>
    </row>
    <row r="446" spans="1:7" x14ac:dyDescent="0.25">
      <c r="A446" s="431" t="s">
        <v>342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42">
        <f>'Resultat-Produktion &amp; forbrug'!N135</f>
        <v>-28768.792343068199</v>
      </c>
      <c r="F446" s="429" t="str">
        <f>IFERROR(VLOOKUP(A446,'Oversættelse til tabel'!$A$2:$B$14,2,FALSE),"")</f>
        <v>Ubrugt</v>
      </c>
      <c r="G446" s="103"/>
    </row>
    <row r="447" spans="1:7" x14ac:dyDescent="0.25">
      <c r="A447" s="431" t="s">
        <v>342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42">
        <f>'Resultat-Produktion &amp; forbrug'!N136</f>
        <v>0</v>
      </c>
      <c r="F447" s="429" t="str">
        <f>IFERROR(VLOOKUP(A447,'Oversættelse til tabel'!$A$2:$B$14,2,FALSE),"")</f>
        <v>Ubrugt</v>
      </c>
      <c r="G447" s="103"/>
    </row>
    <row r="448" spans="1:7" x14ac:dyDescent="0.25">
      <c r="A448" s="431" t="s">
        <v>342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42">
        <f>'Resultat-Produktion &amp; forbrug'!N137</f>
        <v>3114881.14974258</v>
      </c>
      <c r="F448" s="429" t="str">
        <f>IFERROR(VLOOKUP(A448,'Oversættelse til tabel'!$A$2:$B$14,2,FALSE),"")</f>
        <v>Ubrugt</v>
      </c>
      <c r="G448" s="103"/>
    </row>
    <row r="449" spans="1:7" x14ac:dyDescent="0.25">
      <c r="A449" s="431" t="s">
        <v>342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42">
        <f>'Resultat-Produktion &amp; forbrug'!N138</f>
        <v>185567.16171821824</v>
      </c>
      <c r="F449" s="429" t="str">
        <f>IFERROR(VLOOKUP(A449,'Oversættelse til tabel'!$A$2:$B$14,2,FALSE),"")</f>
        <v>Ubrugt</v>
      </c>
      <c r="G449" s="103"/>
    </row>
    <row r="450" spans="1:7" x14ac:dyDescent="0.25">
      <c r="A450" s="431" t="s">
        <v>342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42">
        <f>'Resultat-Produktion &amp; forbrug'!N139</f>
        <v>86684.513254845398</v>
      </c>
      <c r="F450" s="429" t="str">
        <f>IFERROR(VLOOKUP(A450,'Oversættelse til tabel'!$A$2:$B$14,2,FALSE),"")</f>
        <v>Ubrugt</v>
      </c>
      <c r="G450" s="103"/>
    </row>
    <row r="451" spans="1:7" x14ac:dyDescent="0.25">
      <c r="A451" s="431" t="s">
        <v>342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42">
        <f>'Resultat-Produktion &amp; forbrug'!N140</f>
        <v>2558632.3494776348</v>
      </c>
      <c r="F451" s="429" t="str">
        <f>IFERROR(VLOOKUP(A451,'Oversættelse til tabel'!$A$2:$B$14,2,FALSE),"")</f>
        <v>Ubrugt</v>
      </c>
      <c r="G451" s="103"/>
    </row>
    <row r="452" spans="1:7" x14ac:dyDescent="0.25">
      <c r="A452" s="431" t="s">
        <v>342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42">
        <f>'Resultat-Produktion &amp; forbrug'!N141</f>
        <v>0</v>
      </c>
      <c r="F452" s="429" t="str">
        <f>IFERROR(VLOOKUP(A452,'Oversættelse til tabel'!$A$2:$B$14,2,FALSE),"")</f>
        <v>Ubrugt</v>
      </c>
      <c r="G452" s="103"/>
    </row>
    <row r="453" spans="1:7" x14ac:dyDescent="0.25">
      <c r="A453" s="431" t="s">
        <v>342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42">
        <f>'Resultat-Produktion &amp; forbrug'!N142</f>
        <v>1213523.7829408473</v>
      </c>
      <c r="F453" s="429" t="str">
        <f>IFERROR(VLOOKUP(A453,'Oversættelse til tabel'!$A$2:$B$14,2,FALSE),"")</f>
        <v>Ubrugt</v>
      </c>
      <c r="G453" s="103"/>
    </row>
    <row r="454" spans="1:7" x14ac:dyDescent="0.25">
      <c r="A454" s="431" t="s">
        <v>342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42">
        <f>'Resultat-Produktion &amp; forbrug'!N143</f>
        <v>84600</v>
      </c>
      <c r="F454" s="429" t="str">
        <f>IFERROR(VLOOKUP(A454,'Oversættelse til tabel'!$A$2:$B$14,2,FALSE),"")</f>
        <v>Ubrugt</v>
      </c>
      <c r="G454" s="103"/>
    </row>
    <row r="455" spans="1:7" x14ac:dyDescent="0.25">
      <c r="A455" s="431" t="s">
        <v>342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42">
        <f>'Resultat-Produktion &amp; forbrug'!N144</f>
        <v>0</v>
      </c>
      <c r="F455" s="429" t="str">
        <f>IFERROR(VLOOKUP(A455,'Oversættelse til tabel'!$A$2:$B$14,2,FALSE),"")</f>
        <v>Ubrugt</v>
      </c>
      <c r="G455" s="103"/>
    </row>
    <row r="456" spans="1:7" x14ac:dyDescent="0.25">
      <c r="A456" s="431" t="s">
        <v>342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42">
        <f ca="1">'Resultat-Produktion &amp; forbrug'!N145</f>
        <v>0</v>
      </c>
      <c r="F456" s="429" t="str">
        <f>IFERROR(VLOOKUP(A456,'Oversættelse til tabel'!$A$2:$B$14,2,FALSE),"")</f>
        <v>Ubrugt</v>
      </c>
      <c r="G456" s="103"/>
    </row>
    <row r="457" spans="1:7" x14ac:dyDescent="0.25">
      <c r="A457" s="431" t="s">
        <v>342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42">
        <f ca="1">'Resultat-Produktion &amp; forbrug'!N146</f>
        <v>0</v>
      </c>
      <c r="F457" s="429" t="str">
        <f>IFERROR(VLOOKUP(A457,'Oversættelse til tabel'!$A$2:$B$14,2,FALSE),"")</f>
        <v>Ubrugt</v>
      </c>
      <c r="G457" s="103"/>
    </row>
    <row r="458" spans="1:7" x14ac:dyDescent="0.25">
      <c r="A458" s="431" t="s">
        <v>342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42">
        <f>'Resultat-Produktion &amp; forbrug'!N147</f>
        <v>-8430.5352358472264</v>
      </c>
      <c r="F458" s="429" t="str">
        <f>IFERROR(VLOOKUP(A458,'Oversættelse til tabel'!$A$2:$B$14,2,FALSE),"")</f>
        <v>Ubrugt</v>
      </c>
      <c r="G458" s="103"/>
    </row>
    <row r="459" spans="1:7" x14ac:dyDescent="0.25">
      <c r="A459" s="431" t="s">
        <v>342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42">
        <f>'Resultat-Produktion &amp; forbrug'!N148</f>
        <v>19055.87878491775</v>
      </c>
      <c r="F459" s="429" t="str">
        <f>IFERROR(VLOOKUP(A459,'Oversættelse til tabel'!$A$2:$B$14,2,FALSE),"")</f>
        <v>Ubrugt</v>
      </c>
      <c r="G459" s="103"/>
    </row>
    <row r="460" spans="1:7" x14ac:dyDescent="0.25">
      <c r="A460" s="431" t="s">
        <v>342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42">
        <f ca="1">'Resultat-Produktion &amp; forbrug'!N149</f>
        <v>-170507.33327986751</v>
      </c>
      <c r="F460" s="429" t="str">
        <f>IFERROR(VLOOKUP(A460,'Oversættelse til tabel'!$A$2:$B$14,2,FALSE),"")</f>
        <v>Ubrugt</v>
      </c>
      <c r="G460" s="103"/>
    </row>
    <row r="461" spans="1:7" x14ac:dyDescent="0.25">
      <c r="A461" s="431" t="s">
        <v>342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42">
        <f ca="1">'Resultat-Produktion &amp; forbrug'!N150</f>
        <v>0</v>
      </c>
      <c r="F461" s="429" t="str">
        <f>IFERROR(VLOOKUP(A461,'Oversættelse til tabel'!$A$2:$B$14,2,FALSE),"")</f>
        <v>Ubrugt</v>
      </c>
      <c r="G461" s="103"/>
    </row>
    <row r="462" spans="1:7" x14ac:dyDescent="0.25">
      <c r="A462" s="431" t="s">
        <v>342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42">
        <f ca="1">'Resultat-Produktion &amp; forbrug'!N151</f>
        <v>661211.27137287101</v>
      </c>
      <c r="F462" s="429" t="str">
        <f>IFERROR(VLOOKUP(A462,'Oversættelse til tabel'!$A$2:$B$14,2,FALSE),"")</f>
        <v>Ubrugt</v>
      </c>
      <c r="G462" s="103"/>
    </row>
    <row r="463" spans="1:7" x14ac:dyDescent="0.25">
      <c r="A463" s="431" t="s">
        <v>342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42">
        <f>'Resultat-Produktion &amp; forbrug'!N152</f>
        <v>0</v>
      </c>
      <c r="F463" s="429" t="str">
        <f>IFERROR(VLOOKUP(A463,'Oversættelse til tabel'!$A$2:$B$14,2,FALSE),"")</f>
        <v>Ubrugt</v>
      </c>
      <c r="G463" s="103"/>
    </row>
    <row r="464" spans="1:7" x14ac:dyDescent="0.25">
      <c r="A464" s="431" t="s">
        <v>342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42">
        <f>'Resultat-Produktion &amp; forbrug'!N153</f>
        <v>153410.57659836096</v>
      </c>
      <c r="F464" s="429" t="str">
        <f>IFERROR(VLOOKUP(A464,'Oversættelse til tabel'!$A$2:$B$14,2,FALSE),"")</f>
        <v>Ubrugt</v>
      </c>
      <c r="G464" s="103"/>
    </row>
    <row r="465" spans="1:7" x14ac:dyDescent="0.25">
      <c r="A465" s="431" t="s">
        <v>342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42">
        <f>'Resultat-Produktion &amp; forbrug'!N154</f>
        <v>0</v>
      </c>
      <c r="F465" s="429" t="str">
        <f>IFERROR(VLOOKUP(A465,'Oversættelse til tabel'!$A$2:$B$14,2,FALSE),"")</f>
        <v>Ubrugt</v>
      </c>
      <c r="G465" s="103"/>
    </row>
    <row r="466" spans="1:7" x14ac:dyDescent="0.25">
      <c r="A466" s="431" t="s">
        <v>342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42">
        <f>'Resultat-Produktion &amp; forbrug'!N155</f>
        <v>0</v>
      </c>
      <c r="F466" s="429" t="str">
        <f>IFERROR(VLOOKUP(A466,'Oversættelse til tabel'!$A$2:$B$14,2,FALSE),"")</f>
        <v>Ubrugt</v>
      </c>
      <c r="G466" s="103"/>
    </row>
    <row r="467" spans="1:7" x14ac:dyDescent="0.25">
      <c r="A467" s="431" t="s">
        <v>342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42">
        <f>'Resultat-Produktion &amp; forbrug'!N156</f>
        <v>-13151.581373695415</v>
      </c>
      <c r="F467" s="429" t="str">
        <f>IFERROR(VLOOKUP(A467,'Oversættelse til tabel'!$A$2:$B$14,2,FALSE),"")</f>
        <v>Ubrugt</v>
      </c>
      <c r="G467" s="103"/>
    </row>
    <row r="468" spans="1:7" x14ac:dyDescent="0.25">
      <c r="A468" s="431" t="s">
        <v>342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42">
        <f>'Resultat-Produktion &amp; forbrug'!N157</f>
        <v>620445.82725004398</v>
      </c>
      <c r="F468" s="429" t="str">
        <f>IFERROR(VLOOKUP(A468,'Oversættelse til tabel'!$A$2:$B$14,2,FALSE),"")</f>
        <v>Ubrugt</v>
      </c>
      <c r="G468" s="103"/>
    </row>
    <row r="469" spans="1:7" x14ac:dyDescent="0.25">
      <c r="A469" s="431" t="s">
        <v>342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42">
        <f>'Resultat-Produktion &amp; forbrug'!N158</f>
        <v>-197024.06677216437</v>
      </c>
      <c r="F469" s="429" t="str">
        <f>IFERROR(VLOOKUP(A469,'Oversættelse til tabel'!$A$2:$B$14,2,FALSE),"")</f>
        <v>Ubrugt</v>
      </c>
      <c r="G469" s="103"/>
    </row>
    <row r="470" spans="1:7" x14ac:dyDescent="0.25">
      <c r="A470" s="431" t="s">
        <v>342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42">
        <f>'Resultat-Produktion &amp; forbrug'!N159</f>
        <v>-28548.400000000001</v>
      </c>
      <c r="F470" s="429" t="str">
        <f>IFERROR(VLOOKUP(A470,'Oversættelse til tabel'!$A$2:$B$14,2,FALSE),"")</f>
        <v>Ubrugt</v>
      </c>
      <c r="G470" s="103"/>
    </row>
    <row r="471" spans="1:7" x14ac:dyDescent="0.25">
      <c r="A471" s="431" t="s">
        <v>342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42">
        <f>'Resultat-Produktion &amp; forbrug'!N160</f>
        <v>636502.29333281773</v>
      </c>
      <c r="F471" s="429" t="str">
        <f>IFERROR(VLOOKUP(A471,'Oversættelse til tabel'!$A$2:$B$14,2,FALSE),"")</f>
        <v>Ubrugt</v>
      </c>
      <c r="G471" s="103"/>
    </row>
    <row r="472" spans="1:7" x14ac:dyDescent="0.25">
      <c r="A472" s="431" t="s">
        <v>342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42">
        <f>'Resultat-Produktion &amp; forbrug'!N161</f>
        <v>0</v>
      </c>
      <c r="F472" s="429" t="str">
        <f>IFERROR(VLOOKUP(A472,'Oversættelse til tabel'!$A$2:$B$14,2,FALSE),"")</f>
        <v>Ubrugt</v>
      </c>
      <c r="G472" s="103"/>
    </row>
    <row r="473" spans="1:7" x14ac:dyDescent="0.25">
      <c r="A473" s="431" t="s">
        <v>342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42">
        <f>'Resultat-Produktion &amp; forbrug'!N162</f>
        <v>-127585.02725608747</v>
      </c>
      <c r="F473" s="429" t="str">
        <f>IFERROR(VLOOKUP(A473,'Oversættelse til tabel'!$A$2:$B$14,2,FALSE),"")</f>
        <v>Ubrugt</v>
      </c>
      <c r="G473" s="103"/>
    </row>
    <row r="474" spans="1:7" x14ac:dyDescent="0.25">
      <c r="A474" s="431" t="s">
        <v>342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42">
        <f>'Resultat-Produktion &amp; forbrug'!N163</f>
        <v>0</v>
      </c>
      <c r="F474" s="429" t="str">
        <f>IFERROR(VLOOKUP(A474,'Oversættelse til tabel'!$A$2:$B$14,2,FALSE),"")</f>
        <v>Ubrugt</v>
      </c>
      <c r="G474" s="103"/>
    </row>
    <row r="475" spans="1:7" x14ac:dyDescent="0.25">
      <c r="A475" s="431" t="s">
        <v>342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42">
        <f>'Resultat-Produktion &amp; forbrug'!N164</f>
        <v>0</v>
      </c>
      <c r="F475" s="429" t="str">
        <f>IFERROR(VLOOKUP(A475,'Oversættelse til tabel'!$A$2:$B$14,2,FALSE),"")</f>
        <v>Ubrugt</v>
      </c>
      <c r="G475" s="103"/>
    </row>
    <row r="476" spans="1:7" x14ac:dyDescent="0.25">
      <c r="A476" s="431" t="s">
        <v>342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42">
        <f>'Resultat-Produktion &amp; forbrug'!N165</f>
        <v>-592646.72642582108</v>
      </c>
      <c r="F476" s="429" t="str">
        <f>IFERROR(VLOOKUP(A476,'Oversættelse til tabel'!$A$2:$B$14,2,FALSE),"")</f>
        <v>Ubrugt</v>
      </c>
      <c r="G476" s="103"/>
    </row>
    <row r="477" spans="1:7" x14ac:dyDescent="0.25">
      <c r="A477" s="431" t="s">
        <v>342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42">
        <f>'Resultat-Produktion &amp; forbrug'!N166</f>
        <v>-79270.498677373223</v>
      </c>
      <c r="F477" s="429" t="str">
        <f>IFERROR(VLOOKUP(A477,'Oversættelse til tabel'!$A$2:$B$14,2,FALSE),"")</f>
        <v>Ubrugt</v>
      </c>
      <c r="G477" s="103"/>
    </row>
    <row r="478" spans="1:7" x14ac:dyDescent="0.25">
      <c r="A478" s="431" t="s">
        <v>342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42">
        <f>'Resultat-Produktion &amp; forbrug'!N167</f>
        <v>145627.35347864506</v>
      </c>
      <c r="F478" s="429" t="str">
        <f>IFERROR(VLOOKUP(A478,'Oversættelse til tabel'!$A$2:$B$14,2,FALSE),"")</f>
        <v>Ubrugt</v>
      </c>
      <c r="G478" s="103"/>
    </row>
    <row r="479" spans="1:7" x14ac:dyDescent="0.25">
      <c r="A479" s="431" t="s">
        <v>342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42">
        <f>'Resultat-Produktion &amp; forbrug'!N168</f>
        <v>14617.738147146345</v>
      </c>
      <c r="F479" s="429" t="str">
        <f>IFERROR(VLOOKUP(A479,'Oversættelse til tabel'!$A$2:$B$14,2,FALSE),"")</f>
        <v>Ubrugt</v>
      </c>
      <c r="G479" s="103"/>
    </row>
    <row r="480" spans="1:7" x14ac:dyDescent="0.25">
      <c r="A480" s="431" t="s">
        <v>342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42">
        <f>'Resultat-Produktion &amp; forbrug'!N169</f>
        <v>1301921.4452316216</v>
      </c>
      <c r="F480" s="429" t="str">
        <f>IFERROR(VLOOKUP(A480,'Oversættelse til tabel'!$A$2:$B$14,2,FALSE),"")</f>
        <v>Ubrugt</v>
      </c>
      <c r="G480" s="103"/>
    </row>
    <row r="481" spans="1:7" x14ac:dyDescent="0.25">
      <c r="A481" s="431" t="s">
        <v>342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42">
        <f ca="1">'Resultat-Produktion &amp; forbrug'!N170</f>
        <v>-374820.3560243976</v>
      </c>
      <c r="F481" s="429" t="str">
        <f>IFERROR(VLOOKUP(A481,'Oversættelse til tabel'!$A$2:$B$14,2,FALSE),"")</f>
        <v>Ubrugt</v>
      </c>
      <c r="G481" s="103"/>
    </row>
    <row r="482" spans="1:7" x14ac:dyDescent="0.25">
      <c r="A482" s="431" t="s">
        <v>342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42">
        <f>'Resultat-Produktion &amp; forbrug'!N171</f>
        <v>0</v>
      </c>
      <c r="F482" s="429" t="str">
        <f>IFERROR(VLOOKUP(A482,'Oversættelse til tabel'!$A$2:$B$14,2,FALSE),"")</f>
        <v>Ubrugt</v>
      </c>
      <c r="G482" s="103"/>
    </row>
    <row r="483" spans="1:7" x14ac:dyDescent="0.25">
      <c r="A483" s="431" t="s">
        <v>342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42">
        <f>'Resultat-Produktion &amp; forbrug'!N172</f>
        <v>-70551.412916692323</v>
      </c>
      <c r="F483" s="429" t="str">
        <f>IFERROR(VLOOKUP(A483,'Oversættelse til tabel'!$A$2:$B$14,2,FALSE),"")</f>
        <v>Ubrugt</v>
      </c>
      <c r="G483" s="103"/>
    </row>
    <row r="484" spans="1:7" x14ac:dyDescent="0.25">
      <c r="A484" s="431" t="s">
        <v>342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42">
        <f>'Resultat-Produktion &amp; forbrug'!N173</f>
        <v>-344258.58126598754</v>
      </c>
      <c r="F484" s="429" t="str">
        <f>IFERROR(VLOOKUP(A484,'Oversættelse til tabel'!$A$2:$B$14,2,FALSE),"")</f>
        <v>Ubrugt</v>
      </c>
      <c r="G484" s="103"/>
    </row>
    <row r="485" spans="1:7" x14ac:dyDescent="0.25">
      <c r="A485" s="431" t="s">
        <v>342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42">
        <f>'Resultat-Produktion &amp; forbrug'!N174</f>
        <v>-166933.87454175885</v>
      </c>
      <c r="F485" s="429" t="str">
        <f>IFERROR(VLOOKUP(A485,'Oversættelse til tabel'!$A$2:$B$14,2,FALSE),"")</f>
        <v>Ubrugt</v>
      </c>
      <c r="G485" s="103"/>
    </row>
    <row r="486" spans="1:7" x14ac:dyDescent="0.25">
      <c r="A486" s="431" t="s">
        <v>342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42">
        <f>'Resultat-Produktion &amp; forbrug'!N175</f>
        <v>1.1976865502381491</v>
      </c>
      <c r="F486" s="429" t="str">
        <f>IFERROR(VLOOKUP(A486,'Oversættelse til tabel'!$A$2:$B$14,2,FALSE),"")</f>
        <v>Ubrugt</v>
      </c>
      <c r="G486" s="103"/>
    </row>
    <row r="487" spans="1:7" x14ac:dyDescent="0.25">
      <c r="A487" s="431" t="s">
        <v>342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42">
        <f>'Resultat-Produktion &amp; forbrug'!N176</f>
        <v>-41950.335705993944</v>
      </c>
      <c r="F487" s="429" t="str">
        <f>IFERROR(VLOOKUP(A487,'Oversættelse til tabel'!$A$2:$B$14,2,FALSE),"")</f>
        <v>Ubrugt</v>
      </c>
      <c r="G487" s="103"/>
    </row>
    <row r="488" spans="1:7" x14ac:dyDescent="0.25">
      <c r="A488" s="431" t="s">
        <v>342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42">
        <f>'Resultat-Produktion &amp; forbrug'!N177</f>
        <v>395448.91426064254</v>
      </c>
      <c r="F488" s="429" t="str">
        <f>IFERROR(VLOOKUP(A488,'Oversættelse til tabel'!$A$2:$B$14,2,FALSE),"")</f>
        <v>Ubrugt</v>
      </c>
      <c r="G488" s="103"/>
    </row>
    <row r="489" spans="1:7" x14ac:dyDescent="0.25">
      <c r="A489" s="431" t="s">
        <v>342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42">
        <f>'Resultat-Produktion &amp; forbrug'!N178</f>
        <v>0</v>
      </c>
      <c r="F489" s="429" t="str">
        <f>IFERROR(VLOOKUP(A489,'Oversættelse til tabel'!$A$2:$B$14,2,FALSE),"")</f>
        <v>Ubrugt</v>
      </c>
      <c r="G489" s="103"/>
    </row>
    <row r="490" spans="1:7" x14ac:dyDescent="0.25">
      <c r="A490" s="431" t="s">
        <v>342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42">
        <f ca="1">'Resultat-Produktion &amp; forbrug'!N179</f>
        <v>0</v>
      </c>
      <c r="F490" s="429" t="str">
        <f>IFERROR(VLOOKUP(A490,'Oversættelse til tabel'!$A$2:$B$14,2,FALSE),"")</f>
        <v>Ubrugt</v>
      </c>
      <c r="G490" s="103"/>
    </row>
    <row r="491" spans="1:7" x14ac:dyDescent="0.25">
      <c r="A491" s="431" t="s">
        <v>342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42">
        <f ca="1">'Resultat-Produktion &amp; forbrug'!N180</f>
        <v>0</v>
      </c>
      <c r="F491" s="429" t="str">
        <f>IFERROR(VLOOKUP(A491,'Oversættelse til tabel'!$A$2:$B$14,2,FALSE),"")</f>
        <v>Ubrugt</v>
      </c>
      <c r="G491" s="103"/>
    </row>
    <row r="492" spans="1:7" x14ac:dyDescent="0.25">
      <c r="A492" s="431" t="s">
        <v>342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42">
        <f>'Resultat-Produktion &amp; forbrug'!N181</f>
        <v>346998.01962126989</v>
      </c>
      <c r="F492" s="429" t="str">
        <f>IFERROR(VLOOKUP(A492,'Oversættelse til tabel'!$A$2:$B$14,2,FALSE),"")</f>
        <v>Ubrugt</v>
      </c>
      <c r="G492" s="103"/>
    </row>
    <row r="493" spans="1:7" x14ac:dyDescent="0.25">
      <c r="A493" s="431" t="s">
        <v>342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42">
        <f>'Resultat-Produktion &amp; forbrug'!N182</f>
        <v>0</v>
      </c>
      <c r="F493" s="429" t="str">
        <f>IFERROR(VLOOKUP(A493,'Oversættelse til tabel'!$A$2:$B$14,2,FALSE),"")</f>
        <v>Ubrugt</v>
      </c>
      <c r="G493" s="103"/>
    </row>
    <row r="494" spans="1:7" x14ac:dyDescent="0.25">
      <c r="A494" s="431" t="s">
        <v>342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42">
        <f>'Resultat-Produktion &amp; forbrug'!N183</f>
        <v>70002.843567045958</v>
      </c>
      <c r="F494" s="429" t="str">
        <f>IFERROR(VLOOKUP(A494,'Oversættelse til tabel'!$A$2:$B$14,2,FALSE),"")</f>
        <v>Ubrugt</v>
      </c>
      <c r="G494" s="103"/>
    </row>
    <row r="495" spans="1:7" x14ac:dyDescent="0.25">
      <c r="A495" s="431" t="s">
        <v>342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42">
        <f>'Resultat-Produktion &amp; forbrug'!N184</f>
        <v>0</v>
      </c>
      <c r="F495" s="429" t="str">
        <f>IFERROR(VLOOKUP(A495,'Oversættelse til tabel'!$A$2:$B$14,2,FALSE),"")</f>
        <v>Ubrugt</v>
      </c>
      <c r="G495" s="103"/>
    </row>
    <row r="496" spans="1:7" x14ac:dyDescent="0.25">
      <c r="A496" s="431" t="s">
        <v>342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42">
        <f>'Resultat-Produktion &amp; forbrug'!N185</f>
        <v>2105567.5565972263</v>
      </c>
      <c r="F496" s="429" t="str">
        <f>IFERROR(VLOOKUP(A496,'Oversættelse til tabel'!$A$2:$B$14,2,FALSE),"")</f>
        <v>Ubrugt</v>
      </c>
      <c r="G496" s="103"/>
    </row>
    <row r="497" spans="1:7" x14ac:dyDescent="0.25">
      <c r="A497" s="431" t="s">
        <v>342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42">
        <f>'Resultat-Produktion &amp; forbrug'!N186</f>
        <v>23179.475218292017</v>
      </c>
      <c r="F497" s="429" t="str">
        <f>IFERROR(VLOOKUP(A497,'Oversættelse til tabel'!$A$2:$B$14,2,FALSE),"")</f>
        <v>Ubrugt</v>
      </c>
      <c r="G497" s="103"/>
    </row>
    <row r="498" spans="1:7" x14ac:dyDescent="0.25">
      <c r="A498" s="431" t="s">
        <v>342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42">
        <f>'Resultat-Produktion &amp; forbrug'!N187</f>
        <v>14085.970705770382</v>
      </c>
      <c r="F498" s="429" t="str">
        <f>IFERROR(VLOOKUP(A498,'Oversættelse til tabel'!$A$2:$B$14,2,FALSE),"")</f>
        <v>Ubrugt</v>
      </c>
      <c r="G498" s="103"/>
    </row>
    <row r="499" spans="1:7" x14ac:dyDescent="0.25">
      <c r="A499" s="431" t="s">
        <v>342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42">
        <f>'Resultat-Produktion &amp; forbrug'!N188</f>
        <v>1978309.9489030582</v>
      </c>
      <c r="F499" s="429" t="str">
        <f>IFERROR(VLOOKUP(A499,'Oversættelse til tabel'!$A$2:$B$14,2,FALSE),"")</f>
        <v>Ubrugt</v>
      </c>
      <c r="G499" s="103"/>
    </row>
    <row r="500" spans="1:7" x14ac:dyDescent="0.25">
      <c r="A500" s="431" t="s">
        <v>342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42">
        <f>'Resultat-Produktion &amp; forbrug'!N189</f>
        <v>0</v>
      </c>
      <c r="F500" s="429" t="str">
        <f>IFERROR(VLOOKUP(A500,'Oversættelse til tabel'!$A$2:$B$14,2,FALSE),"")</f>
        <v>Ubrugt</v>
      </c>
      <c r="G500" s="103"/>
    </row>
    <row r="501" spans="1:7" x14ac:dyDescent="0.25">
      <c r="A501" s="431" t="s">
        <v>342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42">
        <f>'Resultat-Produktion &amp; forbrug'!N190</f>
        <v>106195.08352871139</v>
      </c>
      <c r="F501" s="429" t="str">
        <f>IFERROR(VLOOKUP(A501,'Oversættelse til tabel'!$A$2:$B$14,2,FALSE),"")</f>
        <v>Ubrugt</v>
      </c>
      <c r="G501" s="103"/>
    </row>
    <row r="502" spans="1:7" x14ac:dyDescent="0.25">
      <c r="A502" s="431" t="s">
        <v>342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42">
        <f>'Resultat-Produktion &amp; forbrug'!N191</f>
        <v>0</v>
      </c>
      <c r="F502" s="429" t="str">
        <f>IFERROR(VLOOKUP(A502,'Oversættelse til tabel'!$A$2:$B$14,2,FALSE),"")</f>
        <v>Ubrugt</v>
      </c>
      <c r="G502" s="103"/>
    </row>
    <row r="503" spans="1:7" x14ac:dyDescent="0.25">
      <c r="A503" s="431" t="s">
        <v>342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42">
        <f>'Resultat-Produktion &amp; forbrug'!N192</f>
        <v>0</v>
      </c>
      <c r="F503" s="429" t="str">
        <f>IFERROR(VLOOKUP(A503,'Oversættelse til tabel'!$A$2:$B$14,2,FALSE),"")</f>
        <v>Ubrugt</v>
      </c>
      <c r="G503" s="103"/>
    </row>
    <row r="504" spans="1:7" x14ac:dyDescent="0.25">
      <c r="A504" s="431" t="s">
        <v>342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42">
        <f ca="1">'Resultat-Produktion &amp; forbrug'!N193</f>
        <v>0</v>
      </c>
      <c r="F504" s="429" t="str">
        <f>IFERROR(VLOOKUP(A504,'Oversættelse til tabel'!$A$2:$B$14,2,FALSE),"")</f>
        <v>Ubrugt</v>
      </c>
      <c r="G504" s="103"/>
    </row>
    <row r="505" spans="1:7" x14ac:dyDescent="0.25">
      <c r="A505" s="431" t="s">
        <v>342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42">
        <f ca="1">'Resultat-Produktion &amp; forbrug'!N194</f>
        <v>0</v>
      </c>
      <c r="F505" s="429" t="str">
        <f>IFERROR(VLOOKUP(A505,'Oversættelse til tabel'!$A$2:$B$14,2,FALSE),"")</f>
        <v>Ubrugt</v>
      </c>
      <c r="G505" s="103"/>
    </row>
    <row r="506" spans="1:7" x14ac:dyDescent="0.25">
      <c r="A506" s="431" t="s">
        <v>342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42">
        <f>'Resultat-Produktion &amp; forbrug'!N195</f>
        <v>-10265.860686730583</v>
      </c>
      <c r="F506" s="429" t="str">
        <f>IFERROR(VLOOKUP(A506,'Oversættelse til tabel'!$A$2:$B$14,2,FALSE),"")</f>
        <v>Ubrugt</v>
      </c>
      <c r="G506" s="103"/>
    </row>
    <row r="507" spans="1:7" x14ac:dyDescent="0.25">
      <c r="A507" s="431" t="s">
        <v>342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42">
        <f>'Resultat-Produktion &amp; forbrug'!N196</f>
        <v>57543.069758462239</v>
      </c>
      <c r="F507" s="429" t="str">
        <f>IFERROR(VLOOKUP(A507,'Oversættelse til tabel'!$A$2:$B$14,2,FALSE),"")</f>
        <v>Ubrugt</v>
      </c>
      <c r="G507" s="103"/>
    </row>
    <row r="508" spans="1:7" x14ac:dyDescent="0.25">
      <c r="A508" s="431" t="s">
        <v>342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42">
        <f ca="1">'Resultat-Produktion &amp; forbrug'!N197</f>
        <v>-1.3112847955198959E-2</v>
      </c>
      <c r="F508" s="429" t="str">
        <f>IFERROR(VLOOKUP(A508,'Oversættelse til tabel'!$A$2:$B$14,2,FALSE),"")</f>
        <v>Ubrugt</v>
      </c>
      <c r="G508" s="103"/>
    </row>
    <row r="509" spans="1:7" x14ac:dyDescent="0.25">
      <c r="A509" s="431" t="s">
        <v>342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42">
        <f ca="1">'Resultat-Produktion &amp; forbrug'!N198</f>
        <v>0</v>
      </c>
      <c r="F509" s="429" t="str">
        <f>IFERROR(VLOOKUP(A509,'Oversættelse til tabel'!$A$2:$B$14,2,FALSE),"")</f>
        <v>Ubrugt</v>
      </c>
      <c r="G509" s="103"/>
    </row>
    <row r="510" spans="1:7" x14ac:dyDescent="0.25">
      <c r="A510" s="431" t="s">
        <v>342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42">
        <f ca="1">'Resultat-Produktion &amp; forbrug'!N199</f>
        <v>394232.46172897657</v>
      </c>
      <c r="F510" s="429" t="str">
        <f>IFERROR(VLOOKUP(A510,'Oversættelse til tabel'!$A$2:$B$14,2,FALSE),"")</f>
        <v>Ubrugt</v>
      </c>
      <c r="G510" s="103"/>
    </row>
    <row r="511" spans="1:7" x14ac:dyDescent="0.25">
      <c r="A511" s="431" t="s">
        <v>342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42">
        <f>'Resultat-Produktion &amp; forbrug'!N200</f>
        <v>0</v>
      </c>
      <c r="F511" s="429" t="str">
        <f>IFERROR(VLOOKUP(A511,'Oversættelse til tabel'!$A$2:$B$14,2,FALSE),"")</f>
        <v>Ubrugt</v>
      </c>
      <c r="G511" s="103"/>
    </row>
    <row r="512" spans="1:7" x14ac:dyDescent="0.25">
      <c r="A512" s="431" t="s">
        <v>342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42">
        <f>'Resultat-Produktion &amp; forbrug'!N201</f>
        <v>111252.83762328496</v>
      </c>
      <c r="F512" s="429" t="str">
        <f>IFERROR(VLOOKUP(A512,'Oversættelse til tabel'!$A$2:$B$14,2,FALSE),"")</f>
        <v>Ubrugt</v>
      </c>
      <c r="G512" s="103"/>
    </row>
    <row r="513" spans="1:7" x14ac:dyDescent="0.25">
      <c r="A513" s="431" t="s">
        <v>342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42">
        <f>'Resultat-Produktion &amp; forbrug'!N202</f>
        <v>0</v>
      </c>
      <c r="F513" s="429" t="str">
        <f>IFERROR(VLOOKUP(A513,'Oversættelse til tabel'!$A$2:$B$14,2,FALSE),"")</f>
        <v>Ubrugt</v>
      </c>
      <c r="G513" s="103"/>
    </row>
    <row r="514" spans="1:7" x14ac:dyDescent="0.25">
      <c r="A514" s="431" t="s">
        <v>342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42">
        <f>'Resultat-Produktion &amp; forbrug'!N203</f>
        <v>0</v>
      </c>
      <c r="F514" s="429" t="str">
        <f>IFERROR(VLOOKUP(A514,'Oversættelse til tabel'!$A$2:$B$14,2,FALSE),"")</f>
        <v>Ubrugt</v>
      </c>
      <c r="G514" s="103"/>
    </row>
    <row r="515" spans="1:7" x14ac:dyDescent="0.25">
      <c r="A515" s="431" t="s">
        <v>342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42">
        <f>'Resultat-Produktion &amp; forbrug'!N204</f>
        <v>-15316.072808753132</v>
      </c>
      <c r="F515" s="429" t="str">
        <f>IFERROR(VLOOKUP(A515,'Oversættelse til tabel'!$A$2:$B$14,2,FALSE),"")</f>
        <v>Ubrugt</v>
      </c>
      <c r="G515" s="103"/>
    </row>
    <row r="516" spans="1:7" x14ac:dyDescent="0.25">
      <c r="A516" s="431" t="s">
        <v>342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42">
        <f>'Resultat-Produktion &amp; forbrug'!N205</f>
        <v>346630.49211305089</v>
      </c>
      <c r="F516" s="429" t="str">
        <f>IFERROR(VLOOKUP(A516,'Oversættelse til tabel'!$A$2:$B$14,2,FALSE),"")</f>
        <v>Ubrugt</v>
      </c>
      <c r="G516" s="103"/>
    </row>
    <row r="517" spans="1:7" x14ac:dyDescent="0.25">
      <c r="A517" s="431" t="s">
        <v>342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42">
        <f>'Resultat-Produktion &amp; forbrug'!N206</f>
        <v>-213624.89136790586</v>
      </c>
      <c r="F517" s="429" t="str">
        <f>IFERROR(VLOOKUP(A517,'Oversættelse til tabel'!$A$2:$B$14,2,FALSE),"")</f>
        <v>Ubrugt</v>
      </c>
      <c r="G517" s="103"/>
    </row>
    <row r="518" spans="1:7" x14ac:dyDescent="0.25">
      <c r="A518" s="431" t="s">
        <v>342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42">
        <f>'Resultat-Produktion &amp; forbrug'!N207</f>
        <v>-28548.400000000001</v>
      </c>
      <c r="F518" s="429" t="str">
        <f>IFERROR(VLOOKUP(A518,'Oversættelse til tabel'!$A$2:$B$14,2,FALSE),"")</f>
        <v>Ubrugt</v>
      </c>
      <c r="G518" s="103"/>
    </row>
    <row r="519" spans="1:7" x14ac:dyDescent="0.25">
      <c r="A519" s="431" t="s">
        <v>342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42">
        <f>'Resultat-Produktion &amp; forbrug'!N208</f>
        <v>6375175.0426332736</v>
      </c>
      <c r="F519" s="429" t="str">
        <f>IFERROR(VLOOKUP(A519,'Oversættelse til tabel'!$A$2:$B$14,2,FALSE),"")</f>
        <v>Ubrugt</v>
      </c>
      <c r="G519" s="103"/>
    </row>
    <row r="520" spans="1:7" x14ac:dyDescent="0.25">
      <c r="A520" s="431" t="s">
        <v>342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42">
        <f>'Resultat-Produktion &amp; forbrug'!N209</f>
        <v>0</v>
      </c>
      <c r="F520" s="429" t="str">
        <f>IFERROR(VLOOKUP(A520,'Oversættelse til tabel'!$A$2:$B$14,2,FALSE),"")</f>
        <v>Ubrugt</v>
      </c>
      <c r="G520" s="103"/>
    </row>
    <row r="521" spans="1:7" x14ac:dyDescent="0.25">
      <c r="A521" s="431" t="s">
        <v>342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42">
        <f>'Resultat-Produktion &amp; forbrug'!N210</f>
        <v>-168513.58332318871</v>
      </c>
      <c r="F521" s="429" t="str">
        <f>IFERROR(VLOOKUP(A521,'Oversættelse til tabel'!$A$2:$B$14,2,FALSE),"")</f>
        <v>Ubrugt</v>
      </c>
      <c r="G521" s="103"/>
    </row>
    <row r="522" spans="1:7" x14ac:dyDescent="0.25">
      <c r="A522" s="431" t="s">
        <v>342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42">
        <f>'Resultat-Produktion &amp; forbrug'!N211</f>
        <v>0</v>
      </c>
      <c r="F522" s="429" t="str">
        <f>IFERROR(VLOOKUP(A522,'Oversættelse til tabel'!$A$2:$B$14,2,FALSE),"")</f>
        <v>Ubrugt</v>
      </c>
      <c r="G522" s="103"/>
    </row>
    <row r="523" spans="1:7" x14ac:dyDescent="0.25">
      <c r="A523" s="431" t="s">
        <v>342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42">
        <f>'Resultat-Produktion &amp; forbrug'!N212</f>
        <v>0</v>
      </c>
      <c r="F523" s="429" t="str">
        <f>IFERROR(VLOOKUP(A523,'Oversættelse til tabel'!$A$2:$B$14,2,FALSE),"")</f>
        <v>Ubrugt</v>
      </c>
      <c r="G523" s="103"/>
    </row>
    <row r="524" spans="1:7" x14ac:dyDescent="0.25">
      <c r="A524" s="431" t="s">
        <v>342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42">
        <f>'Resultat-Produktion &amp; forbrug'!N213</f>
        <v>-592646.72642582119</v>
      </c>
      <c r="F524" s="429" t="str">
        <f>IFERROR(VLOOKUP(A524,'Oversættelse til tabel'!$A$2:$B$14,2,FALSE),"")</f>
        <v>Ubrugt</v>
      </c>
      <c r="G524" s="103"/>
    </row>
    <row r="525" spans="1:7" x14ac:dyDescent="0.25">
      <c r="A525" s="431" t="s">
        <v>342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42">
        <f>'Resultat-Produktion &amp; forbrug'!N214</f>
        <v>0.11260809309897013</v>
      </c>
      <c r="F525" s="429" t="str">
        <f>IFERROR(VLOOKUP(A525,'Oversættelse til tabel'!$A$2:$B$14,2,FALSE),"")</f>
        <v>Ubrugt</v>
      </c>
      <c r="G525" s="103"/>
    </row>
    <row r="526" spans="1:7" x14ac:dyDescent="0.25">
      <c r="A526" s="431" t="s">
        <v>342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42">
        <f>'Resultat-Produktion &amp; forbrug'!N215</f>
        <v>209163.10303539436</v>
      </c>
      <c r="F526" s="429" t="str">
        <f>IFERROR(VLOOKUP(A526,'Oversættelse til tabel'!$A$2:$B$14,2,FALSE),"")</f>
        <v>Ubrugt</v>
      </c>
      <c r="G526" s="103"/>
    </row>
    <row r="527" spans="1:7" x14ac:dyDescent="0.25">
      <c r="A527" s="431" t="s">
        <v>342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42">
        <f>'Resultat-Produktion &amp; forbrug'!N216</f>
        <v>401402.37666332704</v>
      </c>
      <c r="F527" s="429" t="str">
        <f>IFERROR(VLOOKUP(A527,'Oversættelse til tabel'!$A$2:$B$14,2,FALSE),"")</f>
        <v>Ubrugt</v>
      </c>
      <c r="G527" s="103"/>
    </row>
    <row r="528" spans="1:7" x14ac:dyDescent="0.25">
      <c r="A528" s="431" t="s">
        <v>342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42">
        <f>'Resultat-Produktion &amp; forbrug'!N217</f>
        <v>636004.9468565085</v>
      </c>
      <c r="F528" s="429" t="str">
        <f>IFERROR(VLOOKUP(A528,'Oversættelse til tabel'!$A$2:$B$14,2,FALSE),"")</f>
        <v>Ubrugt</v>
      </c>
      <c r="G528" s="103"/>
    </row>
    <row r="529" spans="1:7" x14ac:dyDescent="0.25">
      <c r="A529" s="431" t="s">
        <v>342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42">
        <f ca="1">'Resultat-Produktion &amp; forbrug'!N218</f>
        <v>-319547.2882527773</v>
      </c>
      <c r="F529" s="429" t="str">
        <f>IFERROR(VLOOKUP(A529,'Oversættelse til tabel'!$A$2:$B$14,2,FALSE),"")</f>
        <v>Ubrugt</v>
      </c>
      <c r="G529" s="103"/>
    </row>
    <row r="530" spans="1:7" x14ac:dyDescent="0.25">
      <c r="A530" s="431" t="s">
        <v>342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42">
        <f>'Resultat-Produktion &amp; forbrug'!N219</f>
        <v>0</v>
      </c>
      <c r="F530" s="429" t="str">
        <f>IFERROR(VLOOKUP(A530,'Oversættelse til tabel'!$A$2:$B$14,2,FALSE),"")</f>
        <v>Ubrugt</v>
      </c>
      <c r="G530" s="103"/>
    </row>
    <row r="531" spans="1:7" x14ac:dyDescent="0.25">
      <c r="A531" s="431" t="s">
        <v>342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42">
        <f>'Resultat-Produktion &amp; forbrug'!N220</f>
        <v>-70829.959819299416</v>
      </c>
      <c r="F531" s="429" t="str">
        <f>IFERROR(VLOOKUP(A531,'Oversættelse til tabel'!$A$2:$B$14,2,FALSE),"")</f>
        <v>Ubrugt</v>
      </c>
      <c r="G531" s="103"/>
    </row>
    <row r="532" spans="1:7" x14ac:dyDescent="0.25">
      <c r="A532" s="431" t="s">
        <v>342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42">
        <f>'Resultat-Produktion &amp; forbrug'!N221</f>
        <v>938079.75532594114</v>
      </c>
      <c r="F532" s="429" t="str">
        <f>IFERROR(VLOOKUP(A532,'Oversættelse til tabel'!$A$2:$B$14,2,FALSE),"")</f>
        <v>Ubrugt</v>
      </c>
      <c r="G532" s="103"/>
    </row>
    <row r="533" spans="1:7" x14ac:dyDescent="0.25">
      <c r="A533" s="431" t="s">
        <v>342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42">
        <f>'Resultat-Produktion &amp; forbrug'!N222</f>
        <v>-186738.89443173329</v>
      </c>
      <c r="F533" s="429" t="str">
        <f>IFERROR(VLOOKUP(A533,'Oversættelse til tabel'!$A$2:$B$14,2,FALSE),"")</f>
        <v>Ubrugt</v>
      </c>
      <c r="G533" s="103"/>
    </row>
    <row r="534" spans="1:7" x14ac:dyDescent="0.25">
      <c r="A534" s="431" t="s">
        <v>342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42">
        <f>'Resultat-Produktion &amp; forbrug'!N223</f>
        <v>69865.048763892031</v>
      </c>
      <c r="F534" s="429" t="str">
        <f>IFERROR(VLOOKUP(A534,'Oversættelse til tabel'!$A$2:$B$14,2,FALSE),"")</f>
        <v>Ubrugt</v>
      </c>
      <c r="G534" s="103"/>
    </row>
    <row r="535" spans="1:7" x14ac:dyDescent="0.25">
      <c r="A535" s="431" t="s">
        <v>342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42">
        <f>'Resultat-Produktion &amp; forbrug'!N224</f>
        <v>-44429.913859121647</v>
      </c>
      <c r="F535" s="429" t="str">
        <f>IFERROR(VLOOKUP(A535,'Oversættelse til tabel'!$A$2:$B$14,2,FALSE),"")</f>
        <v>Ubrugt</v>
      </c>
      <c r="G535" s="103"/>
    </row>
    <row r="536" spans="1:7" x14ac:dyDescent="0.25">
      <c r="A536" s="431" t="s">
        <v>342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42">
        <f>'Resultat-Produktion &amp; forbrug'!N225</f>
        <v>299252.17599197297</v>
      </c>
      <c r="F536" s="429" t="str">
        <f>IFERROR(VLOOKUP(A536,'Oversættelse til tabel'!$A$2:$B$14,2,FALSE),"")</f>
        <v>Ubrugt</v>
      </c>
      <c r="G536" s="103"/>
    </row>
    <row r="537" spans="1:7" x14ac:dyDescent="0.25">
      <c r="A537" s="431" t="s">
        <v>342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42">
        <f>'Resultat-Produktion &amp; forbrug'!N226</f>
        <v>0</v>
      </c>
      <c r="F537" s="429" t="str">
        <f>IFERROR(VLOOKUP(A537,'Oversættelse til tabel'!$A$2:$B$14,2,FALSE),"")</f>
        <v>Ubrugt</v>
      </c>
      <c r="G537" s="103"/>
    </row>
    <row r="538" spans="1:7" x14ac:dyDescent="0.25">
      <c r="A538" s="431" t="s">
        <v>342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42">
        <f ca="1">'Resultat-Produktion &amp; forbrug'!N227</f>
        <v>0</v>
      </c>
      <c r="F538" s="429" t="str">
        <f>IFERROR(VLOOKUP(A538,'Oversættelse til tabel'!$A$2:$B$14,2,FALSE),"")</f>
        <v>Ubrugt</v>
      </c>
      <c r="G538" s="103"/>
    </row>
    <row r="539" spans="1:7" x14ac:dyDescent="0.25">
      <c r="A539" s="431" t="s">
        <v>342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42">
        <f ca="1">'Resultat-Produktion &amp; forbrug'!N228</f>
        <v>0</v>
      </c>
      <c r="F539" s="429" t="str">
        <f>IFERROR(VLOOKUP(A539,'Oversættelse til tabel'!$A$2:$B$14,2,FALSE),"")</f>
        <v>Ubrugt</v>
      </c>
      <c r="G539" s="103"/>
    </row>
    <row r="540" spans="1:7" x14ac:dyDescent="0.25">
      <c r="A540" s="431" t="s">
        <v>342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42">
        <f>'Resultat-Produktion &amp; forbrug'!N229</f>
        <v>346161.09873740864</v>
      </c>
      <c r="F540" s="429" t="str">
        <f>IFERROR(VLOOKUP(A540,'Oversættelse til tabel'!$A$2:$B$14,2,FALSE),"")</f>
        <v>Ubrugt</v>
      </c>
      <c r="G540" s="103"/>
    </row>
    <row r="541" spans="1:7" x14ac:dyDescent="0.25">
      <c r="A541" s="431" t="s">
        <v>342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42">
        <f>'Resultat-Produktion &amp; forbrug'!N230</f>
        <v>0</v>
      </c>
      <c r="F541" s="429" t="str">
        <f>IFERROR(VLOOKUP(A541,'Oversættelse til tabel'!$A$2:$B$14,2,FALSE),"")</f>
        <v>Ubrugt</v>
      </c>
      <c r="G541" s="103"/>
    </row>
    <row r="542" spans="1:7" x14ac:dyDescent="0.25">
      <c r="A542" s="431" t="s">
        <v>342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42">
        <f>'Resultat-Produktion &amp; forbrug'!N231</f>
        <v>28987.432488374656</v>
      </c>
      <c r="F542" s="429" t="str">
        <f>IFERROR(VLOOKUP(A542,'Oversættelse til tabel'!$A$2:$B$14,2,FALSE),"")</f>
        <v>Ubrugt</v>
      </c>
      <c r="G542" s="103"/>
    </row>
    <row r="543" spans="1:7" x14ac:dyDescent="0.25">
      <c r="A543" s="431" t="s">
        <v>342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42">
        <f>'Resultat-Produktion &amp; forbrug'!N232</f>
        <v>0</v>
      </c>
      <c r="F543" s="429" t="str">
        <f>IFERROR(VLOOKUP(A543,'Oversættelse til tabel'!$A$2:$B$14,2,FALSE),"")</f>
        <v>Ubrugt</v>
      </c>
      <c r="G543" s="103"/>
    </row>
    <row r="544" spans="1:7" x14ac:dyDescent="0.25">
      <c r="A544" s="431" t="s">
        <v>342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42">
        <f>'Resultat-Produktion &amp; forbrug'!N233</f>
        <v>1262163.3608439695</v>
      </c>
      <c r="F544" s="429" t="str">
        <f>IFERROR(VLOOKUP(A544,'Oversættelse til tabel'!$A$2:$B$14,2,FALSE),"")</f>
        <v>Ubrugt</v>
      </c>
      <c r="G544" s="103"/>
    </row>
    <row r="545" spans="1:7" x14ac:dyDescent="0.25">
      <c r="A545" s="431" t="s">
        <v>342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42">
        <f>'Resultat-Produktion &amp; forbrug'!N234</f>
        <v>22535.823292320583</v>
      </c>
      <c r="F545" s="429" t="str">
        <f>IFERROR(VLOOKUP(A545,'Oversættelse til tabel'!$A$2:$B$14,2,FALSE),"")</f>
        <v>Ubrugt</v>
      </c>
      <c r="G545" s="103"/>
    </row>
    <row r="546" spans="1:7" x14ac:dyDescent="0.25">
      <c r="A546" s="431" t="s">
        <v>342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42">
        <f>'Resultat-Produktion &amp; forbrug'!N235</f>
        <v>13452.493793691661</v>
      </c>
      <c r="F546" s="429" t="str">
        <f>IFERROR(VLOOKUP(A546,'Oversættelse til tabel'!$A$2:$B$14,2,FALSE),"")</f>
        <v>Ubrugt</v>
      </c>
      <c r="G546" s="103"/>
    </row>
    <row r="547" spans="1:7" x14ac:dyDescent="0.25">
      <c r="A547" s="431" t="s">
        <v>342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42">
        <f>'Resultat-Produktion &amp; forbrug'!N236</f>
        <v>2075825.4422153998</v>
      </c>
      <c r="F547" s="429" t="str">
        <f>IFERROR(VLOOKUP(A547,'Oversættelse til tabel'!$A$2:$B$14,2,FALSE),"")</f>
        <v>Ubrugt</v>
      </c>
      <c r="G547" s="103"/>
    </row>
    <row r="548" spans="1:7" x14ac:dyDescent="0.25">
      <c r="A548" s="431" t="s">
        <v>342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42">
        <f>'Resultat-Produktion &amp; forbrug'!N237</f>
        <v>0</v>
      </c>
      <c r="F548" s="429" t="str">
        <f>IFERROR(VLOOKUP(A548,'Oversættelse til tabel'!$A$2:$B$14,2,FALSE),"")</f>
        <v>Ubrugt</v>
      </c>
      <c r="G548" s="103"/>
    </row>
    <row r="549" spans="1:7" x14ac:dyDescent="0.25">
      <c r="A549" s="431" t="s">
        <v>342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42">
        <f>'Resultat-Produktion &amp; forbrug'!N238</f>
        <v>94143.6721787524</v>
      </c>
      <c r="F549" s="429" t="str">
        <f>IFERROR(VLOOKUP(A549,'Oversættelse til tabel'!$A$2:$B$14,2,FALSE),"")</f>
        <v>Ubrugt</v>
      </c>
      <c r="G549" s="103"/>
    </row>
    <row r="550" spans="1:7" x14ac:dyDescent="0.25">
      <c r="A550" s="431" t="s">
        <v>342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42">
        <f>'Resultat-Produktion &amp; forbrug'!N239</f>
        <v>36000</v>
      </c>
      <c r="F550" s="429" t="str">
        <f>IFERROR(VLOOKUP(A550,'Oversættelse til tabel'!$A$2:$B$14,2,FALSE),"")</f>
        <v>Ubrugt</v>
      </c>
      <c r="G550" s="103"/>
    </row>
    <row r="551" spans="1:7" x14ac:dyDescent="0.25">
      <c r="A551" s="431" t="s">
        <v>342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42">
        <f>'Resultat-Produktion &amp; forbrug'!N240</f>
        <v>0</v>
      </c>
      <c r="F551" s="429" t="str">
        <f>IFERROR(VLOOKUP(A551,'Oversættelse til tabel'!$A$2:$B$14,2,FALSE),"")</f>
        <v>Ubrugt</v>
      </c>
      <c r="G551" s="103"/>
    </row>
    <row r="552" spans="1:7" x14ac:dyDescent="0.25">
      <c r="A552" s="431" t="s">
        <v>342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42">
        <f ca="1">'Resultat-Produktion &amp; forbrug'!N241</f>
        <v>0</v>
      </c>
      <c r="F552" s="429" t="str">
        <f>IFERROR(VLOOKUP(A552,'Oversættelse til tabel'!$A$2:$B$14,2,FALSE),"")</f>
        <v>Ubrugt</v>
      </c>
      <c r="G552" s="103"/>
    </row>
    <row r="553" spans="1:7" x14ac:dyDescent="0.25">
      <c r="A553" s="431" t="s">
        <v>342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42">
        <f ca="1">'Resultat-Produktion &amp; forbrug'!N242</f>
        <v>0</v>
      </c>
      <c r="F553" s="429" t="str">
        <f>IFERROR(VLOOKUP(A553,'Oversættelse til tabel'!$A$2:$B$14,2,FALSE),"")</f>
        <v>Ubrugt</v>
      </c>
      <c r="G553" s="103"/>
    </row>
    <row r="554" spans="1:7" x14ac:dyDescent="0.25">
      <c r="A554" s="431" t="s">
        <v>342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42">
        <f>'Resultat-Produktion &amp; forbrug'!N243</f>
        <v>-12055.902429201011</v>
      </c>
      <c r="F554" s="429" t="str">
        <f>IFERROR(VLOOKUP(A554,'Oversættelse til tabel'!$A$2:$B$14,2,FALSE),"")</f>
        <v>Ubrugt</v>
      </c>
      <c r="G554" s="103"/>
    </row>
    <row r="555" spans="1:7" x14ac:dyDescent="0.25">
      <c r="A555" s="431" t="s">
        <v>342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42">
        <f>'Resultat-Produktion &amp; forbrug'!N244</f>
        <v>59145.958098170529</v>
      </c>
      <c r="F555" s="429" t="str">
        <f>IFERROR(VLOOKUP(A555,'Oversættelse til tabel'!$A$2:$B$14,2,FALSE),"")</f>
        <v>Ubrugt</v>
      </c>
      <c r="G555" s="103"/>
    </row>
    <row r="556" spans="1:7" x14ac:dyDescent="0.25">
      <c r="A556" s="431" t="s">
        <v>342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42">
        <f ca="1">'Resultat-Produktion &amp; forbrug'!N245</f>
        <v>-8.6147268739296123E-2</v>
      </c>
      <c r="F556" s="429" t="str">
        <f>IFERROR(VLOOKUP(A556,'Oversættelse til tabel'!$A$2:$B$14,2,FALSE),"")</f>
        <v>Ubrugt</v>
      </c>
      <c r="G556" s="103"/>
    </row>
    <row r="557" spans="1:7" x14ac:dyDescent="0.25">
      <c r="A557" s="431" t="s">
        <v>342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42">
        <f ca="1">'Resultat-Produktion &amp; forbrug'!N246</f>
        <v>0</v>
      </c>
      <c r="F557" s="429" t="str">
        <f>IFERROR(VLOOKUP(A557,'Oversættelse til tabel'!$A$2:$B$14,2,FALSE),"")</f>
        <v>Ubrugt</v>
      </c>
      <c r="G557" s="103"/>
    </row>
    <row r="558" spans="1:7" x14ac:dyDescent="0.25">
      <c r="A558" s="431" t="s">
        <v>342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42">
        <f ca="1">'Resultat-Produktion &amp; forbrug'!N247</f>
        <v>419187.55348123703</v>
      </c>
      <c r="F558" s="429" t="str">
        <f>IFERROR(VLOOKUP(A558,'Oversættelse til tabel'!$A$2:$B$14,2,FALSE),"")</f>
        <v>Ubrugt</v>
      </c>
      <c r="G558" s="103"/>
    </row>
    <row r="559" spans="1:7" x14ac:dyDescent="0.25">
      <c r="A559" s="431" t="s">
        <v>342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42">
        <f>'Resultat-Produktion &amp; forbrug'!N248</f>
        <v>0</v>
      </c>
      <c r="F559" s="429" t="str">
        <f>IFERROR(VLOOKUP(A559,'Oversættelse til tabel'!$A$2:$B$14,2,FALSE),"")</f>
        <v>Ubrugt</v>
      </c>
      <c r="G559" s="103"/>
    </row>
    <row r="560" spans="1:7" x14ac:dyDescent="0.25">
      <c r="A560" s="431" t="s">
        <v>342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42">
        <f>'Resultat-Produktion &amp; forbrug'!N249</f>
        <v>117157.3403942571</v>
      </c>
      <c r="F560" s="429" t="str">
        <f>IFERROR(VLOOKUP(A560,'Oversættelse til tabel'!$A$2:$B$14,2,FALSE),"")</f>
        <v>Ubrugt</v>
      </c>
      <c r="G560" s="103"/>
    </row>
    <row r="561" spans="1:7" x14ac:dyDescent="0.25">
      <c r="A561" s="431" t="s">
        <v>342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42">
        <f>'Resultat-Produktion &amp; forbrug'!N250</f>
        <v>0</v>
      </c>
      <c r="F561" s="429" t="str">
        <f>IFERROR(VLOOKUP(A561,'Oversættelse til tabel'!$A$2:$B$14,2,FALSE),"")</f>
        <v>Ubrugt</v>
      </c>
      <c r="G561" s="103"/>
    </row>
    <row r="562" spans="1:7" x14ac:dyDescent="0.25">
      <c r="A562" s="431" t="s">
        <v>342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42">
        <f>'Resultat-Produktion &amp; forbrug'!N251</f>
        <v>0</v>
      </c>
      <c r="F562" s="429" t="str">
        <f>IFERROR(VLOOKUP(A562,'Oversættelse til tabel'!$A$2:$B$14,2,FALSE),"")</f>
        <v>Ubrugt</v>
      </c>
      <c r="G562" s="103"/>
    </row>
    <row r="563" spans="1:7" x14ac:dyDescent="0.25">
      <c r="A563" s="431" t="s">
        <v>342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42">
        <f>'Resultat-Produktion &amp; forbrug'!N252</f>
        <v>-17417.887295631779</v>
      </c>
      <c r="F563" s="429" t="str">
        <f>IFERROR(VLOOKUP(A563,'Oversættelse til tabel'!$A$2:$B$14,2,FALSE),"")</f>
        <v>Ubrugt</v>
      </c>
      <c r="G563" s="103"/>
    </row>
    <row r="564" spans="1:7" x14ac:dyDescent="0.25">
      <c r="A564" s="431" t="s">
        <v>342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42">
        <f>'Resultat-Produktion &amp; forbrug'!N253</f>
        <v>355996.9988204384</v>
      </c>
      <c r="F564" s="429" t="str">
        <f>IFERROR(VLOOKUP(A564,'Oversættelse til tabel'!$A$2:$B$14,2,FALSE),"")</f>
        <v>Ubrugt</v>
      </c>
      <c r="G564" s="103"/>
    </row>
    <row r="565" spans="1:7" x14ac:dyDescent="0.25">
      <c r="A565" s="431" t="s">
        <v>342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42">
        <f>'Resultat-Produktion &amp; forbrug'!N254</f>
        <v>-223850.93041182583</v>
      </c>
      <c r="F565" s="429" t="str">
        <f>IFERROR(VLOOKUP(A565,'Oversættelse til tabel'!$A$2:$B$14,2,FALSE),"")</f>
        <v>Ubrugt</v>
      </c>
      <c r="G565" s="103"/>
    </row>
    <row r="566" spans="1:7" x14ac:dyDescent="0.25">
      <c r="A566" s="431" t="s">
        <v>342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42">
        <f>'Resultat-Produktion &amp; forbrug'!N255</f>
        <v>-28548.400000000001</v>
      </c>
      <c r="F566" s="429" t="str">
        <f>IFERROR(VLOOKUP(A566,'Oversættelse til tabel'!$A$2:$B$14,2,FALSE),"")</f>
        <v>Ubrugt</v>
      </c>
      <c r="G566" s="103"/>
    </row>
    <row r="567" spans="1:7" x14ac:dyDescent="0.25">
      <c r="A567" s="431" t="s">
        <v>342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42">
        <f>'Resultat-Produktion &amp; forbrug'!N256</f>
        <v>6660328.4592812965</v>
      </c>
      <c r="F567" s="429" t="str">
        <f>IFERROR(VLOOKUP(A567,'Oversættelse til tabel'!$A$2:$B$14,2,FALSE),"")</f>
        <v>Ubrugt</v>
      </c>
      <c r="G567" s="103"/>
    </row>
    <row r="568" spans="1:7" x14ac:dyDescent="0.25">
      <c r="A568" s="431" t="s">
        <v>342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42">
        <f>'Resultat-Produktion &amp; forbrug'!N257</f>
        <v>0</v>
      </c>
      <c r="F568" s="429" t="str">
        <f>IFERROR(VLOOKUP(A568,'Oversættelse til tabel'!$A$2:$B$14,2,FALSE),"")</f>
        <v>Ubrugt</v>
      </c>
      <c r="G568" s="103"/>
    </row>
    <row r="569" spans="1:7" x14ac:dyDescent="0.25">
      <c r="A569" s="431" t="s">
        <v>342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42">
        <f>'Resultat-Produktion &amp; forbrug'!N258</f>
        <v>-178329.85629695025</v>
      </c>
      <c r="F569" s="429" t="str">
        <f>IFERROR(VLOOKUP(A569,'Oversættelse til tabel'!$A$2:$B$14,2,FALSE),"")</f>
        <v>Ubrugt</v>
      </c>
      <c r="G569" s="103"/>
    </row>
    <row r="570" spans="1:7" x14ac:dyDescent="0.25">
      <c r="A570" s="431" t="s">
        <v>342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42">
        <f>'Resultat-Produktion &amp; forbrug'!N259</f>
        <v>0</v>
      </c>
      <c r="F570" s="429" t="str">
        <f>IFERROR(VLOOKUP(A570,'Oversættelse til tabel'!$A$2:$B$14,2,FALSE),"")</f>
        <v>Ubrugt</v>
      </c>
      <c r="G570" s="103"/>
    </row>
    <row r="571" spans="1:7" x14ac:dyDescent="0.25">
      <c r="A571" s="431" t="s">
        <v>342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42">
        <f>'Resultat-Produktion &amp; forbrug'!N260</f>
        <v>0</v>
      </c>
      <c r="F571" s="429" t="str">
        <f>IFERROR(VLOOKUP(A571,'Oversættelse til tabel'!$A$2:$B$14,2,FALSE),"")</f>
        <v>Ubrugt</v>
      </c>
      <c r="G571" s="103"/>
    </row>
    <row r="572" spans="1:7" x14ac:dyDescent="0.25">
      <c r="A572" s="431" t="s">
        <v>342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42">
        <f>'Resultat-Produktion &amp; forbrug'!N261</f>
        <v>-592646.72642582108</v>
      </c>
      <c r="F572" s="429" t="str">
        <f>IFERROR(VLOOKUP(A572,'Oversættelse til tabel'!$A$2:$B$14,2,FALSE),"")</f>
        <v>Ubrugt</v>
      </c>
      <c r="G572" s="103"/>
    </row>
    <row r="573" spans="1:7" x14ac:dyDescent="0.25">
      <c r="A573" s="431" t="s">
        <v>342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42">
        <f>'Resultat-Produktion &amp; forbrug'!N262</f>
        <v>-3.2320689118932933E-2</v>
      </c>
      <c r="F573" s="429" t="str">
        <f>IFERROR(VLOOKUP(A573,'Oversættelse til tabel'!$A$2:$B$14,2,FALSE),"")</f>
        <v>Ubrugt</v>
      </c>
      <c r="G573" s="103"/>
    </row>
    <row r="574" spans="1:7" x14ac:dyDescent="0.25">
      <c r="A574" s="431" t="s">
        <v>342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42">
        <f>'Resultat-Produktion &amp; forbrug'!N263</f>
        <v>214327.36252781507</v>
      </c>
      <c r="F574" s="429" t="str">
        <f>IFERROR(VLOOKUP(A574,'Oversættelse til tabel'!$A$2:$B$14,2,FALSE),"")</f>
        <v>Ubrugt</v>
      </c>
      <c r="G574" s="103"/>
    </row>
    <row r="575" spans="1:7" x14ac:dyDescent="0.25">
      <c r="A575" s="431" t="s">
        <v>342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42">
        <f>'Resultat-Produktion &amp; forbrug'!N264</f>
        <v>408813.02485627594</v>
      </c>
      <c r="F575" s="429" t="str">
        <f>IFERROR(VLOOKUP(A575,'Oversættelse til tabel'!$A$2:$B$14,2,FALSE),"")</f>
        <v>Ubrugt</v>
      </c>
      <c r="G575" s="103"/>
    </row>
    <row r="576" spans="1:7" x14ac:dyDescent="0.25">
      <c r="A576" s="431" t="s">
        <v>342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42">
        <f>'Resultat-Produktion &amp; forbrug'!N265</f>
        <v>671233.57359918463</v>
      </c>
      <c r="F576" s="429" t="str">
        <f>IFERROR(VLOOKUP(A576,'Oversættelse til tabel'!$A$2:$B$14,2,FALSE),"")</f>
        <v>Ubrugt</v>
      </c>
      <c r="G576" s="103"/>
    </row>
    <row r="577" spans="1:7" x14ac:dyDescent="0.25">
      <c r="A577" s="431" t="s">
        <v>342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42">
        <f ca="1">'Resultat-Produktion &amp; forbrug'!N266</f>
        <v>-301568.11342159985</v>
      </c>
      <c r="F577" s="429" t="str">
        <f>IFERROR(VLOOKUP(A577,'Oversættelse til tabel'!$A$2:$B$14,2,FALSE),"")</f>
        <v>Ubrugt</v>
      </c>
      <c r="G577" s="103"/>
    </row>
    <row r="578" spans="1:7" x14ac:dyDescent="0.25">
      <c r="A578" s="431" t="s">
        <v>342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42">
        <f>'Resultat-Produktion &amp; forbrug'!N267</f>
        <v>0</v>
      </c>
      <c r="F578" s="429" t="str">
        <f>IFERROR(VLOOKUP(A578,'Oversættelse til tabel'!$A$2:$B$14,2,FALSE),"")</f>
        <v>Ubrugt</v>
      </c>
      <c r="G578" s="103"/>
    </row>
    <row r="579" spans="1:7" x14ac:dyDescent="0.25">
      <c r="A579" s="431" t="s">
        <v>342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42">
        <f>'Resultat-Produktion &amp; forbrug'!N268</f>
        <v>-72970.026349509179</v>
      </c>
      <c r="F579" s="429" t="str">
        <f>IFERROR(VLOOKUP(A579,'Oversættelse til tabel'!$A$2:$B$14,2,FALSE),"")</f>
        <v>Ubrugt</v>
      </c>
      <c r="G579" s="103"/>
    </row>
    <row r="580" spans="1:7" x14ac:dyDescent="0.25">
      <c r="A580" s="431" t="s">
        <v>342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42">
        <f>'Resultat-Produktion &amp; forbrug'!N269</f>
        <v>998320.74630790087</v>
      </c>
      <c r="F580" s="429" t="str">
        <f>IFERROR(VLOOKUP(A580,'Oversættelse til tabel'!$A$2:$B$14,2,FALSE),"")</f>
        <v>Ubrugt</v>
      </c>
      <c r="G580" s="103"/>
    </row>
    <row r="581" spans="1:7" x14ac:dyDescent="0.25">
      <c r="A581" s="431" t="s">
        <v>342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42">
        <f>'Resultat-Produktion &amp; forbrug'!N270</f>
        <v>-210046.70964768095</v>
      </c>
      <c r="F581" s="429" t="str">
        <f>IFERROR(VLOOKUP(A581,'Oversættelse til tabel'!$A$2:$B$14,2,FALSE),"")</f>
        <v>Ubrugt</v>
      </c>
      <c r="G581" s="103"/>
    </row>
    <row r="582" spans="1:7" x14ac:dyDescent="0.25">
      <c r="A582" s="431" t="s">
        <v>342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42">
        <f>'Resultat-Produktion &amp; forbrug'!N271</f>
        <v>69865.048763892031</v>
      </c>
      <c r="F582" s="429" t="str">
        <f>IFERROR(VLOOKUP(A582,'Oversættelse til tabel'!$A$2:$B$14,2,FALSE),"")</f>
        <v>Ubrugt</v>
      </c>
      <c r="G582" s="103"/>
    </row>
    <row r="583" spans="1:7" x14ac:dyDescent="0.25">
      <c r="A583" s="431" t="s">
        <v>342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42">
        <f>'Resultat-Produktion &amp; forbrug'!N272</f>
        <v>-47107.150175456467</v>
      </c>
      <c r="F583" s="429" t="str">
        <f>IFERROR(VLOOKUP(A583,'Oversættelse til tabel'!$A$2:$B$14,2,FALSE),"")</f>
        <v>Ubrugt</v>
      </c>
      <c r="G583" s="103"/>
    </row>
    <row r="584" spans="1:7" x14ac:dyDescent="0.25">
      <c r="A584" s="431" t="s">
        <v>342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42">
        <f>'Resultat-Produktion &amp; forbrug'!N273</f>
        <v>306756.0551149071</v>
      </c>
      <c r="F584" s="429" t="str">
        <f>IFERROR(VLOOKUP(A584,'Oversættelse til tabel'!$A$2:$B$14,2,FALSE),"")</f>
        <v>Ubrugt</v>
      </c>
      <c r="G584" s="103"/>
    </row>
    <row r="585" spans="1:7" x14ac:dyDescent="0.25">
      <c r="A585" s="431" t="s">
        <v>342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42">
        <f>'Resultat-Produktion &amp; forbrug'!N274</f>
        <v>0</v>
      </c>
      <c r="F585" s="429" t="str">
        <f>IFERROR(VLOOKUP(A585,'Oversættelse til tabel'!$A$2:$B$14,2,FALSE),"")</f>
        <v>Ubrugt</v>
      </c>
      <c r="G585" s="103"/>
    </row>
    <row r="586" spans="1:7" x14ac:dyDescent="0.25">
      <c r="A586" s="431" t="s">
        <v>342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42">
        <f ca="1">'Resultat-Produktion &amp; forbrug'!N275</f>
        <v>0</v>
      </c>
      <c r="F586" s="429" t="str">
        <f>IFERROR(VLOOKUP(A586,'Oversættelse til tabel'!$A$2:$B$14,2,FALSE),"")</f>
        <v>Ubrugt</v>
      </c>
      <c r="G586" s="103"/>
    </row>
    <row r="587" spans="1:7" x14ac:dyDescent="0.25">
      <c r="A587" s="431" t="s">
        <v>342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42">
        <f ca="1">'Resultat-Produktion &amp; forbrug'!N276</f>
        <v>0</v>
      </c>
      <c r="F587" s="429" t="str">
        <f>IFERROR(VLOOKUP(A587,'Oversættelse til tabel'!$A$2:$B$14,2,FALSE),"")</f>
        <v>Ubrugt</v>
      </c>
      <c r="G587" s="103"/>
    </row>
    <row r="588" spans="1:7" x14ac:dyDescent="0.25">
      <c r="A588" s="431" t="s">
        <v>342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42">
        <f>'Resultat-Produktion &amp; forbrug'!N277</f>
        <v>339731.06359710812</v>
      </c>
      <c r="F588" s="429" t="str">
        <f>IFERROR(VLOOKUP(A588,'Oversættelse til tabel'!$A$2:$B$14,2,FALSE),"")</f>
        <v>Ubrugt</v>
      </c>
      <c r="G588" s="103"/>
    </row>
    <row r="589" spans="1:7" x14ac:dyDescent="0.25">
      <c r="A589" s="431" t="s">
        <v>342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42">
        <f>'Resultat-Produktion &amp; forbrug'!N278</f>
        <v>0</v>
      </c>
      <c r="F589" s="429" t="str">
        <f>IFERROR(VLOOKUP(A589,'Oversættelse til tabel'!$A$2:$B$14,2,FALSE),"")</f>
        <v>Ubrugt</v>
      </c>
      <c r="G589" s="103"/>
    </row>
    <row r="590" spans="1:7" x14ac:dyDescent="0.25">
      <c r="A590" s="431" t="s">
        <v>342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42">
        <f>'Resultat-Produktion &amp; forbrug'!N279</f>
        <v>30312.252420080491</v>
      </c>
      <c r="F590" s="429" t="str">
        <f>IFERROR(VLOOKUP(A590,'Oversættelse til tabel'!$A$2:$B$14,2,FALSE),"")</f>
        <v>Ubrugt</v>
      </c>
      <c r="G590" s="103"/>
    </row>
    <row r="591" spans="1:7" x14ac:dyDescent="0.25">
      <c r="A591" s="431" t="s">
        <v>342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42">
        <f>'Resultat-Produktion &amp; forbrug'!N280</f>
        <v>0</v>
      </c>
      <c r="F591" s="429" t="str">
        <f>IFERROR(VLOOKUP(A591,'Oversættelse til tabel'!$A$2:$B$14,2,FALSE),"")</f>
        <v>Ubrugt</v>
      </c>
      <c r="G591" s="103"/>
    </row>
    <row r="592" spans="1:7" x14ac:dyDescent="0.25">
      <c r="A592" s="431" t="s">
        <v>342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42">
        <f>'Resultat-Produktion &amp; forbrug'!N281</f>
        <v>1298474.9540406957</v>
      </c>
      <c r="F592" s="429" t="str">
        <f>IFERROR(VLOOKUP(A592,'Oversættelse til tabel'!$A$2:$B$14,2,FALSE),"")</f>
        <v>Ubrugt</v>
      </c>
      <c r="G592" s="103"/>
    </row>
    <row r="593" spans="1:7" x14ac:dyDescent="0.25">
      <c r="A593" s="431" t="s">
        <v>342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42">
        <f>'Resultat-Produktion &amp; forbrug'!N282</f>
        <v>21894.979482137918</v>
      </c>
      <c r="F593" s="429" t="str">
        <f>IFERROR(VLOOKUP(A593,'Oversættelse til tabel'!$A$2:$B$14,2,FALSE),"")</f>
        <v>Ubrugt</v>
      </c>
      <c r="G593" s="103"/>
    </row>
    <row r="594" spans="1:7" x14ac:dyDescent="0.25">
      <c r="A594" s="431" t="s">
        <v>342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42">
        <f>'Resultat-Produktion &amp; forbrug'!N283</f>
        <v>12947.841322392087</v>
      </c>
      <c r="F594" s="429" t="str">
        <f>IFERROR(VLOOKUP(A594,'Oversættelse til tabel'!$A$2:$B$14,2,FALSE),"")</f>
        <v>Ubrugt</v>
      </c>
      <c r="G594" s="103"/>
    </row>
    <row r="595" spans="1:7" x14ac:dyDescent="0.25">
      <c r="A595" s="431" t="s">
        <v>342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42">
        <f>'Resultat-Produktion &amp; forbrug'!N284</f>
        <v>2172803.782014261</v>
      </c>
      <c r="F595" s="429" t="str">
        <f>IFERROR(VLOOKUP(A595,'Oversættelse til tabel'!$A$2:$B$14,2,FALSE),"")</f>
        <v>Ubrugt</v>
      </c>
      <c r="G595" s="103"/>
    </row>
    <row r="596" spans="1:7" x14ac:dyDescent="0.25">
      <c r="A596" s="431" t="s">
        <v>342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42">
        <f>'Resultat-Produktion &amp; forbrug'!N285</f>
        <v>0</v>
      </c>
      <c r="F596" s="429" t="str">
        <f>IFERROR(VLOOKUP(A596,'Oversættelse til tabel'!$A$2:$B$14,2,FALSE),"")</f>
        <v>Ubrugt</v>
      </c>
      <c r="G596" s="103"/>
    </row>
    <row r="597" spans="1:7" x14ac:dyDescent="0.25">
      <c r="A597" s="431" t="s">
        <v>342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42">
        <f>'Resultat-Produktion &amp; forbrug'!N286</f>
        <v>83709.698034187008</v>
      </c>
      <c r="F597" s="429" t="str">
        <f>IFERROR(VLOOKUP(A597,'Oversættelse til tabel'!$A$2:$B$14,2,FALSE),"")</f>
        <v>Ubrugt</v>
      </c>
      <c r="G597" s="103"/>
    </row>
    <row r="598" spans="1:7" x14ac:dyDescent="0.25">
      <c r="A598" s="431" t="s">
        <v>342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42">
        <f>'Resultat-Produktion &amp; forbrug'!N287</f>
        <v>36000</v>
      </c>
      <c r="F598" s="429" t="str">
        <f>IFERROR(VLOOKUP(A598,'Oversættelse til tabel'!$A$2:$B$14,2,FALSE),"")</f>
        <v>Ubrugt</v>
      </c>
      <c r="G598" s="103"/>
    </row>
    <row r="599" spans="1:7" x14ac:dyDescent="0.25">
      <c r="A599" s="431" t="s">
        <v>342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42">
        <f>'Resultat-Produktion &amp; forbrug'!N288</f>
        <v>0</v>
      </c>
      <c r="F599" s="429" t="str">
        <f>IFERROR(VLOOKUP(A599,'Oversættelse til tabel'!$A$2:$B$14,2,FALSE),"")</f>
        <v>Ubrugt</v>
      </c>
      <c r="G599" s="103"/>
    </row>
    <row r="600" spans="1:7" x14ac:dyDescent="0.25">
      <c r="A600" s="431" t="s">
        <v>342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42">
        <f ca="1">'Resultat-Produktion &amp; forbrug'!N289</f>
        <v>0</v>
      </c>
      <c r="F600" s="429" t="str">
        <f>IFERROR(VLOOKUP(A600,'Oversættelse til tabel'!$A$2:$B$14,2,FALSE),"")</f>
        <v>Ubrugt</v>
      </c>
      <c r="G600" s="103"/>
    </row>
    <row r="601" spans="1:7" ht="15.75" thickBot="1" x14ac:dyDescent="0.3">
      <c r="A601" s="432" t="s">
        <v>342</v>
      </c>
      <c r="B601" s="425" t="str">
        <f>'Resultat-Produktion &amp; forbrug'!E290</f>
        <v>Østdanmark</v>
      </c>
      <c r="C601" s="425" t="str">
        <f>'Resultat-Produktion &amp; forbrug'!A290</f>
        <v>Træmaterialer</v>
      </c>
      <c r="D601" s="425">
        <f>'Resultat-Produktion &amp; forbrug'!D290</f>
        <v>2050</v>
      </c>
      <c r="E601" s="443">
        <f ca="1">'Resultat-Produktion &amp; forbrug'!N290</f>
        <v>0</v>
      </c>
      <c r="F601" s="430" t="str">
        <f>IFERROR(VLOOKUP(A601,'Oversættelse til tabel'!$A$2:$B$14,2,FALSE),"")</f>
        <v>Ubrugt</v>
      </c>
      <c r="G601" s="103"/>
    </row>
    <row r="602" spans="1:7" s="103" customFormat="1" x14ac:dyDescent="0.2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38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2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38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2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38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2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38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2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38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2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38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2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38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2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38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2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38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2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38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2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38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2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38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2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38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2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38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2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38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2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38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2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38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2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38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2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38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2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38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2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38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2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38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2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38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2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38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2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38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2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38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2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38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2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38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2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38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2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38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2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38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2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38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2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38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2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38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2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38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2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38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2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38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2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38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2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38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2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38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2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38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2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38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2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38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2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38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2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38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2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38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2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38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2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38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2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38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2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38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2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38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2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38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2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38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2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38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2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38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2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38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2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38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2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38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2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38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2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38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2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38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2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38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2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38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2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38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2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38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2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38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2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38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2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38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2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38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2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38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2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38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2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38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2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38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2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38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2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38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2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38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2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38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2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38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2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38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2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38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2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38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2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38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2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38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2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38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2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38">
        <f>IF('Forbrug af biomasse'!E86&lt;&gt;"",'Forbrug af biomasse'!E86,"")</f>
        <v>2534442.072977222</v>
      </c>
      <c r="F686" s="103" t="str">
        <f>IFERROR(VLOOKUP(A686,'Oversættelse til tabel'!$A$2:$B$14,2,FALSE),"")</f>
        <v>Biogas</v>
      </c>
    </row>
    <row r="687" spans="1:6" s="103" customFormat="1" x14ac:dyDescent="0.2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38">
        <f>IF('Forbrug af biomasse'!E87&lt;&gt;"",'Forbrug af biomasse'!E87,"")</f>
        <v>4066864.6068164087</v>
      </c>
      <c r="F687" s="103" t="str">
        <f>IFERROR(VLOOKUP(A687,'Oversættelse til tabel'!$A$2:$B$14,2,FALSE),"")</f>
        <v>Biogas</v>
      </c>
    </row>
    <row r="688" spans="1:6" s="103" customFormat="1" x14ac:dyDescent="0.2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38">
        <f>IF('Forbrug af biomasse'!E88&lt;&gt;"",'Forbrug af biomasse'!E88,"")</f>
        <v>4103.8061780475591</v>
      </c>
      <c r="F688" s="103" t="str">
        <f>IFERROR(VLOOKUP(A688,'Oversættelse til tabel'!$A$2:$B$14,2,FALSE),"")</f>
        <v>Biogas</v>
      </c>
    </row>
    <row r="689" spans="1:6" s="103" customFormat="1" x14ac:dyDescent="0.2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38">
        <f>IF('Forbrug af biomasse'!E89&lt;&gt;"",'Forbrug af biomasse'!E89,"")</f>
        <v>1460182.5874658169</v>
      </c>
      <c r="F689" s="103" t="str">
        <f>IFERROR(VLOOKUP(A689,'Oversættelse til tabel'!$A$2:$B$14,2,FALSE),"")</f>
        <v>Biogas</v>
      </c>
    </row>
    <row r="690" spans="1:6" s="103" customFormat="1" x14ac:dyDescent="0.2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38">
        <f ca="1">IF('Forbrug af biomasse'!E90&lt;&gt;"",'Forbrug af biomasse'!E90,"")</f>
        <v>393543.64426779439</v>
      </c>
      <c r="F690" s="103" t="str">
        <f>IFERROR(VLOOKUP(A690,'Oversættelse til tabel'!$A$2:$B$14,2,FALSE),"")</f>
        <v>Biogas</v>
      </c>
    </row>
    <row r="691" spans="1:6" s="103" customFormat="1" x14ac:dyDescent="0.2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38">
        <f>IF('Forbrug af biomasse'!E91&lt;&gt;"",'Forbrug af biomasse'!E91,"")</f>
        <v>716103.75203569303</v>
      </c>
      <c r="F691" s="103" t="str">
        <f>IFERROR(VLOOKUP(A691,'Oversættelse til tabel'!$A$2:$B$14,2,FALSE),"")</f>
        <v>Biogas</v>
      </c>
    </row>
    <row r="692" spans="1:6" s="103" customFormat="1" x14ac:dyDescent="0.2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38">
        <f>IF('Forbrug af biomasse'!E92&lt;&gt;"",'Forbrug af biomasse'!E92,"")</f>
        <v>671194.67155029252</v>
      </c>
      <c r="F692" s="103" t="str">
        <f>IFERROR(VLOOKUP(A692,'Oversættelse til tabel'!$A$2:$B$14,2,FALSE),"")</f>
        <v>Biogas</v>
      </c>
    </row>
    <row r="693" spans="1:6" s="103" customFormat="1" x14ac:dyDescent="0.2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38">
        <f>IF('Forbrug af biomasse'!E93&lt;&gt;"",'Forbrug af biomasse'!E93,"")</f>
        <v>0</v>
      </c>
      <c r="F693" s="103" t="str">
        <f>IFERROR(VLOOKUP(A693,'Oversættelse til tabel'!$A$2:$B$14,2,FALSE),"")</f>
        <v>Biogas</v>
      </c>
    </row>
    <row r="694" spans="1:6" s="103" customFormat="1" x14ac:dyDescent="0.2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38">
        <f>IF('Forbrug af biomasse'!E94&lt;&gt;"",'Forbrug af biomasse'!E94,"")</f>
        <v>53194.904606816119</v>
      </c>
      <c r="F694" s="103" t="str">
        <f>IFERROR(VLOOKUP(A694,'Oversættelse til tabel'!$A$2:$B$14,2,FALSE),"")</f>
        <v>Biogas</v>
      </c>
    </row>
    <row r="695" spans="1:6" s="103" customFormat="1" x14ac:dyDescent="0.2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38">
        <f>IF('Forbrug af biomasse'!E95&lt;&gt;"",'Forbrug af biomasse'!E95,"")</f>
        <v>2843.3935258054057</v>
      </c>
      <c r="F695" s="103" t="str">
        <f>IFERROR(VLOOKUP(A695,'Oversættelse til tabel'!$A$2:$B$14,2,FALSE),"")</f>
        <v>Biogas</v>
      </c>
    </row>
    <row r="696" spans="1:6" s="103" customFormat="1" x14ac:dyDescent="0.2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38">
        <f>IF('Forbrug af biomasse'!E96&lt;&gt;"",'Forbrug af biomasse'!E96,"")</f>
        <v>75399.16825098735</v>
      </c>
      <c r="F696" s="103" t="str">
        <f>IFERROR(VLOOKUP(A696,'Oversættelse til tabel'!$A$2:$B$14,2,FALSE),"")</f>
        <v>Biogas</v>
      </c>
    </row>
    <row r="697" spans="1:6" s="103" customFormat="1" x14ac:dyDescent="0.2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38">
        <f>IF('Forbrug af biomasse'!E97&lt;&gt;"",'Forbrug af biomasse'!E97,"")</f>
        <v>314874.94627501385</v>
      </c>
      <c r="F697" s="103" t="str">
        <f>IFERROR(VLOOKUP(A697,'Oversættelse til tabel'!$A$2:$B$14,2,FALSE),"")</f>
        <v>Biogas</v>
      </c>
    </row>
    <row r="698" spans="1:6" s="103" customFormat="1" x14ac:dyDescent="0.2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38">
        <f>IF('Forbrug af biomasse'!E98&lt;&gt;"",'Forbrug af biomasse'!E98,"")</f>
        <v>4141.9679702877811</v>
      </c>
      <c r="F698" s="103" t="str">
        <f>IFERROR(VLOOKUP(A698,'Oversættelse til tabel'!$A$2:$B$14,2,FALSE),"")</f>
        <v>Biogas</v>
      </c>
    </row>
    <row r="699" spans="1:6" s="103" customFormat="1" x14ac:dyDescent="0.2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38">
        <f>IF('Forbrug af biomasse'!E99&lt;&gt;"",'Forbrug af biomasse'!E99,"")</f>
        <v>42.099811904105366</v>
      </c>
      <c r="F699" s="103" t="str">
        <f>IFERROR(VLOOKUP(A699,'Oversættelse til tabel'!$A$2:$B$14,2,FALSE),"")</f>
        <v>Biogas</v>
      </c>
    </row>
    <row r="700" spans="1:6" s="103" customFormat="1" x14ac:dyDescent="0.2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38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2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38">
        <f>IF('Forbrug af biomasse'!E101&lt;&gt;"",'Forbrug af biomasse'!E101,"")</f>
        <v>0</v>
      </c>
      <c r="F701" s="103" t="str">
        <f>IFERROR(VLOOKUP(A701,'Oversættelse til tabel'!$A$2:$B$14,2,FALSE),"")</f>
        <v>Biogas</v>
      </c>
    </row>
    <row r="702" spans="1:6" s="103" customFormat="1" x14ac:dyDescent="0.2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38">
        <f>IF('Forbrug af biomasse'!E102&lt;&gt;"",'Forbrug af biomasse'!E102,"")</f>
        <v>0</v>
      </c>
      <c r="F702" s="103" t="str">
        <f>IFERROR(VLOOKUP(A702,'Oversættelse til tabel'!$A$2:$B$14,2,FALSE),"")</f>
        <v>Biogas</v>
      </c>
    </row>
    <row r="703" spans="1:6" s="103" customFormat="1" x14ac:dyDescent="0.2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38">
        <f>IF('Forbrug af biomasse'!E103&lt;&gt;"",'Forbrug af biomasse'!E103,"")</f>
        <v>13567349.858292963</v>
      </c>
      <c r="F703" s="103" t="str">
        <f>IFERROR(VLOOKUP(A703,'Oversættelse til tabel'!$A$2:$B$14,2,FALSE),"")</f>
        <v>Biogas</v>
      </c>
    </row>
    <row r="704" spans="1:6" s="103" customFormat="1" x14ac:dyDescent="0.2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38">
        <f>IF('Forbrug af biomasse'!E104&lt;&gt;"",'Forbrug af biomasse'!E104,"")</f>
        <v>11685147.040202204</v>
      </c>
      <c r="F704" s="103" t="str">
        <f>IFERROR(VLOOKUP(A704,'Oversættelse til tabel'!$A$2:$B$14,2,FALSE),"")</f>
        <v>Biogas</v>
      </c>
    </row>
    <row r="705" spans="1:6" s="103" customFormat="1" x14ac:dyDescent="0.2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38">
        <f>IF('Forbrug af biomasse'!E105&lt;&gt;"",'Forbrug af biomasse'!E105,"")</f>
        <v>7508.4535219909349</v>
      </c>
      <c r="F705" s="103" t="str">
        <f>IFERROR(VLOOKUP(A705,'Oversættelse til tabel'!$A$2:$B$14,2,FALSE),"")</f>
        <v>Biogas</v>
      </c>
    </row>
    <row r="706" spans="1:6" s="103" customFormat="1" x14ac:dyDescent="0.2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38">
        <f>IF('Forbrug af biomasse'!E106&lt;&gt;"",'Forbrug af biomasse'!E106,"")</f>
        <v>1507101.1523820646</v>
      </c>
      <c r="F706" s="103" t="str">
        <f>IFERROR(VLOOKUP(A706,'Oversættelse til tabel'!$A$2:$B$14,2,FALSE),"")</f>
        <v>Biogas</v>
      </c>
    </row>
    <row r="707" spans="1:6" s="103" customFormat="1" x14ac:dyDescent="0.2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38">
        <f ca="1">IF('Forbrug af biomasse'!E107&lt;&gt;"",'Forbrug af biomasse'!E107,"")</f>
        <v>195082.24112879002</v>
      </c>
      <c r="F707" s="103" t="str">
        <f>IFERROR(VLOOKUP(A707,'Oversættelse til tabel'!$A$2:$B$14,2,FALSE),"")</f>
        <v>Biogas</v>
      </c>
    </row>
    <row r="708" spans="1:6" s="103" customFormat="1" x14ac:dyDescent="0.2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38">
        <f>IF('Forbrug af biomasse'!E108&lt;&gt;"",'Forbrug af biomasse'!E108,"")</f>
        <v>523057.13098607323</v>
      </c>
      <c r="F708" s="103" t="str">
        <f>IFERROR(VLOOKUP(A708,'Oversættelse til tabel'!$A$2:$B$14,2,FALSE),"")</f>
        <v>Biogas</v>
      </c>
    </row>
    <row r="709" spans="1:6" s="103" customFormat="1" x14ac:dyDescent="0.2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38">
        <f>IF('Forbrug af biomasse'!E109&lt;&gt;"",'Forbrug af biomasse'!E109,"")</f>
        <v>1326462.9092294232</v>
      </c>
      <c r="F709" s="103" t="str">
        <f>IFERROR(VLOOKUP(A709,'Oversættelse til tabel'!$A$2:$B$14,2,FALSE),"")</f>
        <v>Biogas</v>
      </c>
    </row>
    <row r="710" spans="1:6" s="103" customFormat="1" x14ac:dyDescent="0.2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38">
        <f>IF('Forbrug af biomasse'!E110&lt;&gt;"",'Forbrug af biomasse'!E110,"")</f>
        <v>0</v>
      </c>
      <c r="F710" s="103" t="str">
        <f>IFERROR(VLOOKUP(A710,'Oversættelse til tabel'!$A$2:$B$14,2,FALSE),"")</f>
        <v>Biogas</v>
      </c>
    </row>
    <row r="711" spans="1:6" s="103" customFormat="1" x14ac:dyDescent="0.2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38">
        <f>IF('Forbrug af biomasse'!E111&lt;&gt;"",'Forbrug af biomasse'!E111,"")</f>
        <v>56395.5240148628</v>
      </c>
      <c r="F711" s="103" t="str">
        <f>IFERROR(VLOOKUP(A711,'Oversættelse til tabel'!$A$2:$B$14,2,FALSE),"")</f>
        <v>Biogas</v>
      </c>
    </row>
    <row r="712" spans="1:6" s="103" customFormat="1" x14ac:dyDescent="0.2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38">
        <f>IF('Forbrug af biomasse'!E112&lt;&gt;"",'Forbrug af biomasse'!E112,"")</f>
        <v>2922.545553110308</v>
      </c>
      <c r="F712" s="103" t="str">
        <f>IFERROR(VLOOKUP(A712,'Oversættelse til tabel'!$A$2:$B$14,2,FALSE),"")</f>
        <v>Biogas</v>
      </c>
    </row>
    <row r="713" spans="1:6" s="103" customFormat="1" x14ac:dyDescent="0.2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38">
        <f>IF('Forbrug af biomasse'!E113&lt;&gt;"",'Forbrug af biomasse'!E113,"")</f>
        <v>67038.95730919046</v>
      </c>
      <c r="F713" s="103" t="str">
        <f>IFERROR(VLOOKUP(A713,'Oversættelse til tabel'!$A$2:$B$14,2,FALSE),"")</f>
        <v>Biogas</v>
      </c>
    </row>
    <row r="714" spans="1:6" s="103" customFormat="1" x14ac:dyDescent="0.2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38">
        <f>IF('Forbrug af biomasse'!E114&lt;&gt;"",'Forbrug af biomasse'!E114,"")</f>
        <v>256198.86995640022</v>
      </c>
      <c r="F714" s="103" t="str">
        <f>IFERROR(VLOOKUP(A714,'Oversættelse til tabel'!$A$2:$B$14,2,FALSE),"")</f>
        <v>Biogas</v>
      </c>
    </row>
    <row r="715" spans="1:6" s="103" customFormat="1" x14ac:dyDescent="0.2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38">
        <f>IF('Forbrug af biomasse'!E115&lt;&gt;"",'Forbrug af biomasse'!E115,"")</f>
        <v>22018.622466809651</v>
      </c>
      <c r="F715" s="103" t="str">
        <f>IFERROR(VLOOKUP(A715,'Oversættelse til tabel'!$A$2:$B$14,2,FALSE),"")</f>
        <v>Biogas</v>
      </c>
    </row>
    <row r="716" spans="1:6" s="103" customFormat="1" x14ac:dyDescent="0.2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38">
        <f>IF('Forbrug af biomasse'!E116&lt;&gt;"",'Forbrug af biomasse'!E116,"")</f>
        <v>41.80391161429587</v>
      </c>
      <c r="F716" s="103" t="str">
        <f>IFERROR(VLOOKUP(A716,'Oversættelse til tabel'!$A$2:$B$14,2,FALSE),"")</f>
        <v>Biogas</v>
      </c>
    </row>
    <row r="717" spans="1:6" s="103" customFormat="1" x14ac:dyDescent="0.2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38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2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38">
        <f>IF('Forbrug af biomasse'!E118&lt;&gt;"",'Forbrug af biomasse'!E118,"")</f>
        <v>0</v>
      </c>
      <c r="F718" s="103" t="str">
        <f>IFERROR(VLOOKUP(A718,'Oversættelse til tabel'!$A$2:$B$14,2,FALSE),"")</f>
        <v>Biogas</v>
      </c>
    </row>
    <row r="719" spans="1:6" s="103" customFormat="1" x14ac:dyDescent="0.2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38">
        <f>IF('Forbrug af biomasse'!E119&lt;&gt;"",'Forbrug af biomasse'!E119,"")</f>
        <v>0</v>
      </c>
      <c r="F719" s="103" t="str">
        <f>IFERROR(VLOOKUP(A719,'Oversættelse til tabel'!$A$2:$B$14,2,FALSE),"")</f>
        <v>Biogas</v>
      </c>
    </row>
    <row r="720" spans="1:6" s="103" customFormat="1" x14ac:dyDescent="0.2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38">
        <f>IF('Forbrug af biomasse'!E120&lt;&gt;"",'Forbrug af biomasse'!E120,"")</f>
        <v>12989062.590821605</v>
      </c>
      <c r="F720" s="103" t="str">
        <f>IFERROR(VLOOKUP(A720,'Oversættelse til tabel'!$A$2:$B$14,2,FALSE),"")</f>
        <v>Biogas</v>
      </c>
    </row>
    <row r="721" spans="1:6" s="103" customFormat="1" x14ac:dyDescent="0.2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38">
        <f>IF('Forbrug af biomasse'!E121&lt;&gt;"",'Forbrug af biomasse'!E121,"")</f>
        <v>11461865.852294842</v>
      </c>
      <c r="F721" s="103" t="str">
        <f>IFERROR(VLOOKUP(A721,'Oversættelse til tabel'!$A$2:$B$14,2,FALSE),"")</f>
        <v>Biogas</v>
      </c>
    </row>
    <row r="722" spans="1:6" s="103" customFormat="1" x14ac:dyDescent="0.2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38">
        <f>IF('Forbrug af biomasse'!E122&lt;&gt;"",'Forbrug af biomasse'!E122,"")</f>
        <v>7753.9785502341792</v>
      </c>
      <c r="F722" s="103" t="str">
        <f>IFERROR(VLOOKUP(A722,'Oversættelse til tabel'!$A$2:$B$14,2,FALSE),"")</f>
        <v>Biogas</v>
      </c>
    </row>
    <row r="723" spans="1:6" s="103" customFormat="1" x14ac:dyDescent="0.2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38">
        <f>IF('Forbrug af biomasse'!E123&lt;&gt;"",'Forbrug af biomasse'!E123,"")</f>
        <v>1563200.2483061554</v>
      </c>
      <c r="F723" s="103" t="str">
        <f>IFERROR(VLOOKUP(A723,'Oversættelse til tabel'!$A$2:$B$14,2,FALSE),"")</f>
        <v>Biogas</v>
      </c>
    </row>
    <row r="724" spans="1:6" s="103" customFormat="1" x14ac:dyDescent="0.2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38">
        <f ca="1">IF('Forbrug af biomasse'!E124&lt;&gt;"",'Forbrug af biomasse'!E124,"")</f>
        <v>197484.23354298095</v>
      </c>
      <c r="F724" s="103" t="str">
        <f>IFERROR(VLOOKUP(A724,'Oversættelse til tabel'!$A$2:$B$14,2,FALSE),"")</f>
        <v>Biogas</v>
      </c>
    </row>
    <row r="725" spans="1:6" s="103" customFormat="1" x14ac:dyDescent="0.2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38">
        <f>IF('Forbrug af biomasse'!E125&lt;&gt;"",'Forbrug af biomasse'!E125,"")</f>
        <v>519697.15308066551</v>
      </c>
      <c r="F725" s="103" t="str">
        <f>IFERROR(VLOOKUP(A725,'Oversættelse til tabel'!$A$2:$B$14,2,FALSE),"")</f>
        <v>Biogas</v>
      </c>
    </row>
    <row r="726" spans="1:6" s="103" customFormat="1" x14ac:dyDescent="0.2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38">
        <f>IF('Forbrug af biomasse'!E126&lt;&gt;"",'Forbrug af biomasse'!E126,"")</f>
        <v>1388988.8638442878</v>
      </c>
      <c r="F726" s="103" t="str">
        <f>IFERROR(VLOOKUP(A726,'Oversættelse til tabel'!$A$2:$B$14,2,FALSE),"")</f>
        <v>Biogas</v>
      </c>
    </row>
    <row r="727" spans="1:6" s="103" customFormat="1" x14ac:dyDescent="0.2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38">
        <f>IF('Forbrug af biomasse'!E127&lt;&gt;"",'Forbrug af biomasse'!E127,"")</f>
        <v>0</v>
      </c>
      <c r="F727" s="103" t="str">
        <f>IFERROR(VLOOKUP(A727,'Oversættelse til tabel'!$A$2:$B$14,2,FALSE),"")</f>
        <v>Biogas</v>
      </c>
    </row>
    <row r="728" spans="1:6" s="103" customFormat="1" x14ac:dyDescent="0.2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38">
        <f>IF('Forbrug af biomasse'!E128&lt;&gt;"",'Forbrug af biomasse'!E128,"")</f>
        <v>55765.563352610865</v>
      </c>
      <c r="F728" s="103" t="str">
        <f>IFERROR(VLOOKUP(A728,'Oversættelse til tabel'!$A$2:$B$14,2,FALSE),"")</f>
        <v>Biogas</v>
      </c>
    </row>
    <row r="729" spans="1:6" s="103" customFormat="1" x14ac:dyDescent="0.2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38">
        <f>IF('Forbrug af biomasse'!E129&lt;&gt;"",'Forbrug af biomasse'!E129,"")</f>
        <v>2904.8671673179329</v>
      </c>
      <c r="F729" s="103" t="str">
        <f>IFERROR(VLOOKUP(A729,'Oversættelse til tabel'!$A$2:$B$14,2,FALSE),"")</f>
        <v>Biogas</v>
      </c>
    </row>
    <row r="730" spans="1:6" s="103" customFormat="1" x14ac:dyDescent="0.2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38">
        <f>IF('Forbrug af biomasse'!E130&lt;&gt;"",'Forbrug af biomasse'!E130,"")</f>
        <v>66710.304652357008</v>
      </c>
      <c r="F730" s="103" t="str">
        <f>IFERROR(VLOOKUP(A730,'Oversættelse til tabel'!$A$2:$B$14,2,FALSE),"")</f>
        <v>Biogas</v>
      </c>
    </row>
    <row r="731" spans="1:6" s="103" customFormat="1" x14ac:dyDescent="0.2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38">
        <f>IF('Forbrug af biomasse'!E131&lt;&gt;"",'Forbrug af biomasse'!E131,"")</f>
        <v>254724.42475046791</v>
      </c>
      <c r="F731" s="103" t="str">
        <f>IFERROR(VLOOKUP(A731,'Oversættelse til tabel'!$A$2:$B$14,2,FALSE),"")</f>
        <v>Biogas</v>
      </c>
    </row>
    <row r="732" spans="1:6" s="103" customFormat="1" x14ac:dyDescent="0.2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38">
        <f>IF('Forbrug af biomasse'!E132&lt;&gt;"",'Forbrug af biomasse'!E132,"")</f>
        <v>21875.621442119991</v>
      </c>
      <c r="F732" s="103" t="str">
        <f>IFERROR(VLOOKUP(A732,'Oversættelse til tabel'!$A$2:$B$14,2,FALSE),"")</f>
        <v>Biogas</v>
      </c>
    </row>
    <row r="733" spans="1:6" s="103" customFormat="1" x14ac:dyDescent="0.2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38">
        <f>IF('Forbrug af biomasse'!E133&lt;&gt;"",'Forbrug af biomasse'!E133,"")</f>
        <v>41.656918132692169</v>
      </c>
      <c r="F733" s="103" t="str">
        <f>IFERROR(VLOOKUP(A733,'Oversættelse til tabel'!$A$2:$B$14,2,FALSE),"")</f>
        <v>Biogas</v>
      </c>
    </row>
    <row r="734" spans="1:6" s="103" customFormat="1" x14ac:dyDescent="0.2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38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2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38">
        <f>IF('Forbrug af biomasse'!E135&lt;&gt;"",'Forbrug af biomasse'!E135,"")</f>
        <v>0</v>
      </c>
      <c r="F735" s="103" t="str">
        <f>IFERROR(VLOOKUP(A735,'Oversættelse til tabel'!$A$2:$B$14,2,FALSE),"")</f>
        <v>Biogas</v>
      </c>
    </row>
    <row r="736" spans="1:6" s="103" customFormat="1" x14ac:dyDescent="0.2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38">
        <f>IF('Forbrug af biomasse'!E136&lt;&gt;"",'Forbrug af biomasse'!E136,"")</f>
        <v>0</v>
      </c>
      <c r="F736" s="103" t="str">
        <f>IFERROR(VLOOKUP(A736,'Oversættelse til tabel'!$A$2:$B$14,2,FALSE),"")</f>
        <v>Biogas</v>
      </c>
    </row>
    <row r="737" spans="1:6" s="103" customFormat="1" x14ac:dyDescent="0.2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38">
        <f>IF('Forbrug af biomasse'!E137&lt;&gt;"",'Forbrug af biomasse'!E137,"")</f>
        <v>380427.26035611134</v>
      </c>
      <c r="F737" s="103" t="str">
        <f>IFERROR(VLOOKUP(A737,'Oversættelse til tabel'!$A$2:$B$14,2,FALSE),"")</f>
        <v>Biogas</v>
      </c>
    </row>
    <row r="738" spans="1:6" s="103" customFormat="1" x14ac:dyDescent="0.2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38">
        <f>IF('Forbrug af biomasse'!E138&lt;&gt;"",'Forbrug af biomasse'!E138,"")</f>
        <v>286645.05985025823</v>
      </c>
      <c r="F738" s="103" t="str">
        <f>IFERROR(VLOOKUP(A738,'Oversættelse til tabel'!$A$2:$B$14,2,FALSE),"")</f>
        <v>Biogas</v>
      </c>
    </row>
    <row r="739" spans="1:6" s="103" customFormat="1" x14ac:dyDescent="0.2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38">
        <f>IF('Forbrug af biomasse'!E139&lt;&gt;"",'Forbrug af biomasse'!E139,"")</f>
        <v>337.693821952441</v>
      </c>
      <c r="F739" s="103" t="str">
        <f>IFERROR(VLOOKUP(A739,'Oversættelse til tabel'!$A$2:$B$14,2,FALSE),"")</f>
        <v>Biogas</v>
      </c>
    </row>
    <row r="740" spans="1:6" s="103" customFormat="1" x14ac:dyDescent="0.2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38">
        <f>IF('Forbrug af biomasse'!E140&lt;&gt;"",'Forbrug af biomasse'!E140,"")</f>
        <v>1208651.4125341829</v>
      </c>
      <c r="F740" s="103" t="str">
        <f>IFERROR(VLOOKUP(A740,'Oversættelse til tabel'!$A$2:$B$14,2,FALSE),"")</f>
        <v>Biogas</v>
      </c>
    </row>
    <row r="741" spans="1:6" s="103" customFormat="1" x14ac:dyDescent="0.2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38">
        <f ca="1">IF('Forbrug af biomasse'!E141&lt;&gt;"",'Forbrug af biomasse'!E141,"")</f>
        <v>335590.35573220561</v>
      </c>
      <c r="F741" s="103" t="str">
        <f>IFERROR(VLOOKUP(A741,'Oversættelse til tabel'!$A$2:$B$14,2,FALSE),"")</f>
        <v>Biogas</v>
      </c>
    </row>
    <row r="742" spans="1:6" s="103" customFormat="1" x14ac:dyDescent="0.2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38">
        <f>IF('Forbrug af biomasse'!E142&lt;&gt;"",'Forbrug af biomasse'!E142,"")</f>
        <v>279550.24796430691</v>
      </c>
      <c r="F742" s="103" t="str">
        <f>IFERROR(VLOOKUP(A742,'Oversættelse til tabel'!$A$2:$B$14,2,FALSE),"")</f>
        <v>Biogas</v>
      </c>
    </row>
    <row r="743" spans="1:6" s="103" customFormat="1" x14ac:dyDescent="0.2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38">
        <f>IF('Forbrug af biomasse'!E143&lt;&gt;"",'Forbrug af biomasse'!E143,"")</f>
        <v>85892.328449707566</v>
      </c>
      <c r="F743" s="103" t="str">
        <f>IFERROR(VLOOKUP(A743,'Oversættelse til tabel'!$A$2:$B$14,2,FALSE),"")</f>
        <v>Biogas</v>
      </c>
    </row>
    <row r="744" spans="1:6" s="103" customFormat="1" x14ac:dyDescent="0.2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38">
        <f>IF('Forbrug af biomasse'!E144&lt;&gt;"",'Forbrug af biomasse'!E144,"")</f>
        <v>0</v>
      </c>
      <c r="F744" s="103" t="str">
        <f>IFERROR(VLOOKUP(A744,'Oversættelse til tabel'!$A$2:$B$14,2,FALSE),"")</f>
        <v>Biogas</v>
      </c>
    </row>
    <row r="745" spans="1:6" s="103" customFormat="1" x14ac:dyDescent="0.2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38">
        <f>IF('Forbrug af biomasse'!E145&lt;&gt;"",'Forbrug af biomasse'!E145,"")</f>
        <v>22739.095393183845</v>
      </c>
      <c r="F745" s="103" t="str">
        <f>IFERROR(VLOOKUP(A745,'Oversættelse til tabel'!$A$2:$B$14,2,FALSE),"")</f>
        <v>Biogas</v>
      </c>
    </row>
    <row r="746" spans="1:6" s="103" customFormat="1" x14ac:dyDescent="0.2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38">
        <f>IF('Forbrug af biomasse'!E146&lt;&gt;"",'Forbrug af biomasse'!E146,"")</f>
        <v>942.6064741945944</v>
      </c>
      <c r="F746" s="103" t="str">
        <f>IFERROR(VLOOKUP(A746,'Oversættelse til tabel'!$A$2:$B$14,2,FALSE),"")</f>
        <v>Biogas</v>
      </c>
    </row>
    <row r="747" spans="1:6" s="103" customFormat="1" x14ac:dyDescent="0.2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38">
        <f>IF('Forbrug af biomasse'!E147&lt;&gt;"",'Forbrug af biomasse'!E147,"")</f>
        <v>10277.831749012612</v>
      </c>
      <c r="F747" s="103" t="str">
        <f>IFERROR(VLOOKUP(A747,'Oversættelse til tabel'!$A$2:$B$14,2,FALSE),"")</f>
        <v>Biogas</v>
      </c>
    </row>
    <row r="748" spans="1:6" s="103" customFormat="1" x14ac:dyDescent="0.2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38">
        <f>IF('Forbrug af biomasse'!E148&lt;&gt;"",'Forbrug af biomasse'!E148,"")</f>
        <v>15151.053724986185</v>
      </c>
      <c r="F748" s="103" t="str">
        <f>IFERROR(VLOOKUP(A748,'Oversættelse til tabel'!$A$2:$B$14,2,FALSE),"")</f>
        <v>Biogas</v>
      </c>
    </row>
    <row r="749" spans="1:6" s="103" customFormat="1" x14ac:dyDescent="0.2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38">
        <f>IF('Forbrug af biomasse'!E149&lt;&gt;"",'Forbrug af biomasse'!E149,"")</f>
        <v>24503.032029712213</v>
      </c>
      <c r="F749" s="103" t="str">
        <f>IFERROR(VLOOKUP(A749,'Oversættelse til tabel'!$A$2:$B$14,2,FALSE),"")</f>
        <v>Biogas</v>
      </c>
    </row>
    <row r="750" spans="1:6" s="103" customFormat="1" x14ac:dyDescent="0.2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38">
        <f>IF('Forbrug af biomasse'!E150&lt;&gt;"",'Forbrug af biomasse'!E150,"")</f>
        <v>35.900188095894634</v>
      </c>
      <c r="F750" s="103" t="str">
        <f>IFERROR(VLOOKUP(A750,'Oversættelse til tabel'!$A$2:$B$14,2,FALSE),"")</f>
        <v>Biogas</v>
      </c>
    </row>
    <row r="751" spans="1:6" s="103" customFormat="1" x14ac:dyDescent="0.2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38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2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38">
        <f>IF('Forbrug af biomasse'!E152&lt;&gt;"",'Forbrug af biomasse'!E152,"")</f>
        <v>0</v>
      </c>
      <c r="F752" s="103" t="str">
        <f>IFERROR(VLOOKUP(A752,'Oversættelse til tabel'!$A$2:$B$14,2,FALSE),"")</f>
        <v>Biogas</v>
      </c>
    </row>
    <row r="753" spans="1:6" s="103" customFormat="1" x14ac:dyDescent="0.2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38">
        <f>IF('Forbrug af biomasse'!E153&lt;&gt;"",'Forbrug af biomasse'!E153,"")</f>
        <v>0</v>
      </c>
      <c r="F753" s="103" t="str">
        <f>IFERROR(VLOOKUP(A753,'Oversættelse til tabel'!$A$2:$B$14,2,FALSE),"")</f>
        <v>Biogas</v>
      </c>
    </row>
    <row r="754" spans="1:6" s="103" customFormat="1" x14ac:dyDescent="0.2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38">
        <f>IF('Forbrug af biomasse'!E154&lt;&gt;"",'Forbrug af biomasse'!E154,"")</f>
        <v>1965869.8542385614</v>
      </c>
      <c r="F754" s="103" t="str">
        <f>IFERROR(VLOOKUP(A754,'Oversættelse til tabel'!$A$2:$B$14,2,FALSE),"")</f>
        <v>Biogas</v>
      </c>
    </row>
    <row r="755" spans="1:6" s="103" customFormat="1" x14ac:dyDescent="0.2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38">
        <f>IF('Forbrug af biomasse'!E155&lt;&gt;"",'Forbrug af biomasse'!E155,"")</f>
        <v>830510.25539958803</v>
      </c>
      <c r="F755" s="103" t="str">
        <f>IFERROR(VLOOKUP(A755,'Oversættelse til tabel'!$A$2:$B$14,2,FALSE),"")</f>
        <v>Biogas</v>
      </c>
    </row>
    <row r="756" spans="1:6" s="103" customFormat="1" x14ac:dyDescent="0.2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38">
        <f>IF('Forbrug af biomasse'!E156&lt;&gt;"",'Forbrug af biomasse'!E156,"")</f>
        <v>630.18173263756921</v>
      </c>
      <c r="F756" s="103" t="str">
        <f>IFERROR(VLOOKUP(A756,'Oversættelse til tabel'!$A$2:$B$14,2,FALSE),"")</f>
        <v>Biogas</v>
      </c>
    </row>
    <row r="757" spans="1:6" s="103" customFormat="1" x14ac:dyDescent="0.2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38">
        <f>IF('Forbrug af biomasse'!E157&lt;&gt;"",'Forbrug af biomasse'!E157,"")</f>
        <v>1268228.6485488336</v>
      </c>
      <c r="F757" s="103" t="str">
        <f>IFERROR(VLOOKUP(A757,'Oversættelse til tabel'!$A$2:$B$14,2,FALSE),"")</f>
        <v>Biogas</v>
      </c>
    </row>
    <row r="758" spans="1:6" s="103" customFormat="1" x14ac:dyDescent="0.2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38">
        <f ca="1">IF('Forbrug af biomasse'!E158&lt;&gt;"",'Forbrug af biomasse'!E158,"")</f>
        <v>168912.75887120995</v>
      </c>
      <c r="F758" s="103" t="str">
        <f>IFERROR(VLOOKUP(A758,'Oversættelse til tabel'!$A$2:$B$14,2,FALSE),"")</f>
        <v>Biogas</v>
      </c>
    </row>
    <row r="759" spans="1:6" s="103" customFormat="1" x14ac:dyDescent="0.2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38">
        <f>IF('Forbrug af biomasse'!E159&lt;&gt;"",'Forbrug af biomasse'!E159,"")</f>
        <v>202910.8690139266</v>
      </c>
      <c r="F759" s="103" t="str">
        <f>IFERROR(VLOOKUP(A759,'Oversættelse til tabel'!$A$2:$B$14,2,FALSE),"")</f>
        <v>Biogas</v>
      </c>
    </row>
    <row r="760" spans="1:6" s="103" customFormat="1" x14ac:dyDescent="0.2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38">
        <f>IF('Forbrug af biomasse'!E160&lt;&gt;"",'Forbrug af biomasse'!E160,"")</f>
        <v>179027.55479609076</v>
      </c>
      <c r="F760" s="103" t="str">
        <f>IFERROR(VLOOKUP(A760,'Oversættelse til tabel'!$A$2:$B$14,2,FALSE),"")</f>
        <v>Biogas</v>
      </c>
    </row>
    <row r="761" spans="1:6" s="103" customFormat="1" x14ac:dyDescent="0.2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38">
        <f>IF('Forbrug af biomasse'!E161&lt;&gt;"",'Forbrug af biomasse'!E161,"")</f>
        <v>0</v>
      </c>
      <c r="F761" s="103" t="str">
        <f>IFERROR(VLOOKUP(A761,'Oversættelse til tabel'!$A$2:$B$14,2,FALSE),"")</f>
        <v>Biogas</v>
      </c>
    </row>
    <row r="762" spans="1:6" s="103" customFormat="1" x14ac:dyDescent="0.2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38">
        <f>IF('Forbrug af biomasse'!E162&lt;&gt;"",'Forbrug af biomasse'!E162,"")</f>
        <v>19538.475985137196</v>
      </c>
      <c r="F762" s="103" t="str">
        <f>IFERROR(VLOOKUP(A762,'Oversættelse til tabel'!$A$2:$B$14,2,FALSE),"")</f>
        <v>Biogas</v>
      </c>
    </row>
    <row r="763" spans="1:6" s="103" customFormat="1" x14ac:dyDescent="0.2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38">
        <f>IF('Forbrug af biomasse'!E163&lt;&gt;"",'Forbrug af biomasse'!E163,"")</f>
        <v>863.45444688969167</v>
      </c>
      <c r="F763" s="103" t="str">
        <f>IFERROR(VLOOKUP(A763,'Oversættelse til tabel'!$A$2:$B$14,2,FALSE),"")</f>
        <v>Biogas</v>
      </c>
    </row>
    <row r="764" spans="1:6" s="103" customFormat="1" x14ac:dyDescent="0.2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38">
        <f>IF('Forbrug af biomasse'!E164&lt;&gt;"",'Forbrug af biomasse'!E164,"")</f>
        <v>18638.04269080954</v>
      </c>
      <c r="F764" s="103" t="str">
        <f>IFERROR(VLOOKUP(A764,'Oversættelse til tabel'!$A$2:$B$14,2,FALSE),"")</f>
        <v>Biogas</v>
      </c>
    </row>
    <row r="765" spans="1:6" s="103" customFormat="1" x14ac:dyDescent="0.2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38">
        <f>IF('Forbrug af biomasse'!E165&lt;&gt;"",'Forbrug af biomasse'!E165,"")</f>
        <v>73827.130043599784</v>
      </c>
      <c r="F765" s="103" t="str">
        <f>IFERROR(VLOOKUP(A765,'Oversættelse til tabel'!$A$2:$B$14,2,FALSE),"")</f>
        <v>Biogas</v>
      </c>
    </row>
    <row r="766" spans="1:6" s="103" customFormat="1" x14ac:dyDescent="0.2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38">
        <f>IF('Forbrug af biomasse'!E166&lt;&gt;"",'Forbrug af biomasse'!E166,"")</f>
        <v>6626.3775331903453</v>
      </c>
      <c r="F766" s="103" t="str">
        <f>IFERROR(VLOOKUP(A766,'Oversættelse til tabel'!$A$2:$B$14,2,FALSE),"")</f>
        <v>Biogas</v>
      </c>
    </row>
    <row r="767" spans="1:6" s="103" customFormat="1" x14ac:dyDescent="0.2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38">
        <f>IF('Forbrug af biomasse'!E167&lt;&gt;"",'Forbrug af biomasse'!E167,"")</f>
        <v>36.19608838570413</v>
      </c>
      <c r="F767" s="103" t="str">
        <f>IFERROR(VLOOKUP(A767,'Oversættelse til tabel'!$A$2:$B$14,2,FALSE),"")</f>
        <v>Biogas</v>
      </c>
    </row>
    <row r="768" spans="1:6" s="103" customFormat="1" x14ac:dyDescent="0.2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38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2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38">
        <f>IF('Forbrug af biomasse'!E169&lt;&gt;"",'Forbrug af biomasse'!E169,"")</f>
        <v>0</v>
      </c>
      <c r="F769" s="103" t="str">
        <f>IFERROR(VLOOKUP(A769,'Oversættelse til tabel'!$A$2:$B$14,2,FALSE),"")</f>
        <v>Biogas</v>
      </c>
    </row>
    <row r="770" spans="1:6" s="103" customFormat="1" x14ac:dyDescent="0.2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38">
        <f>IF('Forbrug af biomasse'!E170&lt;&gt;"",'Forbrug af biomasse'!E170,"")</f>
        <v>0</v>
      </c>
      <c r="F770" s="103" t="str">
        <f>IFERROR(VLOOKUP(A770,'Oversættelse til tabel'!$A$2:$B$14,2,FALSE),"")</f>
        <v>Biogas</v>
      </c>
    </row>
    <row r="771" spans="1:6" s="103" customFormat="1" x14ac:dyDescent="0.2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38">
        <f>IF('Forbrug af biomasse'!E171&lt;&gt;"",'Forbrug af biomasse'!E171,"")</f>
        <v>1882077.6974735428</v>
      </c>
      <c r="F771" s="103" t="str">
        <f>IFERROR(VLOOKUP(A771,'Oversættelse til tabel'!$A$2:$B$14,2,FALSE),"")</f>
        <v>Biogas</v>
      </c>
    </row>
    <row r="772" spans="1:6" s="103" customFormat="1" x14ac:dyDescent="0.2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38">
        <f>IF('Forbrug af biomasse'!E172&lt;&gt;"",'Forbrug af biomasse'!E172,"")</f>
        <v>814640.76605924184</v>
      </c>
      <c r="F772" s="103" t="str">
        <f>IFERROR(VLOOKUP(A772,'Oversættelse til tabel'!$A$2:$B$14,2,FALSE),"")</f>
        <v>Biogas</v>
      </c>
    </row>
    <row r="773" spans="1:6" s="103" customFormat="1" x14ac:dyDescent="0.2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38">
        <f>IF('Forbrug af biomasse'!E173&lt;&gt;"",'Forbrug af biomasse'!E173,"")</f>
        <v>650.78855763169781</v>
      </c>
      <c r="F773" s="103" t="str">
        <f>IFERROR(VLOOKUP(A773,'Oversættelse til tabel'!$A$2:$B$14,2,FALSE),"")</f>
        <v>Biogas</v>
      </c>
    </row>
    <row r="774" spans="1:6" s="103" customFormat="1" x14ac:dyDescent="0.2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38">
        <f>IF('Forbrug af biomasse'!E174&lt;&gt;"",'Forbrug af biomasse'!E174,"")</f>
        <v>1327477.7098236387</v>
      </c>
      <c r="F774" s="103" t="str">
        <f>IFERROR(VLOOKUP(A774,'Oversættelse til tabel'!$A$2:$B$14,2,FALSE),"")</f>
        <v>Biogas</v>
      </c>
    </row>
    <row r="775" spans="1:6" s="103" customFormat="1" x14ac:dyDescent="0.2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38">
        <f ca="1">IF('Forbrug af biomasse'!E175&lt;&gt;"",'Forbrug af biomasse'!E175,"")</f>
        <v>172292.76645701908</v>
      </c>
      <c r="F775" s="103" t="str">
        <f>IFERROR(VLOOKUP(A775,'Oversættelse til tabel'!$A$2:$B$14,2,FALSE),"")</f>
        <v>Biogas</v>
      </c>
    </row>
    <row r="776" spans="1:6" s="103" customFormat="1" x14ac:dyDescent="0.2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38">
        <f>IF('Forbrug af biomasse'!E176&lt;&gt;"",'Forbrug af biomasse'!E176,"")</f>
        <v>203334.8469193347</v>
      </c>
      <c r="F776" s="103" t="str">
        <f>IFERROR(VLOOKUP(A776,'Oversættelse til tabel'!$A$2:$B$14,2,FALSE),"")</f>
        <v>Biogas</v>
      </c>
    </row>
    <row r="777" spans="1:6" s="103" customFormat="1" x14ac:dyDescent="0.2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38">
        <f>IF('Forbrug af biomasse'!E177&lt;&gt;"",'Forbrug af biomasse'!E177,"")</f>
        <v>188529.05350799995</v>
      </c>
      <c r="F777" s="103" t="str">
        <f>IFERROR(VLOOKUP(A777,'Oversættelse til tabel'!$A$2:$B$14,2,FALSE),"")</f>
        <v>Biogas</v>
      </c>
    </row>
    <row r="778" spans="1:6" s="103" customFormat="1" x14ac:dyDescent="0.2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38">
        <f>IF('Forbrug af biomasse'!E178&lt;&gt;"",'Forbrug af biomasse'!E178,"")</f>
        <v>0</v>
      </c>
      <c r="F778" s="103" t="str">
        <f>IFERROR(VLOOKUP(A778,'Oversættelse til tabel'!$A$2:$B$14,2,FALSE),"")</f>
        <v>Biogas</v>
      </c>
    </row>
    <row r="779" spans="1:6" s="103" customFormat="1" x14ac:dyDescent="0.2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38">
        <f>IF('Forbrug af biomasse'!E179&lt;&gt;"",'Forbrug af biomasse'!E179,"")</f>
        <v>20168.436647389117</v>
      </c>
      <c r="F779" s="103" t="str">
        <f>IFERROR(VLOOKUP(A779,'Oversættelse til tabel'!$A$2:$B$14,2,FALSE),"")</f>
        <v>Biogas</v>
      </c>
    </row>
    <row r="780" spans="1:6" s="103" customFormat="1" x14ac:dyDescent="0.2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38">
        <f>IF('Forbrug af biomasse'!E180&lt;&gt;"",'Forbrug af biomasse'!E180,"")</f>
        <v>881.1328326820676</v>
      </c>
      <c r="F780" s="103" t="str">
        <f>IFERROR(VLOOKUP(A780,'Oversættelse til tabel'!$A$2:$B$14,2,FALSE),"")</f>
        <v>Biogas</v>
      </c>
    </row>
    <row r="781" spans="1:6" s="103" customFormat="1" x14ac:dyDescent="0.2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38">
        <f>IF('Forbrug af biomasse'!E181&lt;&gt;"",'Forbrug af biomasse'!E181,"")</f>
        <v>18966.695347643046</v>
      </c>
      <c r="F781" s="103" t="str">
        <f>IFERROR(VLOOKUP(A781,'Oversættelse til tabel'!$A$2:$B$14,2,FALSE),"")</f>
        <v>Biogas</v>
      </c>
    </row>
    <row r="782" spans="1:6" s="103" customFormat="1" x14ac:dyDescent="0.2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38">
        <f>IF('Forbrug af biomasse'!E182&lt;&gt;"",'Forbrug af biomasse'!E182,"")</f>
        <v>75301.575249532107</v>
      </c>
      <c r="F782" s="103" t="str">
        <f>IFERROR(VLOOKUP(A782,'Oversættelse til tabel'!$A$2:$B$14,2,FALSE),"")</f>
        <v>Biogas</v>
      </c>
    </row>
    <row r="783" spans="1:6" s="103" customFormat="1" x14ac:dyDescent="0.2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38">
        <f>IF('Forbrug af biomasse'!E183&lt;&gt;"",'Forbrug af biomasse'!E183,"")</f>
        <v>6769.3785578800062</v>
      </c>
      <c r="F783" s="103" t="str">
        <f>IFERROR(VLOOKUP(A783,'Oversættelse til tabel'!$A$2:$B$14,2,FALSE),"")</f>
        <v>Biogas</v>
      </c>
    </row>
    <row r="784" spans="1:6" s="103" customFormat="1" x14ac:dyDescent="0.2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38">
        <f>IF('Forbrug af biomasse'!E184&lt;&gt;"",'Forbrug af biomasse'!E184,"")</f>
        <v>36.343081867307831</v>
      </c>
      <c r="F784" s="103" t="str">
        <f>IFERROR(VLOOKUP(A784,'Oversættelse til tabel'!$A$2:$B$14,2,FALSE),"")</f>
        <v>Biogas</v>
      </c>
    </row>
    <row r="785" spans="1:6" s="103" customFormat="1" x14ac:dyDescent="0.2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38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2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38">
        <f>IF('Forbrug af biomasse'!E186&lt;&gt;"",'Forbrug af biomasse'!E186,"")</f>
        <v>0</v>
      </c>
      <c r="F786" s="103" t="str">
        <f>IFERROR(VLOOKUP(A786,'Oversættelse til tabel'!$A$2:$B$14,2,FALSE),"")</f>
        <v>Biogas</v>
      </c>
    </row>
    <row r="787" spans="1:6" s="103" customFormat="1" x14ac:dyDescent="0.2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38">
        <f>IF('Forbrug af biomasse'!E187&lt;&gt;"",'Forbrug af biomasse'!E187,"")</f>
        <v>0</v>
      </c>
      <c r="F787" s="103" t="str">
        <f>IFERROR(VLOOKUP(A787,'Oversættelse til tabel'!$A$2:$B$14,2,FALSE),"")</f>
        <v>Biogas</v>
      </c>
    </row>
    <row r="788" spans="1:6" s="103" customFormat="1" x14ac:dyDescent="0.2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38">
        <f>IF('Forbrug af biomasse'!E188&lt;&gt;"",'Forbrug af biomasse'!E188,"")</f>
        <v>728216.84089200001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2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38">
        <f>IF('Forbrug af biomasse'!E189&lt;&gt;"",'Forbrug af biomasse'!E189,"")</f>
        <v>726974.95402379602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2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38">
        <f>IF('Forbrug af biomasse'!E190&lt;&gt;"",'Forbrug af biomasse'!E190,"")</f>
        <v>724013.50560011622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2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38">
        <f>IF('Forbrug af biomasse'!E191&lt;&gt;"",'Forbrug af biomasse'!E191,"")</f>
        <v>104128.58905499999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2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38">
        <f>IF('Forbrug af biomasse'!E192&lt;&gt;"",'Forbrug af biomasse'!E192,"")</f>
        <v>103520.85960187271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2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38">
        <f>IF('Forbrug af biomasse'!E193&lt;&gt;"",'Forbrug af biomasse'!E193,"")</f>
        <v>103062.42440743271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2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38">
        <f>IF('Forbrug af biomasse'!E194&lt;&gt;"",'Forbrug af biomasse'!E194,"")</f>
        <v>5879215.2019956242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2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38">
        <f>IF('Forbrug af biomasse'!E195&lt;&gt;"",'Forbrug af biomasse'!E195,"")</f>
        <v>773085.89354292618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2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38">
        <f>IF('Forbrug af biomasse'!E196&lt;&gt;"",'Forbrug af biomasse'!E196,"")</f>
        <v>0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2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38">
        <f>IF('Forbrug af biomasse'!E197&lt;&gt;"",'Forbrug af biomasse'!E197,"")</f>
        <v>64498.47547519199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2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38">
        <f>IF('Forbrug af biomasse'!E198&lt;&gt;"",'Forbrug af biomasse'!E198,"")</f>
        <v>841167.61765562883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2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38">
        <f>IF('Forbrug af biomasse'!E199&lt;&gt;"",'Forbrug af biomasse'!E199,"")</f>
        <v>5657053.7864699634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2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38">
        <f>IF('Forbrug af biomasse'!E200&lt;&gt;"",'Forbrug af biomasse'!E200,"")</f>
        <v>214099.10609126228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2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38">
        <f>IF('Forbrug af biomasse'!E201&lt;&gt;"",'Forbrug af biomasse'!E201,"")</f>
        <v>0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2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38">
        <f>IF('Forbrug af biomasse'!E202&lt;&gt;"",'Forbrug af biomasse'!E202,"")</f>
        <v>0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2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38">
        <f>IF('Forbrug af biomasse'!E203&lt;&gt;"",'Forbrug af biomasse'!E203,"")</f>
        <v>12237689.9092583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2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38">
        <f>IF('Forbrug af biomasse'!E204&lt;&gt;"",'Forbrug af biomasse'!E204,"")</f>
        <v>1515714.1736670118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2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38">
        <f>IF('Forbrug af biomasse'!E205&lt;&gt;"",'Forbrug af biomasse'!E205,"")</f>
        <v>0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2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38">
        <f>IF('Forbrug af biomasse'!E206&lt;&gt;"",'Forbrug af biomasse'!E206,"")</f>
        <v>0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2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38">
        <f>IF('Forbrug af biomasse'!E207&lt;&gt;"",'Forbrug af biomasse'!E207,"")</f>
        <v>39415.735012617326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2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38">
        <f>IF('Forbrug af biomasse'!E208&lt;&gt;"",'Forbrug af biomasse'!E208,"")</f>
        <v>4828427.5390456235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2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38">
        <f>IF('Forbrug af biomasse'!E209&lt;&gt;"",'Forbrug af biomasse'!E209,"")</f>
        <v>5718311.2555674212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2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38">
        <f>IF('Forbrug af biomasse'!E210&lt;&gt;"",'Forbrug af biomasse'!E210,"")</f>
        <v>773085.89354292606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2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38">
        <f>IF('Forbrug af biomasse'!E211&lt;&gt;"",'Forbrug af biomasse'!E211,"")</f>
        <v>0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2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38">
        <f>IF('Forbrug af biomasse'!E212&lt;&gt;"",'Forbrug af biomasse'!E212,"")</f>
        <v>64498.475475191975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2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38">
        <f>IF('Forbrug af biomasse'!E213&lt;&gt;"",'Forbrug af biomasse'!E213,"")</f>
        <v>1792000.0223123315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2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38">
        <f>IF('Forbrug af biomasse'!E214&lt;&gt;"",'Forbrug af biomasse'!E214,"")</f>
        <v>5657053.7864699624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2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38">
        <f>IF('Forbrug af biomasse'!E215&lt;&gt;"",'Forbrug af biomasse'!E215,"")</f>
        <v>214099.10609126225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2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38">
        <f>IF('Forbrug af biomasse'!E216&lt;&gt;"",'Forbrug af biomasse'!E216,"")</f>
        <v>0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2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38">
        <f>IF('Forbrug af biomasse'!E217&lt;&gt;"",'Forbrug af biomasse'!E217,"")</f>
        <v>0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2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38">
        <f>IF('Forbrug af biomasse'!E218&lt;&gt;"",'Forbrug af biomasse'!E218,"")</f>
        <v>12237689.909258299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2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38">
        <f>IF('Forbrug af biomasse'!E219&lt;&gt;"",'Forbrug af biomasse'!E219,"")</f>
        <v>1515714.1736670113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2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38">
        <f>IF('Forbrug af biomasse'!E220&lt;&gt;"",'Forbrug af biomasse'!E220,"")</f>
        <v>0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2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38">
        <f>IF('Forbrug af biomasse'!E221&lt;&gt;"",'Forbrug af biomasse'!E221,"")</f>
        <v>0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2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38">
        <f>IF('Forbrug af biomasse'!E222&lt;&gt;"",'Forbrug af biomasse'!E222,"")</f>
        <v>39415.735012617326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2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38">
        <f>IF('Forbrug af biomasse'!E223&lt;&gt;"",'Forbrug af biomasse'!E223,"")</f>
        <v>4828427.5390456226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2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38">
        <f>IF('Forbrug af biomasse'!E224&lt;&gt;"",'Forbrug af biomasse'!E224,"")</f>
        <v>5718311.2555674212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2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38">
        <f>IF('Forbrug af biomasse'!E225&lt;&gt;"",'Forbrug af biomasse'!E225,"")</f>
        <v>773085.89354292606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2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38">
        <f>IF('Forbrug af biomasse'!E226&lt;&gt;"",'Forbrug af biomasse'!E226,"")</f>
        <v>0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2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38">
        <f>IF('Forbrug af biomasse'!E227&lt;&gt;"",'Forbrug af biomasse'!E227,"")</f>
        <v>64498.475475191975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2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38">
        <f>IF('Forbrug af biomasse'!E228&lt;&gt;"",'Forbrug af biomasse'!E228,"")</f>
        <v>1792000.0223123315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2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38">
        <f>IF('Forbrug af biomasse'!E229&lt;&gt;"",'Forbrug af biomasse'!E229,"")</f>
        <v>5657053.7864699624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2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38">
        <f>IF('Forbrug af biomasse'!E230&lt;&gt;"",'Forbrug af biomasse'!E230,"")</f>
        <v>214099.10609126225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2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38">
        <f>IF('Forbrug af biomasse'!E231&lt;&gt;"",'Forbrug af biomasse'!E231,"")</f>
        <v>0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2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38">
        <f>IF('Forbrug af biomasse'!E232&lt;&gt;"",'Forbrug af biomasse'!E232,"")</f>
        <v>0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2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38">
        <f>IF('Forbrug af biomasse'!E233&lt;&gt;"",'Forbrug af biomasse'!E233,"")</f>
        <v>12237689.909258299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2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38">
        <f>IF('Forbrug af biomasse'!E234&lt;&gt;"",'Forbrug af biomasse'!E234,"")</f>
        <v>1515714.1736670113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2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38">
        <f>IF('Forbrug af biomasse'!E235&lt;&gt;"",'Forbrug af biomasse'!E235,"")</f>
        <v>0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2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38">
        <f>IF('Forbrug af biomasse'!E236&lt;&gt;"",'Forbrug af biomasse'!E236,"")</f>
        <v>0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2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38">
        <f>IF('Forbrug af biomasse'!E237&lt;&gt;"",'Forbrug af biomasse'!E237,"")</f>
        <v>39415.735012617326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2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38">
        <f>IF('Forbrug af biomasse'!E238&lt;&gt;"",'Forbrug af biomasse'!E238,"")</f>
        <v>4828427.5390456226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2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38">
        <f>IF('Forbrug af biomasse'!E239&lt;&gt;"",'Forbrug af biomasse'!E239,"")</f>
        <v>721621.60770550335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2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38">
        <f>IF('Forbrug af biomasse'!E240&lt;&gt;"",'Forbrug af biomasse'!E240,"")</f>
        <v>94889.448034412548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2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38">
        <f>IF('Forbrug af biomasse'!E241&lt;&gt;"",'Forbrug af biomasse'!E241,"")</f>
        <v>0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2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38">
        <f>IF('Forbrug af biomasse'!E242&lt;&gt;"",'Forbrug af biomasse'!E242,"")</f>
        <v>7916.616753740097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2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38">
        <f>IF('Forbrug af biomasse'!E243&lt;&gt;"",'Forbrug af biomasse'!E243,"")</f>
        <v>103245.87683002709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2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38">
        <f>IF('Forbrug af biomasse'!E244&lt;&gt;"",'Forbrug af biomasse'!E244,"")</f>
        <v>694353.2611092875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2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38">
        <f>IF('Forbrug af biomasse'!E245&lt;&gt;"",'Forbrug af biomasse'!E245,"")</f>
        <v>26278.769501998373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2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38">
        <f>IF('Forbrug af biomasse'!E246&lt;&gt;"",'Forbrug af biomasse'!E246,"")</f>
        <v>0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2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38">
        <f>IF('Forbrug af biomasse'!E247&lt;&gt;"",'Forbrug af biomasse'!E247,"")</f>
        <v>0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2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38">
        <f>IF('Forbrug af biomasse'!E248&lt;&gt;"",'Forbrug af biomasse'!E248,"")</f>
        <v>1502068.0760117143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2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38">
        <f>IF('Forbrug af biomasse'!E249&lt;&gt;"",'Forbrug af biomasse'!E249,"")</f>
        <v>186040.49371289223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2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38">
        <f>IF('Forbrug af biomasse'!E250&lt;&gt;"",'Forbrug af biomasse'!E250,"")</f>
        <v>0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2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38">
        <f>IF('Forbrug af biomasse'!E251&lt;&gt;"",'Forbrug af biomasse'!E251,"")</f>
        <v>0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2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38">
        <f>IF('Forbrug af biomasse'!E252&lt;&gt;"",'Forbrug af biomasse'!E252,"")</f>
        <v>4837.9324606189475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2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38">
        <f>IF('Forbrug af biomasse'!E253&lt;&gt;"",'Forbrug af biomasse'!E253,"")</f>
        <v>592646.72642582108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2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38">
        <f>IF('Forbrug af biomasse'!E254&lt;&gt;"",'Forbrug af biomasse'!E254,"")</f>
        <v>701872.07302810857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2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38">
        <f>IF('Forbrug af biomasse'!E255&lt;&gt;"",'Forbrug af biomasse'!E255,"")</f>
        <v>94889.448034412562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2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38">
        <f>IF('Forbrug af biomasse'!E256&lt;&gt;"",'Forbrug af biomasse'!E256,"")</f>
        <v>0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2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38">
        <f>IF('Forbrug af biomasse'!E257&lt;&gt;"",'Forbrug af biomasse'!E257,"")</f>
        <v>7916.616753740097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2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38">
        <f>IF('Forbrug af biomasse'!E258&lt;&gt;"",'Forbrug af biomasse'!E258,"")</f>
        <v>219952.13522212644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2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38">
        <f>IF('Forbrug af biomasse'!E259&lt;&gt;"",'Forbrug af biomasse'!E259,"")</f>
        <v>694353.26110928762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2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38">
        <f>IF('Forbrug af biomasse'!E260&lt;&gt;"",'Forbrug af biomasse'!E260,"")</f>
        <v>26278.769501998377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2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38">
        <f>IF('Forbrug af biomasse'!E261&lt;&gt;"",'Forbrug af biomasse'!E261,"")</f>
        <v>0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2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38">
        <f>IF('Forbrug af biomasse'!E262&lt;&gt;"",'Forbrug af biomasse'!E262,"")</f>
        <v>0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2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38">
        <f>IF('Forbrug af biomasse'!E263&lt;&gt;"",'Forbrug af biomasse'!E263,"")</f>
        <v>1502068.0760117145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2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38">
        <f>IF('Forbrug af biomasse'!E264&lt;&gt;"",'Forbrug af biomasse'!E264,"")</f>
        <v>186040.49371289229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2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38">
        <f>IF('Forbrug af biomasse'!E265&lt;&gt;"",'Forbrug af biomasse'!E265,"")</f>
        <v>0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2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38">
        <f>IF('Forbrug af biomasse'!E266&lt;&gt;"",'Forbrug af biomasse'!E266,"")</f>
        <v>0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2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38">
        <f>IF('Forbrug af biomasse'!E267&lt;&gt;"",'Forbrug af biomasse'!E267,"")</f>
        <v>4837.9324606189484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2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38">
        <f>IF('Forbrug af biomasse'!E268&lt;&gt;"",'Forbrug af biomasse'!E268,"")</f>
        <v>592646.72642582119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2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38">
        <f>IF('Forbrug af biomasse'!E269&lt;&gt;"",'Forbrug af biomasse'!E269,"")</f>
        <v>701872.07302810845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2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38">
        <f>IF('Forbrug af biomasse'!E270&lt;&gt;"",'Forbrug af biomasse'!E270,"")</f>
        <v>94889.448034412548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2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38">
        <f>IF('Forbrug af biomasse'!E271&lt;&gt;"",'Forbrug af biomasse'!E271,"")</f>
        <v>0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2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38">
        <f>IF('Forbrug af biomasse'!E272&lt;&gt;"",'Forbrug af biomasse'!E272,"")</f>
        <v>7916.616753740097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2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38">
        <f>IF('Forbrug af biomasse'!E273&lt;&gt;"",'Forbrug af biomasse'!E273,"")</f>
        <v>219952.13522212638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2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38">
        <f>IF('Forbrug af biomasse'!E274&lt;&gt;"",'Forbrug af biomasse'!E274,"")</f>
        <v>694353.2611092875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2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38">
        <f>IF('Forbrug af biomasse'!E275&lt;&gt;"",'Forbrug af biomasse'!E275,"")</f>
        <v>26278.769501998373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2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38">
        <f>IF('Forbrug af biomasse'!E276&lt;&gt;"",'Forbrug af biomasse'!E276,"")</f>
        <v>0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2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38">
        <f>IF('Forbrug af biomasse'!E277&lt;&gt;"",'Forbrug af biomasse'!E277,"")</f>
        <v>0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2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38">
        <f>IF('Forbrug af biomasse'!E278&lt;&gt;"",'Forbrug af biomasse'!E278,"")</f>
        <v>1502068.0760117143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2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38">
        <f>IF('Forbrug af biomasse'!E279&lt;&gt;"",'Forbrug af biomasse'!E279,"")</f>
        <v>186040.49371289223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2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38">
        <f>IF('Forbrug af biomasse'!E280&lt;&gt;"",'Forbrug af biomasse'!E280,"")</f>
        <v>0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2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38">
        <f>IF('Forbrug af biomasse'!E281&lt;&gt;"",'Forbrug af biomasse'!E281,"")</f>
        <v>0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2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38">
        <f>IF('Forbrug af biomasse'!E282&lt;&gt;"",'Forbrug af biomasse'!E282,"")</f>
        <v>4837.9324606189475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2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38">
        <f>IF('Forbrug af biomasse'!E283&lt;&gt;"",'Forbrug af biomasse'!E283,"")</f>
        <v>592646.72642582108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2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38">
        <f>IF('Forbrug af biomasse'!E284&lt;&gt;"",'Forbrug af biomasse'!E284,"")</f>
        <v>1162838.9310658486</v>
      </c>
      <c r="F884" s="103" t="str">
        <f>IFERROR(VLOOKUP(A884,'Oversættelse til tabel'!$A$2:$B$14,2,FALSE),"")</f>
        <v>Ubrugt</v>
      </c>
    </row>
    <row r="885" spans="1:6" s="103" customFormat="1" x14ac:dyDescent="0.2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38">
        <f>IF('Forbrug af biomasse'!E285&lt;&gt;"",'Forbrug af biomasse'!E285,"")</f>
        <v>80830.79719489353</v>
      </c>
      <c r="F885" s="103" t="str">
        <f>IFERROR(VLOOKUP(A885,'Oversættelse til tabel'!$A$2:$B$14,2,FALSE),"")</f>
        <v>Ubrugt</v>
      </c>
    </row>
    <row r="886" spans="1:6" s="103" customFormat="1" x14ac:dyDescent="0.2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38">
        <f>IF('Forbrug af biomasse'!E286&lt;&gt;"",'Forbrug af biomasse'!E286,"")</f>
        <v>171006.78248665464</v>
      </c>
      <c r="F886" s="103" t="str">
        <f>IFERROR(VLOOKUP(A886,'Oversættelse til tabel'!$A$2:$B$14,2,FALSE),"")</f>
        <v>Ubrugt</v>
      </c>
    </row>
    <row r="887" spans="1:6" s="103" customFormat="1" x14ac:dyDescent="0.2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38">
        <f ca="1">IF('Forbrug af biomasse'!E287&lt;&gt;"",'Forbrug af biomasse'!E287,"")</f>
        <v>1246372.8717247061</v>
      </c>
      <c r="F887" s="103" t="str">
        <f>IFERROR(VLOOKUP(A887,'Oversættelse til tabel'!$A$2:$B$14,2,FALSE),"")</f>
        <v>Ubrugt</v>
      </c>
    </row>
    <row r="888" spans="1:6" s="103" customFormat="1" x14ac:dyDescent="0.2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38">
        <f>IF('Forbrug af biomasse'!E288&lt;&gt;"",'Forbrug af biomasse'!E288,"")</f>
        <v>530420.38785042788</v>
      </c>
      <c r="F888" s="103" t="str">
        <f>IFERROR(VLOOKUP(A888,'Oversættelse til tabel'!$A$2:$B$14,2,FALSE),"")</f>
        <v>Ubrugt</v>
      </c>
    </row>
    <row r="889" spans="1:6" s="103" customFormat="1" x14ac:dyDescent="0.2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38">
        <f ca="1">IF('Forbrug af biomasse'!E289&lt;&gt;"",'Forbrug af biomasse'!E289,"")</f>
        <v>0</v>
      </c>
      <c r="F889" s="103" t="str">
        <f>IFERROR(VLOOKUP(A889,'Oversættelse til tabel'!$A$2:$B$14,2,FALSE),"")</f>
        <v>Ubrugt</v>
      </c>
    </row>
    <row r="890" spans="1:6" s="103" customFormat="1" x14ac:dyDescent="0.2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38">
        <f>IF('Forbrug af biomasse'!E290&lt;&gt;"",'Forbrug af biomasse'!E290,"")</f>
        <v>0</v>
      </c>
      <c r="F890" s="103" t="str">
        <f>IFERROR(VLOOKUP(A890,'Oversættelse til tabel'!$A$2:$B$14,2,FALSE),"")</f>
        <v>Andet</v>
      </c>
    </row>
    <row r="891" spans="1:6" s="103" customFormat="1" x14ac:dyDescent="0.2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38">
        <f>IF('Forbrug af biomasse'!E291&lt;&gt;"",'Forbrug af biomasse'!E291,"")</f>
        <v>74613.043564517109</v>
      </c>
      <c r="F891" s="103" t="str">
        <f>IFERROR(VLOOKUP(A891,'Oversættelse til tabel'!$A$2:$B$14,2,FALSE),"")</f>
        <v>Andet</v>
      </c>
    </row>
    <row r="892" spans="1:6" s="103" customFormat="1" x14ac:dyDescent="0.2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38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2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38">
        <f>IF('Forbrug af biomasse'!E293&lt;&gt;"",'Forbrug af biomasse'!E293,"")</f>
        <v>383772.68751608918</v>
      </c>
      <c r="F893" s="103" t="str">
        <f>IFERROR(VLOOKUP(A893,'Oversættelse til tabel'!$A$2:$B$14,2,FALSE),"")</f>
        <v>Andet</v>
      </c>
    </row>
    <row r="894" spans="1:6" s="103" customFormat="1" x14ac:dyDescent="0.2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38">
        <f>IF('Forbrug af biomasse'!E294&lt;&gt;"",'Forbrug af biomasse'!E294,"")</f>
        <v>0</v>
      </c>
      <c r="F894" s="103" t="str">
        <f>IFERROR(VLOOKUP(A894,'Oversættelse til tabel'!$A$2:$B$14,2,FALSE),"")</f>
        <v>Andet</v>
      </c>
    </row>
    <row r="895" spans="1:6" s="103" customFormat="1" x14ac:dyDescent="0.2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38">
        <f ca="1">IF('Forbrug af biomasse'!E295&lt;&gt;"",'Forbrug af biomasse'!E295,"")</f>
        <v>0</v>
      </c>
      <c r="F895" s="103" t="str">
        <f>IFERROR(VLOOKUP(A895,'Oversættelse til tabel'!$A$2:$B$14,2,FALSE),"")</f>
        <v>Andet</v>
      </c>
    </row>
    <row r="896" spans="1:6" s="103" customFormat="1" x14ac:dyDescent="0.2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38">
        <f>IF('Forbrug af biomasse'!E296&lt;&gt;"",'Forbrug af biomasse'!E296,"")</f>
        <v>732655.58820898295</v>
      </c>
      <c r="F896" s="103" t="str">
        <f>IFERROR(VLOOKUP(A896,'Oversættelse til tabel'!$A$2:$B$14,2,FALSE),"")</f>
        <v>Ubrugt</v>
      </c>
    </row>
    <row r="897" spans="1:6" s="103" customFormat="1" x14ac:dyDescent="0.2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38">
        <f>IF('Forbrug af biomasse'!E297&lt;&gt;"",'Forbrug af biomasse'!E297,"")</f>
        <v>32042.520829377954</v>
      </c>
      <c r="F897" s="103" t="str">
        <f>IFERROR(VLOOKUP(A897,'Oversættelse til tabel'!$A$2:$B$14,2,FALSE),"")</f>
        <v>Ubrugt</v>
      </c>
    </row>
    <row r="898" spans="1:6" s="103" customFormat="1" x14ac:dyDescent="0.2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38">
        <f>IF('Forbrug af biomasse'!E298&lt;&gt;"",'Forbrug af biomasse'!E298,"")</f>
        <v>38860.356190289756</v>
      </c>
      <c r="F898" s="103" t="str">
        <f>IFERROR(VLOOKUP(A898,'Oversættelse til tabel'!$A$2:$B$14,2,FALSE),"")</f>
        <v>Ubrugt</v>
      </c>
    </row>
    <row r="899" spans="1:6" s="103" customFormat="1" x14ac:dyDescent="0.2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38">
        <f ca="1">IF('Forbrug af biomasse'!E299&lt;&gt;"",'Forbrug af biomasse'!E299,"")</f>
        <v>364819.33528776863</v>
      </c>
      <c r="F899" s="103" t="str">
        <f>IFERROR(VLOOKUP(A899,'Oversættelse til tabel'!$A$2:$B$14,2,FALSE),"")</f>
        <v>Ubrugt</v>
      </c>
    </row>
    <row r="900" spans="1:6" s="103" customFormat="1" x14ac:dyDescent="0.2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38">
        <f>IF('Forbrug af biomasse'!E300&lt;&gt;"",'Forbrug af biomasse'!E300,"")</f>
        <v>452310.61214957217</v>
      </c>
      <c r="F900" s="103" t="str">
        <f>IFERROR(VLOOKUP(A900,'Oversættelse til tabel'!$A$2:$B$14,2,FALSE),"")</f>
        <v>Ubrugt</v>
      </c>
    </row>
    <row r="901" spans="1:6" s="103" customFormat="1" x14ac:dyDescent="0.2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38">
        <f ca="1">IF('Forbrug af biomasse'!E301&lt;&gt;"",'Forbrug af biomasse'!E301,"")</f>
        <v>0</v>
      </c>
      <c r="F901" s="103" t="str">
        <f>IFERROR(VLOOKUP(A901,'Oversættelse til tabel'!$A$2:$B$14,2,FALSE),"")</f>
        <v>Ubrugt</v>
      </c>
    </row>
    <row r="902" spans="1:6" s="103" customFormat="1" x14ac:dyDescent="0.2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38">
        <f>IF('Forbrug af biomasse'!E302&lt;&gt;"",'Forbrug af biomasse'!E302,"")</f>
        <v>0</v>
      </c>
      <c r="F902" s="103" t="str">
        <f>IFERROR(VLOOKUP(A902,'Oversættelse til tabel'!$A$2:$B$14,2,FALSE),"")</f>
        <v>Andet</v>
      </c>
    </row>
    <row r="903" spans="1:6" s="103" customFormat="1" x14ac:dyDescent="0.2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38">
        <f>IF('Forbrug af biomasse'!E303&lt;&gt;"",'Forbrug af biomasse'!E303,"")</f>
        <v>29577.711534810416</v>
      </c>
      <c r="F903" s="103" t="str">
        <f>IFERROR(VLOOKUP(A903,'Oversættelse til tabel'!$A$2:$B$14,2,FALSE),"")</f>
        <v>Andet</v>
      </c>
    </row>
    <row r="904" spans="1:6" s="103" customFormat="1" x14ac:dyDescent="0.2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38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2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38">
        <f ca="1">IF('Forbrug af biomasse'!E305&lt;&gt;"",'Forbrug af biomasse'!E305,"")</f>
        <v>112332.11179209981</v>
      </c>
      <c r="F905" s="103" t="str">
        <f>IFERROR(VLOOKUP(A905,'Oversættelse til tabel'!$A$2:$B$14,2,FALSE),"")</f>
        <v>Andet</v>
      </c>
    </row>
    <row r="906" spans="1:6" s="103" customFormat="1" x14ac:dyDescent="0.2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38">
        <f>IF('Forbrug af biomasse'!E306&lt;&gt;"",'Forbrug af biomasse'!E306,"")</f>
        <v>0</v>
      </c>
      <c r="F906" s="103" t="str">
        <f>IFERROR(VLOOKUP(A906,'Oversættelse til tabel'!$A$2:$B$14,2,FALSE),"")</f>
        <v>Andet</v>
      </c>
    </row>
    <row r="907" spans="1:6" s="103" customFormat="1" x14ac:dyDescent="0.2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38">
        <f ca="1">IF('Forbrug af biomasse'!E307&lt;&gt;"",'Forbrug af biomasse'!E307,"")</f>
        <v>0</v>
      </c>
      <c r="F907" s="103" t="str">
        <f>IFERROR(VLOOKUP(A907,'Oversættelse til tabel'!$A$2:$B$14,2,FALSE),"")</f>
        <v>Andet</v>
      </c>
    </row>
    <row r="908" spans="1:6" s="103" customFormat="1" x14ac:dyDescent="0.2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38">
        <f>IF('Forbrug af biomasse'!E308&lt;&gt;"",'Forbrug af biomasse'!E308,"")</f>
        <v>1418895.3547153</v>
      </c>
      <c r="F908" s="103" t="str">
        <f>IFERROR(VLOOKUP(A908,'Oversættelse til tabel'!$A$2:$B$14,2,FALSE),"")</f>
        <v>Ubrugt</v>
      </c>
    </row>
    <row r="909" spans="1:6" s="103" customFormat="1" x14ac:dyDescent="0.2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38">
        <f>IF('Forbrug af biomasse'!E309&lt;&gt;"",'Forbrug af biomasse'!E309,"")</f>
        <v>118975.23871053761</v>
      </c>
      <c r="F909" s="103" t="str">
        <f>IFERROR(VLOOKUP(A909,'Oversættelse til tabel'!$A$2:$B$14,2,FALSE),"")</f>
        <v>Ubrugt</v>
      </c>
    </row>
    <row r="910" spans="1:6" s="103" customFormat="1" x14ac:dyDescent="0.2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38">
        <f>IF('Forbrug af biomasse'!E310&lt;&gt;"",'Forbrug af biomasse'!E310,"")</f>
        <v>154113.19774513159</v>
      </c>
      <c r="F910" s="103" t="str">
        <f>IFERROR(VLOOKUP(A910,'Oversættelse til tabel'!$A$2:$B$14,2,FALSE),"")</f>
        <v>Ubrugt</v>
      </c>
    </row>
    <row r="911" spans="1:6" s="103" customFormat="1" x14ac:dyDescent="0.2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38">
        <f ca="1">IF('Forbrug af biomasse'!E311&lt;&gt;"",'Forbrug af biomasse'!E311,"")</f>
        <v>1270319.2592548286</v>
      </c>
      <c r="F911" s="103" t="str">
        <f>IFERROR(VLOOKUP(A911,'Oversættelse til tabel'!$A$2:$B$14,2,FALSE),"")</f>
        <v>Ubrugt</v>
      </c>
    </row>
    <row r="912" spans="1:6" s="103" customFormat="1" x14ac:dyDescent="0.2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38">
        <f>IF('Forbrug af biomasse'!E312&lt;&gt;"",'Forbrug af biomasse'!E312,"")</f>
        <v>526692.30595677684</v>
      </c>
      <c r="F912" s="103" t="str">
        <f>IFERROR(VLOOKUP(A912,'Oversættelse til tabel'!$A$2:$B$14,2,FALSE),"")</f>
        <v>Ubrugt</v>
      </c>
    </row>
    <row r="913" spans="1:6" s="103" customFormat="1" x14ac:dyDescent="0.2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38">
        <f ca="1">IF('Forbrug af biomasse'!E313&lt;&gt;"",'Forbrug af biomasse'!E313,"")</f>
        <v>0</v>
      </c>
      <c r="F913" s="103" t="str">
        <f>IFERROR(VLOOKUP(A913,'Oversættelse til tabel'!$A$2:$B$14,2,FALSE),"")</f>
        <v>Ubrugt</v>
      </c>
    </row>
    <row r="914" spans="1:6" s="103" customFormat="1" x14ac:dyDescent="0.2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38">
        <f>IF('Forbrug af biomasse'!E314&lt;&gt;"",'Forbrug af biomasse'!E314,"")</f>
        <v>0</v>
      </c>
      <c r="F914" s="103" t="str">
        <f>IFERROR(VLOOKUP(A914,'Oversættelse til tabel'!$A$2:$B$14,2,FALSE),"")</f>
        <v>Andet</v>
      </c>
    </row>
    <row r="915" spans="1:6" s="103" customFormat="1" x14ac:dyDescent="0.2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38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2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38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2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38">
        <f ca="1">IF('Forbrug af biomasse'!E317&lt;&gt;"",'Forbrug af biomasse'!E317,"")</f>
        <v>393189.96929349634</v>
      </c>
      <c r="F917" s="103" t="str">
        <f>IFERROR(VLOOKUP(A917,'Oversættelse til tabel'!$A$2:$B$14,2,FALSE),"")</f>
        <v>Andet</v>
      </c>
    </row>
    <row r="918" spans="1:6" s="103" customFormat="1" x14ac:dyDescent="0.2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38">
        <f>IF('Forbrug af biomasse'!E318&lt;&gt;"",'Forbrug af biomasse'!E318,"")</f>
        <v>0</v>
      </c>
      <c r="F918" s="103" t="str">
        <f>IFERROR(VLOOKUP(A918,'Oversættelse til tabel'!$A$2:$B$14,2,FALSE),"")</f>
        <v>Andet</v>
      </c>
    </row>
    <row r="919" spans="1:6" s="103" customFormat="1" x14ac:dyDescent="0.2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38">
        <f ca="1">IF('Forbrug af biomasse'!E319&lt;&gt;"",'Forbrug af biomasse'!E319,"")</f>
        <v>0</v>
      </c>
      <c r="F919" s="103" t="str">
        <f>IFERROR(VLOOKUP(A919,'Oversættelse til tabel'!$A$2:$B$14,2,FALSE),"")</f>
        <v>Andet</v>
      </c>
    </row>
    <row r="920" spans="1:6" s="103" customFormat="1" x14ac:dyDescent="0.2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38">
        <f>IF('Forbrug af biomasse'!E320&lt;&gt;"",'Forbrug af biomasse'!E320,"")</f>
        <v>664532.04377896746</v>
      </c>
      <c r="F920" s="103" t="str">
        <f>IFERROR(VLOOKUP(A920,'Oversættelse til tabel'!$A$2:$B$14,2,FALSE),"")</f>
        <v>Ubrugt</v>
      </c>
    </row>
    <row r="921" spans="1:6" s="103" customFormat="1" x14ac:dyDescent="0.2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38">
        <f>IF('Forbrug af biomasse'!E321&lt;&gt;"",'Forbrug af biomasse'!E321,"")</f>
        <v>35370.36927383874</v>
      </c>
      <c r="F921" s="103" t="str">
        <f>IFERROR(VLOOKUP(A921,'Oversættelse til tabel'!$A$2:$B$14,2,FALSE),"")</f>
        <v>Ubrugt</v>
      </c>
    </row>
    <row r="922" spans="1:6" s="103" customFormat="1" x14ac:dyDescent="0.2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38">
        <f>IF('Forbrug af biomasse'!E322&lt;&gt;"",'Forbrug af biomasse'!E322,"")</f>
        <v>42488.00877346145</v>
      </c>
      <c r="F922" s="103" t="str">
        <f>IFERROR(VLOOKUP(A922,'Oversættelse til tabel'!$A$2:$B$14,2,FALSE),"")</f>
        <v>Ubrugt</v>
      </c>
    </row>
    <row r="923" spans="1:6" s="103" customFormat="1" x14ac:dyDescent="0.2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38">
        <f ca="1">IF('Forbrug af biomasse'!E323&lt;&gt;"",'Forbrug af biomasse'!E323,"")</f>
        <v>371256.09920674853</v>
      </c>
      <c r="F923" s="103" t="str">
        <f>IFERROR(VLOOKUP(A923,'Oversættelse til tabel'!$A$2:$B$14,2,FALSE),"")</f>
        <v>Ubrugt</v>
      </c>
    </row>
    <row r="924" spans="1:6" s="103" customFormat="1" x14ac:dyDescent="0.2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38">
        <f>IF('Forbrug af biomasse'!E324&lt;&gt;"",'Forbrug af biomasse'!E324,"")</f>
        <v>456038.69404322316</v>
      </c>
      <c r="F924" s="103" t="str">
        <f>IFERROR(VLOOKUP(A924,'Oversættelse til tabel'!$A$2:$B$14,2,FALSE),"")</f>
        <v>Ubrugt</v>
      </c>
    </row>
    <row r="925" spans="1:6" s="103" customFormat="1" x14ac:dyDescent="0.2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38">
        <f ca="1">IF('Forbrug af biomasse'!E325&lt;&gt;"",'Forbrug af biomasse'!E325,"")</f>
        <v>0</v>
      </c>
      <c r="F925" s="103" t="str">
        <f>IFERROR(VLOOKUP(A925,'Oversættelse til tabel'!$A$2:$B$14,2,FALSE),"")</f>
        <v>Ubrugt</v>
      </c>
    </row>
    <row r="926" spans="1:6" s="103" customFormat="1" x14ac:dyDescent="0.2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38">
        <f>IF('Forbrug af biomasse'!E326&lt;&gt;"",'Forbrug af biomasse'!E326,"")</f>
        <v>0</v>
      </c>
      <c r="F926" s="103" t="str">
        <f>IFERROR(VLOOKUP(A926,'Oversættelse til tabel'!$A$2:$B$14,2,FALSE),"")</f>
        <v>Andet</v>
      </c>
    </row>
    <row r="927" spans="1:6" s="103" customFormat="1" x14ac:dyDescent="0.2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38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2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38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2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38">
        <f ca="1">IF('Forbrug af biomasse'!E329&lt;&gt;"",'Forbrug af biomasse'!E329,"")</f>
        <v>114713.46881530106</v>
      </c>
      <c r="F929" s="103" t="str">
        <f>IFERROR(VLOOKUP(A929,'Oversættelse til tabel'!$A$2:$B$14,2,FALSE),"")</f>
        <v>Andet</v>
      </c>
    </row>
    <row r="930" spans="1:6" s="103" customFormat="1" x14ac:dyDescent="0.2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38">
        <f>IF('Forbrug af biomasse'!E330&lt;&gt;"",'Forbrug af biomasse'!E330,"")</f>
        <v>0</v>
      </c>
      <c r="F930" s="103" t="str">
        <f>IFERROR(VLOOKUP(A930,'Oversættelse til tabel'!$A$2:$B$14,2,FALSE),"")</f>
        <v>Andet</v>
      </c>
    </row>
    <row r="931" spans="1:6" s="103" customFormat="1" x14ac:dyDescent="0.2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38">
        <f ca="1">IF('Forbrug af biomasse'!E331&lt;&gt;"",'Forbrug af biomasse'!E331,"")</f>
        <v>0</v>
      </c>
      <c r="F931" s="103" t="str">
        <f>IFERROR(VLOOKUP(A931,'Oversættelse til tabel'!$A$2:$B$14,2,FALSE),"")</f>
        <v>Andet</v>
      </c>
    </row>
    <row r="932" spans="1:6" s="103" customFormat="1" x14ac:dyDescent="0.2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38">
        <f>IF('Forbrug af biomasse'!E332&lt;&gt;"",'Forbrug af biomasse'!E332,"")</f>
        <v>1226107.8204227064</v>
      </c>
      <c r="F932" s="103" t="str">
        <f>IFERROR(VLOOKUP(A932,'Oversættelse til tabel'!$A$2:$B$14,2,FALSE),"")</f>
        <v>Ubrugt</v>
      </c>
    </row>
    <row r="933" spans="1:6" s="103" customFormat="1" x14ac:dyDescent="0.2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38">
        <f>IF('Forbrug af biomasse'!E333&lt;&gt;"",'Forbrug af biomasse'!E333,"")</f>
        <v>118611.40079884419</v>
      </c>
      <c r="F933" s="103" t="str">
        <f>IFERROR(VLOOKUP(A933,'Oversættelse til tabel'!$A$2:$B$14,2,FALSE),"")</f>
        <v>Ubrugt</v>
      </c>
    </row>
    <row r="934" spans="1:6" s="103" customFormat="1" x14ac:dyDescent="0.2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38">
        <f>IF('Forbrug af biomasse'!E334&lt;&gt;"",'Forbrug af biomasse'!E334,"")</f>
        <v>154949.74904422625</v>
      </c>
      <c r="F934" s="103" t="str">
        <f>IFERROR(VLOOKUP(A934,'Oversættelse til tabel'!$A$2:$B$14,2,FALSE),"")</f>
        <v>Ubrugt</v>
      </c>
    </row>
    <row r="935" spans="1:6" s="103" customFormat="1" x14ac:dyDescent="0.2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38">
        <f ca="1">IF('Forbrug af biomasse'!E335&lt;&gt;"",'Forbrug af biomasse'!E335,"")</f>
        <v>1364632.0694843589</v>
      </c>
      <c r="F935" s="103" t="str">
        <f>IFERROR(VLOOKUP(A935,'Oversættelse til tabel'!$A$2:$B$14,2,FALSE),"")</f>
        <v>Ubrugt</v>
      </c>
    </row>
    <row r="936" spans="1:6" s="103" customFormat="1" x14ac:dyDescent="0.2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38">
        <f>IF('Forbrug af biomasse'!E336&lt;&gt;"",'Forbrug af biomasse'!E336,"")</f>
        <v>524840.3181212655</v>
      </c>
      <c r="F936" s="103" t="str">
        <f>IFERROR(VLOOKUP(A936,'Oversættelse til tabel'!$A$2:$B$14,2,FALSE),"")</f>
        <v>Ubrugt</v>
      </c>
    </row>
    <row r="937" spans="1:6" s="103" customFormat="1" x14ac:dyDescent="0.2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38">
        <f ca="1">IF('Forbrug af biomasse'!E337&lt;&gt;"",'Forbrug af biomasse'!E337,"")</f>
        <v>0</v>
      </c>
      <c r="F937" s="103" t="str">
        <f>IFERROR(VLOOKUP(A937,'Oversættelse til tabel'!$A$2:$B$14,2,FALSE),"")</f>
        <v>Ubrugt</v>
      </c>
    </row>
    <row r="938" spans="1:6" s="103" customFormat="1" x14ac:dyDescent="0.2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38">
        <f>IF('Forbrug af biomasse'!E338&lt;&gt;"",'Forbrug af biomasse'!E338,"")</f>
        <v>0</v>
      </c>
      <c r="F938" s="103" t="str">
        <f>IFERROR(VLOOKUP(A938,'Oversættelse til tabel'!$A$2:$B$14,2,FALSE),"")</f>
        <v>Andet</v>
      </c>
    </row>
    <row r="939" spans="1:6" s="103" customFormat="1" x14ac:dyDescent="0.2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38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2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38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2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38">
        <f ca="1">IF('Forbrug af biomasse'!E341&lt;&gt;"",'Forbrug af biomasse'!E341,"")</f>
        <v>462686.21419248445</v>
      </c>
      <c r="F941" s="103" t="str">
        <f>IFERROR(VLOOKUP(A941,'Oversættelse til tabel'!$A$2:$B$14,2,FALSE),"")</f>
        <v>Andet</v>
      </c>
    </row>
    <row r="942" spans="1:6" s="103" customFormat="1" x14ac:dyDescent="0.2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38">
        <f>IF('Forbrug af biomasse'!E342&lt;&gt;"",'Forbrug af biomasse'!E342,"")</f>
        <v>0</v>
      </c>
      <c r="F942" s="103" t="str">
        <f>IFERROR(VLOOKUP(A942,'Oversættelse til tabel'!$A$2:$B$14,2,FALSE),"")</f>
        <v>Andet</v>
      </c>
    </row>
    <row r="943" spans="1:6" s="103" customFormat="1" x14ac:dyDescent="0.2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38">
        <f ca="1">IF('Forbrug af biomasse'!E343&lt;&gt;"",'Forbrug af biomasse'!E343,"")</f>
        <v>0</v>
      </c>
      <c r="F943" s="103" t="str">
        <f>IFERROR(VLOOKUP(A943,'Oversættelse til tabel'!$A$2:$B$14,2,FALSE),"")</f>
        <v>Andet</v>
      </c>
    </row>
    <row r="944" spans="1:6" s="103" customFormat="1" x14ac:dyDescent="0.2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38">
        <f>IF('Forbrug af biomasse'!E344&lt;&gt;"",'Forbrug af biomasse'!E344,"")</f>
        <v>628148.37928965548</v>
      </c>
      <c r="F944" s="103" t="str">
        <f>IFERROR(VLOOKUP(A944,'Oversættelse til tabel'!$A$2:$B$14,2,FALSE),"")</f>
        <v>Ubrugt</v>
      </c>
    </row>
    <row r="945" spans="1:6" s="103" customFormat="1" x14ac:dyDescent="0.2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38">
        <f>IF('Forbrug af biomasse'!E345&lt;&gt;"",'Forbrug af biomasse'!E345,"")</f>
        <v>36218.254030130476</v>
      </c>
      <c r="F945" s="103" t="str">
        <f>IFERROR(VLOOKUP(A945,'Oversættelse til tabel'!$A$2:$B$14,2,FALSE),"")</f>
        <v>Ubrugt</v>
      </c>
    </row>
    <row r="946" spans="1:6" s="103" customFormat="1" x14ac:dyDescent="0.2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38">
        <f>IF('Forbrug af biomasse'!E346&lt;&gt;"",'Forbrug af biomasse'!E346,"")</f>
        <v>43629.687083109289</v>
      </c>
      <c r="F946" s="103" t="str">
        <f>IFERROR(VLOOKUP(A946,'Oversættelse til tabel'!$A$2:$B$14,2,FALSE),"")</f>
        <v>Ubrugt</v>
      </c>
    </row>
    <row r="947" spans="1:6" s="103" customFormat="1" x14ac:dyDescent="0.2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38">
        <f ca="1">IF('Forbrug af biomasse'!E347&lt;&gt;"",'Forbrug af biomasse'!E347,"")</f>
        <v>385847.82849847211</v>
      </c>
      <c r="F947" s="103" t="str">
        <f>IFERROR(VLOOKUP(A947,'Oversættelse til tabel'!$A$2:$B$14,2,FALSE),"")</f>
        <v>Ubrugt</v>
      </c>
    </row>
    <row r="948" spans="1:6" s="103" customFormat="1" x14ac:dyDescent="0.2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38">
        <f>IF('Forbrug af biomasse'!E348&lt;&gt;"",'Forbrug af biomasse'!E348,"")</f>
        <v>457890.6818787345</v>
      </c>
      <c r="F948" s="103" t="str">
        <f>IFERROR(VLOOKUP(A948,'Oversættelse til tabel'!$A$2:$B$14,2,FALSE),"")</f>
        <v>Ubrugt</v>
      </c>
    </row>
    <row r="949" spans="1:6" s="103" customFormat="1" x14ac:dyDescent="0.2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38">
        <f ca="1">IF('Forbrug af biomasse'!E349&lt;&gt;"",'Forbrug af biomasse'!E349,"")</f>
        <v>0</v>
      </c>
      <c r="F949" s="103" t="str">
        <f>IFERROR(VLOOKUP(A949,'Oversættelse til tabel'!$A$2:$B$14,2,FALSE),"")</f>
        <v>Ubrugt</v>
      </c>
    </row>
    <row r="950" spans="1:6" s="103" customFormat="1" x14ac:dyDescent="0.2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38">
        <f>IF('Forbrug af biomasse'!E350&lt;&gt;"",'Forbrug af biomasse'!E350,"")</f>
        <v>0</v>
      </c>
      <c r="F950" s="103" t="str">
        <f>IFERROR(VLOOKUP(A950,'Oversættelse til tabel'!$A$2:$B$14,2,FALSE),"")</f>
        <v>Andet</v>
      </c>
    </row>
    <row r="951" spans="1:6" s="103" customFormat="1" x14ac:dyDescent="0.2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38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2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38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2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38">
        <f ca="1">IF('Forbrug af biomasse'!E353&lt;&gt;"",'Forbrug af biomasse'!E353,"")</f>
        <v>127046.30450353827</v>
      </c>
      <c r="F953" s="103" t="str">
        <f>IFERROR(VLOOKUP(A953,'Oversættelse til tabel'!$A$2:$B$14,2,FALSE),"")</f>
        <v>Andet</v>
      </c>
    </row>
    <row r="954" spans="1:6" s="103" customFormat="1" x14ac:dyDescent="0.2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38">
        <f>IF('Forbrug af biomasse'!E354&lt;&gt;"",'Forbrug af biomasse'!E354,"")</f>
        <v>0</v>
      </c>
      <c r="F954" s="103" t="str">
        <f>IFERROR(VLOOKUP(A954,'Oversættelse til tabel'!$A$2:$B$14,2,FALSE),"")</f>
        <v>Andet</v>
      </c>
    </row>
    <row r="955" spans="1:6" s="103" customFormat="1" x14ac:dyDescent="0.2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38">
        <f ca="1">IF('Forbrug af biomasse'!E355&lt;&gt;"",'Forbrug af biomasse'!E355,"")</f>
        <v>0</v>
      </c>
      <c r="F955" s="103" t="str">
        <f>IFERROR(VLOOKUP(A955,'Oversættelse til tabel'!$A$2:$B$14,2,FALSE),"")</f>
        <v>Andet</v>
      </c>
    </row>
    <row r="956" spans="1:6" s="103" customFormat="1" x14ac:dyDescent="0.2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38">
        <f>IF('Forbrug af biomasse'!E356&lt;&gt;"",'Forbrug af biomasse'!E356,"")</f>
        <v>12818096.433914844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2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38">
        <f>IF('Forbrug af biomasse'!E357&lt;&gt;"",'Forbrug af biomasse'!E357,"")</f>
        <v>9058051.1739541572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2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38">
        <f>IF('Forbrug af biomasse'!E358&lt;&gt;"",'Forbrug af biomasse'!E358,"")</f>
        <v>4103.8061780475591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2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38">
        <f>IF('Forbrug af biomasse'!E359&lt;&gt;"",'Forbrug af biomasse'!E359,"")</f>
        <v>730307.97492940596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2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38">
        <f ca="1">IF('Forbrug af biomasse'!E360&lt;&gt;"",'Forbrug af biomasse'!E360,"")</f>
        <v>7001629.6154696662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2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38">
        <f ca="1">IF('Forbrug af biomasse'!E361&lt;&gt;"",'Forbrug af biomasse'!E361,"")</f>
        <v>569996.93502990273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2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38">
        <f>IF('Forbrug af biomasse'!E362&lt;&gt;"",'Forbrug af biomasse'!E362,"")</f>
        <v>1507483.3175881065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2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38">
        <f>IF('Forbrug af biomasse'!E363&lt;&gt;"",'Forbrug af biomasse'!E363,"")</f>
        <v>1298349.6711335778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2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38">
        <f>IF('Forbrug af biomasse'!E364&lt;&gt;"",'Forbrug af biomasse'!E364,"")</f>
        <v>834.27261355454812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2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38">
        <f>IF('Forbrug af biomasse'!E365&lt;&gt;"",'Forbrug af biomasse'!E365,"")</f>
        <v>502160.95849399589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2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38">
        <f ca="1">IF('Forbrug af biomasse'!E366&lt;&gt;"",'Forbrug af biomasse'!E366,"")</f>
        <v>24536460.551041305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2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38">
        <f ca="1">IF('Forbrug af biomasse'!E367&lt;&gt;"",'Forbrug af biomasse'!E367,"")</f>
        <v>513284.74461432674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2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38">
        <f>IF('Forbrug af biomasse'!E368&lt;&gt;"",'Forbrug af biomasse'!E368,"")</f>
        <v>1443229.1767579557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2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38">
        <f>IF('Forbrug af biomasse'!E369&lt;&gt;"",'Forbrug af biomasse'!E369,"")</f>
        <v>1273540.6502549821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2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38">
        <f>IF('Forbrug af biomasse'!E370&lt;&gt;"",'Forbrug af biomasse'!E370,"")</f>
        <v>861.55317224824194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2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38">
        <f>IF('Forbrug af biomasse'!E371&lt;&gt;"",'Forbrug af biomasse'!E371,"")</f>
        <v>525831.49845533748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2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38">
        <f ca="1">IF('Forbrug af biomasse'!E372&lt;&gt;"",'Forbrug af biomasse'!E372,"")</f>
        <v>23799312.978394996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2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38">
        <f ca="1">IF('Forbrug af biomasse'!E373&lt;&gt;"",'Forbrug af biomasse'!E373,"")</f>
        <v>435280.77140187437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2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38">
        <f>IF('Forbrug af biomasse'!E374&lt;&gt;"",'Forbrug af biomasse'!E374,"")</f>
        <v>1924034.2327518209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2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38">
        <f>IF('Forbrug af biomasse'!E375&lt;&gt;"",'Forbrug af biomasse'!E375,"")</f>
        <v>638439.1593791761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2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38">
        <f>IF('Forbrug af biomasse'!E376&lt;&gt;"",'Forbrug af biomasse'!E376,"")</f>
        <v>337.693821952441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2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38">
        <f>IF('Forbrug af biomasse'!E377&lt;&gt;"",'Forbrug af biomasse'!E377,"")</f>
        <v>93457.017927737121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2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38">
        <f ca="1">IF('Forbrug af biomasse'!E378&lt;&gt;"",'Forbrug af biomasse'!E378,"")</f>
        <v>1801862.1200388186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2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38">
        <f ca="1">IF('Forbrug af biomasse'!E379&lt;&gt;"",'Forbrug af biomasse'!E379,"")</f>
        <v>374820.3560243976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2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38">
        <f>IF('Forbrug af biomasse'!E380&lt;&gt;"",'Forbrug af biomasse'!E380,"")</f>
        <v>218429.98380428454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2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38">
        <f>IF('Forbrug af biomasse'!E381&lt;&gt;"",'Forbrug af biomasse'!E381,"")</f>
        <v>92278.917266620876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2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38">
        <f>IF('Forbrug af biomasse'!E382&lt;&gt;"",'Forbrug af biomasse'!E382,"")</f>
        <v>70.020192515285444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2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38">
        <f>IF('Forbrug af biomasse'!E383&lt;&gt;"",'Forbrug af biomasse'!E383,"")</f>
        <v>67774.717172805787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2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38">
        <f ca="1">IF('Forbrug af biomasse'!E384&lt;&gt;"",'Forbrug af biomasse'!E384,"")</f>
        <v>3985467.3639692026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2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38">
        <f ca="1">IF('Forbrug af biomasse'!E385&lt;&gt;"",'Forbrug af biomasse'!E385,"")</f>
        <v>319547.2882527773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2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38">
        <f>IF('Forbrug af biomasse'!E386&lt;&gt;"",'Forbrug af biomasse'!E386,"")</f>
        <v>209119.74416372692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2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38">
        <f>IF('Forbrug af biomasse'!E387&lt;&gt;"",'Forbrug af biomasse'!E387,"")</f>
        <v>90515.640673249072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2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38">
        <f>IF('Forbrug af biomasse'!E388&lt;&gt;"",'Forbrug af biomasse'!E388,"")</f>
        <v>72.309839736855295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2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38">
        <f>IF('Forbrug af biomasse'!E389&lt;&gt;"",'Forbrug af biomasse'!E389,"")</f>
        <v>71371.713113742837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2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38">
        <f ca="1">IF('Forbrug af biomasse'!E390&lt;&gt;"",'Forbrug af biomasse'!E390,"")</f>
        <v>3937996.2168795727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2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38">
        <f ca="1">IF('Forbrug af biomasse'!E391&lt;&gt;"",'Forbrug af biomasse'!E391,"")</f>
        <v>301568.11342159985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2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38">
        <f>IF('Forbrug af biomasse'!E392&lt;&gt;"",'Forbrug af biomasse'!E392,"")</f>
        <v>0</v>
      </c>
      <c r="F992" s="103" t="str">
        <f>IFERROR(VLOOKUP(A992,'Oversættelse til tabel'!$A$2:$B$14,2,FALSE),"")</f>
        <v>Grøn raffinering</v>
      </c>
    </row>
    <row r="993" spans="1:6" s="103" customFormat="1" x14ac:dyDescent="0.2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38">
        <f>IF('Forbrug af biomasse'!E393&lt;&gt;"",'Forbrug af biomasse'!E393,"")</f>
        <v>0</v>
      </c>
      <c r="F993" s="103" t="str">
        <f>IFERROR(VLOOKUP(A993,'Oversættelse til tabel'!$A$2:$B$14,2,FALSE),"")</f>
        <v>Grøn raffinering</v>
      </c>
    </row>
    <row r="994" spans="1:6" s="103" customFormat="1" x14ac:dyDescent="0.2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38">
        <f>IF('Forbrug af biomasse'!E394&lt;&gt;"",'Forbrug af biomasse'!E394,"")</f>
        <v>0</v>
      </c>
      <c r="F994" s="103" t="str">
        <f>IFERROR(VLOOKUP(A994,'Oversættelse til tabel'!$A$2:$B$14,2,FALSE),"")</f>
        <v>Grøn raffinering</v>
      </c>
    </row>
    <row r="995" spans="1:6" s="103" customFormat="1" x14ac:dyDescent="0.2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38">
        <f>IF('Forbrug af biomasse'!E395&lt;&gt;"",'Forbrug af biomasse'!E395,"")</f>
        <v>0</v>
      </c>
      <c r="F995" s="103" t="str">
        <f>IFERROR(VLOOKUP(A995,'Oversættelse til tabel'!$A$2:$B$14,2,FALSE),"")</f>
        <v>Grøn raffinering</v>
      </c>
    </row>
    <row r="996" spans="1:6" s="103" customFormat="1" x14ac:dyDescent="0.2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38">
        <f>IF('Forbrug af biomasse'!E396&lt;&gt;"",'Forbrug af biomasse'!E396,"")</f>
        <v>0</v>
      </c>
      <c r="F996" s="103" t="str">
        <f>IFERROR(VLOOKUP(A996,'Oversættelse til tabel'!$A$2:$B$14,2,FALSE),"")</f>
        <v>Grøn raffinering</v>
      </c>
    </row>
    <row r="997" spans="1:6" s="103" customFormat="1" x14ac:dyDescent="0.2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38">
        <f>IF('Forbrug af biomasse'!E397&lt;&gt;"",'Forbrug af biomasse'!E397,"")</f>
        <v>0</v>
      </c>
      <c r="F997" s="103" t="str">
        <f>IFERROR(VLOOKUP(A997,'Oversættelse til tabel'!$A$2:$B$14,2,FALSE),"")</f>
        <v>Grøn raffinering</v>
      </c>
    </row>
    <row r="998" spans="1:6" s="103" customFormat="1" x14ac:dyDescent="0.2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38">
        <f>IF('Forbrug af biomasse'!E398&lt;&gt;"",'Forbrug af biomasse'!E398,"")</f>
        <v>485762.00237315823</v>
      </c>
      <c r="F998" s="103" t="str">
        <f>IFERROR(VLOOKUP(A998,'Oversættelse til tabel'!$A$2:$B$14,2,FALSE),"")</f>
        <v>Andet</v>
      </c>
    </row>
    <row r="999" spans="1:6" s="103" customFormat="1" x14ac:dyDescent="0.2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38">
        <f>IF('Forbrug af biomasse'!E399&lt;&gt;"",'Forbrug af biomasse'!E399,"")</f>
        <v>371797.62097043003</v>
      </c>
      <c r="F999" s="103" t="str">
        <f>IFERROR(VLOOKUP(A999,'Oversættelse til tabel'!$A$2:$B$14,2,FALSE),"")</f>
        <v>Andet</v>
      </c>
    </row>
    <row r="1000" spans="1:6" s="103" customFormat="1" x14ac:dyDescent="0.2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38">
        <f>IF('Forbrug af biomasse'!E400&lt;&gt;"",'Forbrug af biomasse'!E400,"")</f>
        <v>370660.6274963881</v>
      </c>
      <c r="F1000" s="103" t="str">
        <f>IFERROR(VLOOKUP(A1000,'Oversættelse til tabel'!$A$2:$B$14,2,FALSE),"")</f>
        <v>Andet</v>
      </c>
    </row>
    <row r="1001" spans="1:6" s="103" customFormat="1" x14ac:dyDescent="0.2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38">
        <f>IF('Forbrug af biomasse'!E401&lt;&gt;"",'Forbrug af biomasse'!E401,"")</f>
        <v>192563.22613808865</v>
      </c>
      <c r="F1001" s="103" t="str">
        <f>IFERROR(VLOOKUP(A1001,'Oversættelse til tabel'!$A$2:$B$14,2,FALSE),"")</f>
        <v>Andet</v>
      </c>
    </row>
    <row r="1002" spans="1:6" s="103" customFormat="1" x14ac:dyDescent="0.2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38">
        <f>IF('Forbrug af biomasse'!E402&lt;&gt;"",'Forbrug af biomasse'!E402,"")</f>
        <v>110532.40398074606</v>
      </c>
      <c r="F1002" s="103" t="str">
        <f>IFERROR(VLOOKUP(A1002,'Oversættelse til tabel'!$A$2:$B$14,2,FALSE),"")</f>
        <v>Andet</v>
      </c>
    </row>
    <row r="1003" spans="1:6" s="103" customFormat="1" x14ac:dyDescent="0.2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38">
        <f>IF('Forbrug af biomasse'!E403&lt;&gt;"",'Forbrug af biomasse'!E403,"")</f>
        <v>113182.04384415773</v>
      </c>
      <c r="F1003" s="103" t="str">
        <f>IFERROR(VLOOKUP(A1003,'Oversættelse til tabel'!$A$2:$B$14,2,FALSE),"")</f>
        <v>Andet</v>
      </c>
    </row>
    <row r="1004" spans="1:6" s="103" customFormat="1" x14ac:dyDescent="0.2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38">
        <f>IF('Forbrug af biomasse'!E404&lt;&gt;"",'Forbrug af biomasse'!E404,"")</f>
        <v>0</v>
      </c>
      <c r="F1004" s="103" t="str">
        <f>IFERROR(VLOOKUP(A1004,'Oversættelse til tabel'!$A$2:$B$14,2,FALSE),"")</f>
        <v>Brun raffinering</v>
      </c>
    </row>
    <row r="1005" spans="1:6" s="103" customFormat="1" x14ac:dyDescent="0.2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38">
        <f>IF('Forbrug af biomasse'!E405&lt;&gt;"",'Forbrug af biomasse'!E405,"")</f>
        <v>0</v>
      </c>
      <c r="F1005" s="103" t="str">
        <f>IFERROR(VLOOKUP(A1005,'Oversættelse til tabel'!$A$2:$B$14,2,FALSE),"")</f>
        <v>Brun raffinering</v>
      </c>
    </row>
    <row r="1006" spans="1:6" s="103" customFormat="1" x14ac:dyDescent="0.2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38">
        <f>IF('Forbrug af biomasse'!E406&lt;&gt;"",'Forbrug af biomasse'!E406,"")</f>
        <v>0</v>
      </c>
      <c r="F1006" s="103" t="str">
        <f>IFERROR(VLOOKUP(A1006,'Oversættelse til tabel'!$A$2:$B$14,2,FALSE),"")</f>
        <v>Brun raffinering</v>
      </c>
    </row>
    <row r="1007" spans="1:6" s="103" customFormat="1" x14ac:dyDescent="0.2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38">
        <f>IF('Forbrug af biomasse'!E407&lt;&gt;"",'Forbrug af biomasse'!E407,"")</f>
        <v>0</v>
      </c>
      <c r="F1007" s="103" t="str">
        <f>IFERROR(VLOOKUP(A1007,'Oversættelse til tabel'!$A$2:$B$14,2,FALSE),"")</f>
        <v>Brun raffinering</v>
      </c>
    </row>
    <row r="1008" spans="1:6" s="103" customFormat="1" x14ac:dyDescent="0.2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38">
        <f>IF('Forbrug af biomasse'!E408&lt;&gt;"",'Forbrug af biomasse'!E408,"")</f>
        <v>0</v>
      </c>
      <c r="F1008" s="103" t="str">
        <f>IFERROR(VLOOKUP(A1008,'Oversættelse til tabel'!$A$2:$B$14,2,FALSE),"")</f>
        <v>Brun raffinering</v>
      </c>
    </row>
    <row r="1009" spans="1:6" s="103" customFormat="1" x14ac:dyDescent="0.2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38">
        <f>IF('Forbrug af biomasse'!E409&lt;&gt;"",'Forbrug af biomasse'!E409,"")</f>
        <v>0</v>
      </c>
      <c r="F1009" s="103" t="str">
        <f>IFERROR(VLOOKUP(A1009,'Oversættelse til tabel'!$A$2:$B$14,2,FALSE),"")</f>
        <v>Brun raffinering</v>
      </c>
    </row>
    <row r="1010" spans="1:6" s="103" customFormat="1" x14ac:dyDescent="0.2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38">
        <f ca="1">IF('Forbrug af biomasse'!E410&lt;&gt;"",'Forbrug af biomasse'!E410,"")</f>
        <v>0</v>
      </c>
      <c r="F1010" s="103" t="str">
        <f>IFERROR(VLOOKUP(A1010,'Oversættelse til tabel'!$A$2:$B$14,2,FALSE),"")</f>
        <v>Brun raffinering</v>
      </c>
    </row>
    <row r="1011" spans="1:6" s="103" customFormat="1" x14ac:dyDescent="0.2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38">
        <f ca="1">IF('Forbrug af biomasse'!E411&lt;&gt;"",'Forbrug af biomasse'!E411,"")</f>
        <v>0</v>
      </c>
      <c r="F1011" s="103" t="str">
        <f>IFERROR(VLOOKUP(A1011,'Oversættelse til tabel'!$A$2:$B$14,2,FALSE),"")</f>
        <v>Brun raffinering</v>
      </c>
    </row>
    <row r="1012" spans="1:6" s="103" customFormat="1" x14ac:dyDescent="0.2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38">
        <f ca="1">IF('Forbrug af biomasse'!E412&lt;&gt;"",'Forbrug af biomasse'!E412,"")</f>
        <v>0</v>
      </c>
      <c r="F1012" s="103" t="str">
        <f>IFERROR(VLOOKUP(A1012,'Oversættelse til tabel'!$A$2:$B$14,2,FALSE),"")</f>
        <v>Brun raffinering</v>
      </c>
    </row>
    <row r="1013" spans="1:6" s="103" customFormat="1" x14ac:dyDescent="0.2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38">
        <f ca="1">IF('Forbrug af biomasse'!E413&lt;&gt;"",'Forbrug af biomasse'!E413,"")</f>
        <v>0</v>
      </c>
      <c r="F1013" s="103" t="str">
        <f>IFERROR(VLOOKUP(A1013,'Oversættelse til tabel'!$A$2:$B$14,2,FALSE),"")</f>
        <v>Brun raffinering</v>
      </c>
    </row>
    <row r="1014" spans="1:6" s="103" customFormat="1" x14ac:dyDescent="0.2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38">
        <f ca="1">IF('Forbrug af biomasse'!E414&lt;&gt;"",'Forbrug af biomasse'!E414,"")</f>
        <v>0</v>
      </c>
      <c r="F1014" s="103" t="str">
        <f>IFERROR(VLOOKUP(A1014,'Oversættelse til tabel'!$A$2:$B$14,2,FALSE),"")</f>
        <v>Brun raffinering</v>
      </c>
    </row>
    <row r="1015" spans="1:6" s="103" customFormat="1" x14ac:dyDescent="0.2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38">
        <f ca="1">IF('Forbrug af biomasse'!E415&lt;&gt;"",'Forbrug af biomasse'!E415,"")</f>
        <v>0</v>
      </c>
      <c r="F1015" s="103" t="str">
        <f>IFERROR(VLOOKUP(A1015,'Oversættelse til tabel'!$A$2:$B$14,2,FALSE),"")</f>
        <v>Brun raffinering</v>
      </c>
    </row>
    <row r="1016" spans="1:6" s="103" customFormat="1" x14ac:dyDescent="0.2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38">
        <f ca="1">IF('Forbrug af biomasse'!E416&lt;&gt;"",'Forbrug af biomasse'!E416,"")</f>
        <v>0</v>
      </c>
      <c r="F1016" s="103" t="str">
        <f>IFERROR(VLOOKUP(A1016,'Oversættelse til tabel'!$A$2:$B$14,2,FALSE),"")</f>
        <v>Ubrugt</v>
      </c>
    </row>
    <row r="1017" spans="1:6" s="103" customFormat="1" x14ac:dyDescent="0.2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38">
        <f ca="1">IF('Forbrug af biomasse'!E417&lt;&gt;"",'Forbrug af biomasse'!E417,"")</f>
        <v>0</v>
      </c>
      <c r="F1017" s="103" t="str">
        <f>IFERROR(VLOOKUP(A1017,'Oversættelse til tabel'!$A$2:$B$14,2,FALSE),"")</f>
        <v>Ubrugt</v>
      </c>
    </row>
    <row r="1018" spans="1:6" s="103" customFormat="1" x14ac:dyDescent="0.2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38">
        <f ca="1">IF('Forbrug af biomasse'!E418&lt;&gt;"",'Forbrug af biomasse'!E418,"")</f>
        <v>0</v>
      </c>
      <c r="F1018" s="103" t="str">
        <f>IFERROR(VLOOKUP(A1018,'Oversættelse til tabel'!$A$2:$B$14,2,FALSE),"")</f>
        <v>Ubrugt</v>
      </c>
    </row>
    <row r="1019" spans="1:6" s="103" customFormat="1" x14ac:dyDescent="0.2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38">
        <f ca="1">IF('Forbrug af biomasse'!E419&lt;&gt;"",'Forbrug af biomasse'!E419,"")</f>
        <v>0</v>
      </c>
      <c r="F1019" s="103" t="str">
        <f>IFERROR(VLOOKUP(A1019,'Oversættelse til tabel'!$A$2:$B$14,2,FALSE),"")</f>
        <v>Ubrugt</v>
      </c>
    </row>
    <row r="1020" spans="1:6" s="103" customFormat="1" x14ac:dyDescent="0.2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38">
        <f ca="1">IF('Forbrug af biomasse'!E420&lt;&gt;"",'Forbrug af biomasse'!E420,"")</f>
        <v>0</v>
      </c>
      <c r="F1020" s="103" t="str">
        <f>IFERROR(VLOOKUP(A1020,'Oversættelse til tabel'!$A$2:$B$14,2,FALSE),"")</f>
        <v>Ubrugt</v>
      </c>
    </row>
    <row r="1021" spans="1:6" s="103" customFormat="1" x14ac:dyDescent="0.2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38">
        <f ca="1">IF('Forbrug af biomasse'!E421&lt;&gt;"",'Forbrug af biomasse'!E421,"")</f>
        <v>0</v>
      </c>
      <c r="F1021" s="103" t="str">
        <f>IFERROR(VLOOKUP(A1021,'Oversættelse til tabel'!$A$2:$B$14,2,FALSE),"")</f>
        <v>Ubrugt</v>
      </c>
    </row>
    <row r="1022" spans="1:6" s="103" customFormat="1" x14ac:dyDescent="0.2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38">
        <f ca="1">IF('Forbrug af biomasse'!E422&lt;&gt;"",'Forbrug af biomasse'!E422,"")</f>
        <v>0</v>
      </c>
      <c r="F1022" s="103" t="str">
        <f>IFERROR(VLOOKUP(A1022,'Oversættelse til tabel'!$A$2:$B$14,2,FALSE),"")</f>
        <v>Ubrugt</v>
      </c>
    </row>
    <row r="1023" spans="1:6" s="103" customFormat="1" x14ac:dyDescent="0.2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38">
        <f ca="1">IF('Forbrug af biomasse'!E423&lt;&gt;"",'Forbrug af biomasse'!E423,"")</f>
        <v>0</v>
      </c>
      <c r="F1023" s="103" t="str">
        <f>IFERROR(VLOOKUP(A1023,'Oversættelse til tabel'!$A$2:$B$14,2,FALSE),"")</f>
        <v>Ubrugt</v>
      </c>
    </row>
    <row r="1024" spans="1:6" s="103" customFormat="1" x14ac:dyDescent="0.2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38">
        <f ca="1">IF('Forbrug af biomasse'!E424&lt;&gt;"",'Forbrug af biomasse'!E424,"")</f>
        <v>0</v>
      </c>
      <c r="F1024" s="103" t="str">
        <f>IFERROR(VLOOKUP(A1024,'Oversættelse til tabel'!$A$2:$B$14,2,FALSE),"")</f>
        <v>Ubrugt</v>
      </c>
    </row>
    <row r="1025" spans="1:6" s="103" customFormat="1" x14ac:dyDescent="0.2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38">
        <f ca="1">IF('Forbrug af biomasse'!E425&lt;&gt;"",'Forbrug af biomasse'!E425,"")</f>
        <v>0</v>
      </c>
      <c r="F1025" s="103" t="str">
        <f>IFERROR(VLOOKUP(A1025,'Oversættelse til tabel'!$A$2:$B$14,2,FALSE),"")</f>
        <v>Ubrugt</v>
      </c>
    </row>
    <row r="1026" spans="1:6" s="103" customFormat="1" x14ac:dyDescent="0.2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38">
        <f ca="1">IF('Forbrug af biomasse'!E426&lt;&gt;"",'Forbrug af biomasse'!E426,"")</f>
        <v>0</v>
      </c>
      <c r="F1026" s="103" t="str">
        <f>IFERROR(VLOOKUP(A1026,'Oversættelse til tabel'!$A$2:$B$14,2,FALSE),"")</f>
        <v>Ubrugt</v>
      </c>
    </row>
    <row r="1027" spans="1:6" s="103" customFormat="1" x14ac:dyDescent="0.2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38">
        <f ca="1">IF('Forbrug af biomasse'!E427&lt;&gt;"",'Forbrug af biomasse'!E427,"")</f>
        <v>0</v>
      </c>
      <c r="F1027" s="103" t="str">
        <f>IFERROR(VLOOKUP(A1027,'Oversættelse til tabel'!$A$2:$B$14,2,FALSE),"")</f>
        <v>Ubrugt</v>
      </c>
    </row>
    <row r="1028" spans="1:6" x14ac:dyDescent="0.2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38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2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38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2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38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2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38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2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38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2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38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2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38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2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38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2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38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2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38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2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38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2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38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2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38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2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38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2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38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2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38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2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38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2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38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2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38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2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38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2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38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2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38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2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38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2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38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2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38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2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38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2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38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2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38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2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38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2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38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2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38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2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38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2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38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2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38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2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38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2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38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2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38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2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38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2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38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2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38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2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38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2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38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2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38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2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38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2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38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2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38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2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38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2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38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2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38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2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38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2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38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2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38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2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38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2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38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2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38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2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38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2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38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2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38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2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38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2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38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2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38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2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38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2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38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2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38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2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38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2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38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2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38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2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38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2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38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2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38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2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38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2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38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2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38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2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38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2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38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2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38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2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38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2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38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2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38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2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38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2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38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2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38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2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38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2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38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2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38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2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38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2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38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2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38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2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38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2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38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2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38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2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38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2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38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2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38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2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38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2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38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2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38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2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38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2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38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2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38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2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38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2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38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2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38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2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38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2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38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2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38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2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38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2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38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2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38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2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38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2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38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2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38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2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38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2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38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2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38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2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38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2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38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2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38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2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38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2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38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2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38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2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38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2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38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2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38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2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38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2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38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2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38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2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38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2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38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2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38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2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38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2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38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2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38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2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38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2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38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2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38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2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38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2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38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2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38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2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38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2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38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2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38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2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38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2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38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2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38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2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38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2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38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2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38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2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38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2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38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2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38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2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38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2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38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2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38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2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38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2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38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2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38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2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38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2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38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2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38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2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38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2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38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2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38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2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38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2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38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2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38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2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38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2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38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2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38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2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38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2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38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2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38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2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38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2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38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2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38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2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38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2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38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2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38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2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38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2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38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2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38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2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38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2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38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2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38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2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38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2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38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2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38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2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38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2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38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2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38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2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38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2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38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2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38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2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38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2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38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2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38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2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38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2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38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2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38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2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38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2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38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2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38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2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38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2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38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2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38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2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38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2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38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2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38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2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38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2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38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2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38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2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38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2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38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2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38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2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38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2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38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2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38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2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38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2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38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2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38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2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38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2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38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2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38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2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38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2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38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2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38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2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38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2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38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2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38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2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38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2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38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2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38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2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38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2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38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2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38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2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38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2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38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2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38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2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38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2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38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2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38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2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38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2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38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2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38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2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38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2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38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2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38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2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38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2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38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2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38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2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38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2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38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2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38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2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38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2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38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2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38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2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38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2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38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2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38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2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38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2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38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2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38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2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38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2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38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2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38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2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38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2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38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2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38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2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38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2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38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2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38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2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38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2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38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2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38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2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38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2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38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2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38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2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38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2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38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337</v>
      </c>
      <c r="B1" t="s">
        <v>338</v>
      </c>
    </row>
    <row r="2" spans="1:2" x14ac:dyDescent="0.25">
      <c r="A2" t="s">
        <v>109</v>
      </c>
      <c r="B2" t="s">
        <v>109</v>
      </c>
    </row>
    <row r="3" spans="1:2" x14ac:dyDescent="0.25">
      <c r="A3" t="s">
        <v>120</v>
      </c>
      <c r="B3" t="s">
        <v>342</v>
      </c>
    </row>
    <row r="4" spans="1:2" x14ac:dyDescent="0.25">
      <c r="A4" t="s">
        <v>112</v>
      </c>
      <c r="B4" t="s">
        <v>339</v>
      </c>
    </row>
    <row r="5" spans="1:2" x14ac:dyDescent="0.25">
      <c r="A5" t="s">
        <v>127</v>
      </c>
      <c r="B5" t="s">
        <v>336</v>
      </c>
    </row>
    <row r="6" spans="1:2" x14ac:dyDescent="0.25">
      <c r="A6" t="s">
        <v>114</v>
      </c>
      <c r="B6" s="168" t="s">
        <v>339</v>
      </c>
    </row>
    <row r="7" spans="1:2" x14ac:dyDescent="0.25">
      <c r="A7" t="s">
        <v>164</v>
      </c>
      <c r="B7" t="s">
        <v>336</v>
      </c>
    </row>
    <row r="8" spans="1:2" x14ac:dyDescent="0.25">
      <c r="A8" t="s">
        <v>208</v>
      </c>
      <c r="B8" t="s">
        <v>341</v>
      </c>
    </row>
    <row r="9" spans="1:2" x14ac:dyDescent="0.25">
      <c r="A9" t="s">
        <v>308</v>
      </c>
      <c r="B9" t="s">
        <v>340</v>
      </c>
    </row>
    <row r="10" spans="1:2" x14ac:dyDescent="0.25">
      <c r="A10" t="s">
        <v>233</v>
      </c>
      <c r="B10" t="s">
        <v>336</v>
      </c>
    </row>
    <row r="11" spans="1:2" x14ac:dyDescent="0.25">
      <c r="A11" t="s">
        <v>124</v>
      </c>
      <c r="B11" s="168" t="s">
        <v>339</v>
      </c>
    </row>
    <row r="12" spans="1:2" s="168" customFormat="1" x14ac:dyDescent="0.25">
      <c r="A12" s="168" t="s">
        <v>346</v>
      </c>
      <c r="B12" s="168" t="s">
        <v>346</v>
      </c>
    </row>
    <row r="13" spans="1:2" s="168" customFormat="1" x14ac:dyDescent="0.25">
      <c r="A13" s="168" t="s">
        <v>342</v>
      </c>
      <c r="B13" s="168" t="s">
        <v>342</v>
      </c>
    </row>
    <row r="14" spans="1:2" x14ac:dyDescent="0.25">
      <c r="A14" t="s">
        <v>344</v>
      </c>
      <c r="B14" t="s">
        <v>347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5" x14ac:dyDescent="0.25"/>
  <sheetData>
    <row r="1" spans="1:10" x14ac:dyDescent="0.2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1554497.6390417423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2717336.5701075909</v>
      </c>
      <c r="F2">
        <f>E2-D2</f>
        <v>1162838.9310658486</v>
      </c>
      <c r="G2">
        <f>IF(F2&gt;=0,IF(H2&gt;=0,F2,F2+H2),IF(F2+H2&gt;0,0,F2+H2))</f>
        <v>1162838.9310658486</v>
      </c>
      <c r="H2">
        <f t="shared" ref="H2:H37" si="1">SUMIFS($F$2:$F$37,$C$2:$C$37,C2,$A$2:$A$37,A2,$B$2:$B$37,"&lt;&gt;"&amp;B2)</f>
        <v>732655.58820898295</v>
      </c>
      <c r="J2" s="190"/>
    </row>
    <row r="3" spans="1:10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10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10" x14ac:dyDescent="0.25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1246372.8717247061</v>
      </c>
      <c r="F5">
        <f t="shared" ca="1" si="2"/>
        <v>1246372.8717247061</v>
      </c>
      <c r="G5">
        <f t="shared" ca="1" si="3"/>
        <v>1246372.8717247061</v>
      </c>
      <c r="H5">
        <f t="shared" ca="1" si="1"/>
        <v>364819.33528776863</v>
      </c>
    </row>
    <row r="6" spans="1:10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10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 s="190">
        <f ca="1"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10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221757.13248259638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954412.72069157928</v>
      </c>
      <c r="F8">
        <f t="shared" si="2"/>
        <v>732655.58820898295</v>
      </c>
      <c r="G8">
        <f t="shared" si="3"/>
        <v>732655.58820898295</v>
      </c>
      <c r="H8">
        <f t="shared" si="1"/>
        <v>1162838.9310658486</v>
      </c>
    </row>
    <row r="9" spans="1:10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10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10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 s="190">
        <f ca="1"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364819.33528776863</v>
      </c>
      <c r="F11">
        <f t="shared" ca="1" si="2"/>
        <v>364819.33528776863</v>
      </c>
      <c r="G11">
        <f t="shared" ca="1" si="3"/>
        <v>364819.33528776863</v>
      </c>
      <c r="H11">
        <f t="shared" ca="1" si="1"/>
        <v>1246372.8717247061</v>
      </c>
    </row>
    <row r="12" spans="1:10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10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 s="190">
        <f ca="1"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10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1556456.3715815849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2975351.7262968849</v>
      </c>
      <c r="F14">
        <f>E14-D14</f>
        <v>1418895.3547153</v>
      </c>
      <c r="G14">
        <f t="shared" si="3"/>
        <v>1418895.3547153</v>
      </c>
      <c r="H14">
        <f t="shared" si="1"/>
        <v>664532.04377896746</v>
      </c>
    </row>
    <row r="15" spans="1:10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10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 s="190">
        <f ca="1"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1270319.2592548286</v>
      </c>
      <c r="F17">
        <f t="shared" ca="1" si="2"/>
        <v>1270319.2592548286</v>
      </c>
      <c r="G17">
        <f t="shared" ca="1" si="3"/>
        <v>1270319.2592548286</v>
      </c>
      <c r="H17">
        <f t="shared" ca="1" si="1"/>
        <v>371256.09920674853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 s="190">
        <f ca="1"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217948.78362142248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882480.82740038994</v>
      </c>
      <c r="F20">
        <f t="shared" si="2"/>
        <v>664532.04377896746</v>
      </c>
      <c r="G20">
        <f t="shared" si="3"/>
        <v>664532.04377896746</v>
      </c>
      <c r="H20">
        <f t="shared" si="1"/>
        <v>1418895.3547153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 s="190">
        <f ca="1"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371256.09920674853</v>
      </c>
      <c r="F23">
        <f t="shared" ca="1" si="2"/>
        <v>371256.09920674853</v>
      </c>
      <c r="G23">
        <f t="shared" ca="1" si="3"/>
        <v>371256.09920674853</v>
      </c>
      <c r="H23">
        <f t="shared" ca="1" si="1"/>
        <v>1270319.2592548286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 s="190">
        <f ca="1"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1552864.9624956532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2778972.7829183596</v>
      </c>
      <c r="F26">
        <f t="shared" si="2"/>
        <v>1226107.8204227064</v>
      </c>
      <c r="G26">
        <f t="shared" si="3"/>
        <v>1226107.8204227064</v>
      </c>
      <c r="H26">
        <f t="shared" si="1"/>
        <v>628148.37928965548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 s="190">
        <f ca="1"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1364632.0694843589</v>
      </c>
      <c r="F29">
        <f t="shared" ca="1" si="2"/>
        <v>1364632.0694843589</v>
      </c>
      <c r="G29">
        <f t="shared" ca="1" si="3"/>
        <v>1364632.0694843589</v>
      </c>
      <c r="H29">
        <f t="shared" ca="1" si="1"/>
        <v>385847.82849847211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 s="190">
        <f ca="1"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218120.30908923439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846268.68837888993</v>
      </c>
      <c r="F32">
        <f t="shared" si="2"/>
        <v>628148.37928965548</v>
      </c>
      <c r="G32">
        <f t="shared" si="3"/>
        <v>628148.37928965548</v>
      </c>
      <c r="H32">
        <f t="shared" si="1"/>
        <v>1226107.8204227064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 s="190">
        <f ca="1"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385847.82849847211</v>
      </c>
      <c r="F35">
        <f t="shared" ca="1" si="2"/>
        <v>385847.82849847211</v>
      </c>
      <c r="G35">
        <f t="shared" ca="1" si="3"/>
        <v>385847.82849847211</v>
      </c>
      <c r="H35">
        <f t="shared" ca="1" si="1"/>
        <v>1364632.0694843589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 s="190">
        <f ca="1"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sqref="A1:U50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570312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799526.43232518586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811113.25697856699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787129.4644546312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830619.12691560958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842656.55030551134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817740.05473897781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-1066915.7206015207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-1009680.5784662089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-913367.63301027112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8032.5123828836649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84447.191764473027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1706.9088813627791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17945.028249950516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-991550.54998594557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88296.1437869129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25979.442306533991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4056.8128949921688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1724.1454803716722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-47633.733853916536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383772.68751608918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393189.96929349634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462686.21419248445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415753.74480909668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425955.80006795435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501243.39870852482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-512119.54588872992</v>
      </c>
      <c r="I425" s="338">
        <f t="shared" ref="I425:J425" ca="1" si="0">SUMIFS(I3:I424,$F$3:$F$424,$D$425)*I423/SUM(I423:I424)</f>
        <v>-533211.89581500459</v>
      </c>
      <c r="J425" s="339">
        <f t="shared" ca="1" si="0"/>
        <v>-1434861.8727212753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5290666613.2844982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5145870223.27917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5145870223.27917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146913194.13793731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146913194.13793728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69873348.431457981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69873348.431457967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128101138.7910063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272903091.78984386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272903091.78984386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1498693742.6388359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1498693742.6388357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215890730.41001761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215890730.41001758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2035285226.1060581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2035285226.1060579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146017381.97855964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146017381.97855961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108393271.28469765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108393271.28469765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3588623510.4669328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3588623510.4669318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8543101.6798546687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9057121.1567869652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8955949.4744293038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271259.74236183573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278810.84576672339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3864207.3728631018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3435746.5620960109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30413304.875726663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162808198.29951555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155868751.08985925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-32257.365042424757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-172679.80266881373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-165319.5936172425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57342790.956111364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164760573.26685107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161612308.51735726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-119673.00061953654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-343851.28205095965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-337280.93060774158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53759.86093242302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98360.741138081241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101577.11900806775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40271680.293017551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79587774.553765386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31487494.627501383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25619886.995640021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313132.77855375624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1664607.8584908096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37347291.841013692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18513304.683122173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73468664.440101922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53663046.353516184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1991.3211030641837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1977.3250193561946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20296537.965774857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20948706.0181107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9570947.4163383078</v>
      </c>
      <c r="I474" s="282">
        <f ca="1">SUMIFS('Forbrug af biomasse'!$E$1:$E$437,'Forbrug af biomasse'!$A$1:$A$437,"Biogas",'Forbrug af biomasse'!$B$1:$B$437,$A$1,'Forbrug af biomasse'!$D$1:$D$437,I$2)*'[1]Processer - data'!I474</f>
        <v>26963545.84914279</v>
      </c>
      <c r="J474" s="283">
        <f ca="1">SUMIFS('Forbrug af biomasse'!$E$1:$E$437,'Forbrug af biomasse'!$A$1:$A$437,"Biogas",'Forbrug af biomasse'!$B$1:$B$437,$A$1,'Forbrug af biomasse'!$D$1:$D$437,J$2)*'[1]Processer - data'!J474</f>
        <v>26332676.453754772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171755223.85728914</v>
      </c>
      <c r="J479" s="283">
        <f ca="1">J474*'[1]Processer - data'!J$479*Biogasanlæg!AC$3</f>
        <v>166595190.84876499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82125559.138292283</v>
      </c>
      <c r="J480" s="283">
        <f ca="1">-SUMIFS('Resultater - Vestdanmark'!J$3:J$504,'Resultater - Vestdanmark'!$F$3:$F$504,"Gødning",'Resultater - Vestdanmark'!$A$3:$A$504,"&lt;&gt;Gødning")-SUM(J475:J479)</f>
        <v>69644923.424299896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12.018877995102628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14.665427601834702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12.67281298278723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2.8290779018212735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4.1641333548688158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3.146524797754445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2.8356828385104209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33.276306174157412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33.915639187009909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36.433651268739695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9.4691817325671721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9.4026271924825835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21.118770439952467</v>
      </c>
      <c r="J489" s="283">
        <f ca="1">SUM(J455:J473)*'[1]Processer - data'!$H$489</f>
        <v>20.905741198281969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570312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234025.23290020795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237416.75221520485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230396.58076831326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243126.21417966046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246649.6259124628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239356.44779819209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-312291.36386714398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-295538.36243185808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-267347.09997905721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1569.6411500057175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16309.168397399944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333.54874437621498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3465.6982844474883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-191496.77516048108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17181.306082967018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5055.268905180681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792.74580035785982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336.91696515209054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-9308.1548115443056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112332.11179209981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114713.46881530106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127046.30450353827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121693.12110810814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124272.9245499095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137633.4965454998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-149899.85465622912</v>
      </c>
      <c r="I425" s="338">
        <f t="shared" ref="I425:J425" ca="1" si="0">SUMIFS(I3:I424,$F$3:$F$424,$D$425)*I423/SUM(I423:I424)</f>
        <v>-151348.59104210144</v>
      </c>
      <c r="J425" s="339">
        <f t="shared" ca="1" si="0"/>
        <v>-321546.79332585231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biomasse'!$E$1:$E$437,'Forbrug af biomasse'!$A$1:$A$437,$F440,'Forbrug af biomasse'!$C$1:$C$437,$D440,'Forbrug af biomasse'!$B$1:$B$437,$A$1,'Forbrug af biomasse'!$D$1:$D$437,H$2)*'[1]Processer - data'!H440</f>
        <v>649382479.82762504</v>
      </c>
      <c r="I440" s="273">
        <f>SUMIFS('Forbrug af biomasse'!$E$1:$E$437,'Forbrug af biomasse'!$A$1:$A$437,$F440,'Forbrug af biomasse'!$C$1:$C$437,$D440,'Forbrug af biomasse'!$B$1:$B$437,$A$1,'Forbrug af biomasse'!$D$1:$D$437,I$2)*'[1]Processer - data'!I440</f>
        <v>631610005.0745101</v>
      </c>
      <c r="J440" s="274">
        <f>SUMIFS('Forbrug af biomasse'!$E$1:$E$437,'Forbrug af biomasse'!$A$1:$A$437,$F440,'Forbrug af biomasse'!$C$1:$C$437,$D440,'Forbrug af biomasse'!$B$1:$B$437,$A$1,'Forbrug af biomasse'!$D$1:$D$437,J$2)*'[1]Processer - data'!J440</f>
        <v>631610005.07450998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biomasse'!$E$1:$E$437,'Forbrug af biomasse'!$A$1:$A$437,$F441,'Forbrug af biomasse'!$C$1:$C$437,$D441,'Forbrug af biomasse'!$B$1:$B$437,$A$1,'Forbrug af biomasse'!$D$1:$D$437,H$2)*'[1]Processer - data'!H441</f>
        <v>18032293.716852441</v>
      </c>
      <c r="I441" s="276">
        <f>SUMIFS('Forbrug af biomasse'!$E$1:$E$437,'Forbrug af biomasse'!$A$1:$A$437,$F441,'Forbrug af biomasse'!$C$1:$C$437,$D441,'Forbrug af biomasse'!$B$1:$B$437,$A$1,'Forbrug af biomasse'!$D$1:$D$437,I$2)*'[1]Processer - data'!I441</f>
        <v>18032293.716852445</v>
      </c>
      <c r="J441" s="277">
        <f>SUMIFS('Forbrug af biomasse'!$E$1:$E$437,'Forbrug af biomasse'!$A$1:$A$437,$F441,'Forbrug af biomasse'!$C$1:$C$437,$D441,'Forbrug af biomasse'!$B$1:$B$437,$A$1,'Forbrug af biomasse'!$D$1:$D$437,J$2)*'[1]Processer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biomasse'!$E$1:$E$437,'Forbrug af biomasse'!$A$1:$A$437,$F442,'Forbrug af biomasse'!$C$1:$C$437,$D442,'Forbrug af biomasse'!$B$1:$B$437,$A$1,'Forbrug af biomasse'!$D$1:$D$437,H$2)*'[1]Processer - data'!H442</f>
        <v>0</v>
      </c>
      <c r="I442" s="276">
        <f>SUMIFS('Forbrug af biomasse'!$E$1:$E$437,'Forbrug af biomasse'!$A$1:$A$437,$F442,'Forbrug af biomasse'!$C$1:$C$437,$D442,'Forbrug af biomasse'!$B$1:$B$437,$A$1,'Forbrug af biomasse'!$D$1:$D$437,I$2)*'[1]Processer - data'!I442</f>
        <v>0</v>
      </c>
      <c r="J442" s="277">
        <f>SUMIFS('Forbrug af biomasse'!$E$1:$E$437,'Forbrug af biomasse'!$A$1:$A$437,$F442,'Forbrug af biomasse'!$C$1:$C$437,$D442,'Forbrug af biomasse'!$B$1:$B$437,$A$1,'Forbrug af biomasse'!$D$1:$D$437,J$2)*'[1]Processer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biomasse'!$E$1:$E$437,'Forbrug af biomasse'!$A$1:$A$437,$F443,'Forbrug af biomasse'!$C$1:$C$437,$D443,'Forbrug af biomasse'!$B$1:$B$437,$A$1,'Forbrug af biomasse'!$D$1:$D$437,H$2)*'[1]Processer - data'!H443</f>
        <v>8576334.816551771</v>
      </c>
      <c r="I443" s="276">
        <f>SUMIFS('Forbrug af biomasse'!$E$1:$E$437,'Forbrug af biomasse'!$A$1:$A$437,$F443,'Forbrug af biomasse'!$C$1:$C$437,$D443,'Forbrug af biomasse'!$B$1:$B$437,$A$1,'Forbrug af biomasse'!$D$1:$D$437,I$2)*'[1]Processer - data'!I443</f>
        <v>8576334.816551771</v>
      </c>
      <c r="J443" s="277">
        <f>SUMIFS('Forbrug af biomasse'!$E$1:$E$437,'Forbrug af biomasse'!$A$1:$A$437,$F443,'Forbrug af biomasse'!$C$1:$C$437,$D443,'Forbrug af biomasse'!$B$1:$B$437,$A$1,'Forbrug af biomasse'!$D$1:$D$437,J$2)*'[1]Processer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biomasse'!$E$1:$E$437,'Forbrug af biomasse'!$A$1:$A$437,$F444,'Forbrug af biomasse'!$C$1:$C$437,$D444,'Forbrug af biomasse'!$B$1:$B$437,$A$1,'Forbrug af biomasse'!$D$1:$D$437,H$2)*'[1]Processer - data'!H444</f>
        <v>15723280.49701158</v>
      </c>
      <c r="I444" s="276">
        <f>SUMIFS('Forbrug af biomasse'!$E$1:$E$437,'Forbrug af biomasse'!$A$1:$A$437,$F444,'Forbrug af biomasse'!$C$1:$C$437,$D444,'Forbrug af biomasse'!$B$1:$B$437,$A$1,'Forbrug af biomasse'!$D$1:$D$437,I$2)*'[1]Processer - data'!I444</f>
        <v>33496438.058321703</v>
      </c>
      <c r="J444" s="277">
        <f>SUMIFS('Forbrug af biomasse'!$E$1:$E$437,'Forbrug af biomasse'!$A$1:$A$437,$F444,'Forbrug af biomasse'!$C$1:$C$437,$D444,'Forbrug af biomasse'!$B$1:$B$437,$A$1,'Forbrug af biomasse'!$D$1:$D$437,J$2)*'[1]Processer - data'!J444</f>
        <v>33496438.058321696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biomasse'!$E$1:$E$437,'Forbrug af biomasse'!$A$1:$A$437,$F445,'Forbrug af biomasse'!$C$1:$C$437,$D445,'Forbrug af biomasse'!$B$1:$B$437,$A$1,'Forbrug af biomasse'!$D$1:$D$437,H$2)*'[1]Processer - data'!H445</f>
        <v>183951386.51398861</v>
      </c>
      <c r="I445" s="276">
        <f>SUMIFS('Forbrug af biomasse'!$E$1:$E$437,'Forbrug af biomasse'!$A$1:$A$437,$F445,'Forbrug af biomasse'!$C$1:$C$437,$D445,'Forbrug af biomasse'!$B$1:$B$437,$A$1,'Forbrug af biomasse'!$D$1:$D$437,I$2)*'[1]Processer - data'!I445</f>
        <v>183951386.51398864</v>
      </c>
      <c r="J445" s="277">
        <f>SUMIFS('Forbrug af biomasse'!$E$1:$E$437,'Forbrug af biomasse'!$A$1:$A$437,$F445,'Forbrug af biomasse'!$C$1:$C$437,$D445,'Forbrug af biomasse'!$B$1:$B$437,$A$1,'Forbrug af biomasse'!$D$1:$D$437,J$2)*'[1]Processer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biomasse'!$E$1:$E$437,'Forbrug af biomasse'!$A$1:$A$437,$F446,'Forbrug af biomasse'!$C$1:$C$437,$D446,'Forbrug af biomasse'!$B$1:$B$437,$A$1,'Forbrug af biomasse'!$D$1:$D$437,H$2)*'[1]Processer - data'!H446</f>
        <v>26498675.522935595</v>
      </c>
      <c r="I446" s="276">
        <f>SUMIFS('Forbrug af biomasse'!$E$1:$E$437,'Forbrug af biomasse'!$A$1:$A$437,$F446,'Forbrug af biomasse'!$C$1:$C$437,$D446,'Forbrug af biomasse'!$B$1:$B$437,$A$1,'Forbrug af biomasse'!$D$1:$D$437,I$2)*'[1]Processer - data'!I446</f>
        <v>26498675.522935599</v>
      </c>
      <c r="J446" s="277">
        <f>SUMIFS('Forbrug af biomasse'!$E$1:$E$437,'Forbrug af biomasse'!$A$1:$A$437,$F446,'Forbrug af biomasse'!$C$1:$C$437,$D446,'Forbrug af biomasse'!$B$1:$B$437,$A$1,'Forbrug af biomasse'!$D$1:$D$437,J$2)*'[1]Processer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biomasse'!$E$1:$E$437,'Forbrug af biomasse'!$A$1:$A$437,$F447,'Forbrug af biomasse'!$C$1:$C$437,$D447,'Forbrug af biomasse'!$B$1:$B$437,$A$1,'Forbrug af biomasse'!$D$1:$D$437,H$2)*'[1]Processer - data'!H447</f>
        <v>0</v>
      </c>
      <c r="I447" s="276">
        <f>SUMIFS('Forbrug af biomasse'!$E$1:$E$437,'Forbrug af biomasse'!$A$1:$A$437,$F447,'Forbrug af biomasse'!$C$1:$C$437,$D447,'Forbrug af biomasse'!$B$1:$B$437,$A$1,'Forbrug af biomasse'!$D$1:$D$437,I$2)*'[1]Processer - data'!I447</f>
        <v>0</v>
      </c>
      <c r="J447" s="277">
        <f>SUMIFS('Forbrug af biomasse'!$E$1:$E$437,'Forbrug af biomasse'!$A$1:$A$437,$F447,'Forbrug af biomasse'!$C$1:$C$437,$D447,'Forbrug af biomasse'!$B$1:$B$437,$A$1,'Forbrug af biomasse'!$D$1:$D$437,J$2)*'[1]Processer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biomasse'!$E$1:$E$437,'Forbrug af biomasse'!$A$1:$A$437,$F448,'Forbrug af biomasse'!$C$1:$C$437,$D448,'Forbrug af biomasse'!$B$1:$B$437,$A$1,'Forbrug af biomasse'!$D$1:$D$437,H$2)*'[1]Processer - data'!H448</f>
        <v>0</v>
      </c>
      <c r="I448" s="276">
        <f>SUMIFS('Forbrug af biomasse'!$E$1:$E$437,'Forbrug af biomasse'!$A$1:$A$437,$F448,'Forbrug af biomasse'!$C$1:$C$437,$D448,'Forbrug af biomasse'!$B$1:$B$437,$A$1,'Forbrug af biomasse'!$D$1:$D$437,I$2)*'[1]Processer - data'!I448</f>
        <v>0</v>
      </c>
      <c r="J448" s="277">
        <f>SUMIFS('Forbrug af biomasse'!$E$1:$E$437,'Forbrug af biomasse'!$A$1:$A$437,$F448,'Forbrug af biomasse'!$C$1:$C$437,$D448,'Forbrug af biomasse'!$B$1:$B$437,$A$1,'Forbrug af biomasse'!$D$1:$D$437,J$2)*'[1]Processer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biomasse'!$E$1:$E$437,'Forbrug af biomasse'!$A$1:$A$437,$F449,'Forbrug af biomasse'!$C$1:$C$437,$D449,'Forbrug af biomasse'!$B$1:$B$437,$A$1,'Forbrug af biomasse'!$D$1:$D$437,H$2)*'[1]Processer - data'!H449</f>
        <v>249813239.78468746</v>
      </c>
      <c r="I449" s="276">
        <f>SUMIFS('Forbrug af biomasse'!$E$1:$E$437,'Forbrug af biomasse'!$A$1:$A$437,$F449,'Forbrug af biomasse'!$C$1:$C$437,$D449,'Forbrug af biomasse'!$B$1:$B$437,$A$1,'Forbrug af biomasse'!$D$1:$D$437,I$2)*'[1]Processer - data'!I449</f>
        <v>249813239.78468749</v>
      </c>
      <c r="J449" s="277">
        <f>SUMIFS('Forbrug af biomasse'!$E$1:$E$437,'Forbrug af biomasse'!$A$1:$A$437,$F449,'Forbrug af biomasse'!$C$1:$C$437,$D449,'Forbrug af biomasse'!$B$1:$B$437,$A$1,'Forbrug af biomasse'!$D$1:$D$437,J$2)*'[1]Processer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biomasse'!$E$1:$E$437,'Forbrug af biomasse'!$A$1:$A$437,$F450,'Forbrug af biomasse'!$C$1:$C$437,$D450,'Forbrug af biomasse'!$B$1:$B$437,$A$1,'Forbrug af biomasse'!$D$1:$D$437,H$2)*'[1]Processer - data'!H450</f>
        <v>17922340.706383828</v>
      </c>
      <c r="I450" s="276">
        <f>SUMIFS('Forbrug af biomasse'!$E$1:$E$437,'Forbrug af biomasse'!$A$1:$A$437,$F450,'Forbrug af biomasse'!$C$1:$C$437,$D450,'Forbrug af biomasse'!$B$1:$B$437,$A$1,'Forbrug af biomasse'!$D$1:$D$437,I$2)*'[1]Processer - data'!I450</f>
        <v>17922340.706383832</v>
      </c>
      <c r="J450" s="277">
        <f>SUMIFS('Forbrug af biomasse'!$E$1:$E$437,'Forbrug af biomasse'!$A$1:$A$437,$F450,'Forbrug af biomasse'!$C$1:$C$437,$D450,'Forbrug af biomasse'!$B$1:$B$437,$A$1,'Forbrug af biomasse'!$D$1:$D$437,J$2)*'[1]Processer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biomasse'!$E$1:$E$437,'Forbrug af biomasse'!$A$1:$A$437,$F451,'Forbrug af biomasse'!$C$1:$C$437,$D451,'Forbrug af biomasse'!$B$1:$B$437,$A$1,'Forbrug af biomasse'!$D$1:$D$437,H$2)*'[1]Processer - data'!H451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SUMIFS('Forbrug af biomasse'!$E$1:$E$437,'Forbrug af biomasse'!$A$1:$A$437,$F451,'Forbrug af biomasse'!$C$1:$C$437,$D451,'Forbrug af biomasse'!$B$1:$B$437,$A$1,'Forbrug af biomasse'!$D$1:$D$437,J$2)*'[1]Processer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biomasse'!$E$1:$E$437,'Forbrug af biomasse'!$A$1:$A$437,$F452,'Forbrug af biomasse'!$C$1:$C$437,$D452,'Forbrug af biomasse'!$B$1:$B$437,$A$1,'Forbrug af biomasse'!$D$1:$D$437,H$2)*'[1]Processer - data'!H452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SUMIFS('Forbrug af biomasse'!$E$1:$E$437,'Forbrug af biomasse'!$A$1:$A$437,$F452,'Forbrug af biomasse'!$C$1:$C$437,$D452,'Forbrug af biomasse'!$B$1:$B$437,$A$1,'Forbrug af biomasse'!$D$1:$D$437,J$2)*'[1]Processer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biomasse'!$E$1:$E$437,'Forbrug af biomasse'!$A$1:$A$437,$F453,'Forbrug af biomasse'!$C$1:$C$437,$D453,'Forbrug af biomasse'!$B$1:$B$437,$A$1,'Forbrug af biomasse'!$D$1:$D$437,H$2)*'[1]Processer - data'!H453</f>
        <v>13304314.266702106</v>
      </c>
      <c r="I453" s="276">
        <f>SUMIFS('Forbrug af biomasse'!$E$1:$E$437,'Forbrug af biomasse'!$A$1:$A$437,$F453,'Forbrug af biomasse'!$C$1:$C$437,$D453,'Forbrug af biomasse'!$B$1:$B$437,$A$1,'Forbrug af biomasse'!$D$1:$D$437,I$2)*'[1]Processer - data'!I453</f>
        <v>13304314.266702108</v>
      </c>
      <c r="J453" s="277">
        <f>SUMIFS('Forbrug af biomasse'!$E$1:$E$437,'Forbrug af biomasse'!$A$1:$A$437,$F453,'Forbrug af biomasse'!$C$1:$C$437,$D453,'Forbrug af biomasse'!$B$1:$B$437,$A$1,'Forbrug af biomasse'!$D$1:$D$437,J$2)*'[1]Processer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biomasse'!$E$1:$E$437,'Forbrug af biomasse'!$A$1:$A$437,$F454,'Forbrug af biomasse'!$C$1:$C$437,$D454,'Forbrug af biomasse'!$B$1:$B$437,$A$1,'Forbrug af biomasse'!$D$1:$D$437,H$2)*'[1]Processer - data'!H454</f>
        <v>440471759.93726146</v>
      </c>
      <c r="I454" s="276">
        <f>SUMIFS('Forbrug af biomasse'!$E$1:$E$437,'Forbrug af biomasse'!$A$1:$A$437,$F454,'Forbrug af biomasse'!$C$1:$C$437,$D454,'Forbrug af biomasse'!$B$1:$B$437,$A$1,'Forbrug af biomasse'!$D$1:$D$437,I$2)*'[1]Processer - data'!I454</f>
        <v>440471759.93726152</v>
      </c>
      <c r="J454" s="277">
        <f>SUMIFS('Forbrug af biomasse'!$E$1:$E$437,'Forbrug af biomasse'!$A$1:$A$437,$F454,'Forbrug af biomasse'!$C$1:$C$437,$D454,'Forbrug af biomasse'!$B$1:$B$437,$A$1,'Forbrug af biomasse'!$D$1:$D$437,J$2)*'[1]Processer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3651898.7201453252</v>
      </c>
      <c r="I455" s="276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3137879.2432130338</v>
      </c>
      <c r="J455" s="277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3239050.9255706919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89924.65763816431</v>
      </c>
      <c r="I456" s="276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82373.554233276591</v>
      </c>
      <c r="J456" s="277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526738.87713689636</v>
      </c>
      <c r="I457" s="276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955199.68790398887</v>
      </c>
      <c r="J457" s="277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4565127.1242733356</v>
      </c>
      <c r="I458" s="276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23590438.250862736</v>
      </c>
      <c r="J458" s="277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-4841.9260160802014</v>
      </c>
      <c r="I459" s="282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-25020.805245542317</v>
      </c>
      <c r="J459" s="283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4041695.3438886409</v>
      </c>
      <c r="I460" s="276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11710194.60113419</v>
      </c>
      <c r="J460" s="277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-8434.9192170182378</v>
      </c>
      <c r="I461" s="282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-24438.889394640995</v>
      </c>
      <c r="J461" s="283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4423.7890675769768</v>
      </c>
      <c r="I462" s="276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8255.3806975521566</v>
      </c>
      <c r="J462" s="277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5153539.7069824543</v>
      </c>
      <c r="I463" s="276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10741653.287765445</v>
      </c>
      <c r="J463" s="277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1515105.3724986184</v>
      </c>
      <c r="I464" s="276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7382713.0043599783</v>
      </c>
      <c r="J464" s="277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1852429.2214462431</v>
      </c>
      <c r="I465" s="276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500954.14150919009</v>
      </c>
      <c r="J465" s="277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31847524.758986317</v>
      </c>
      <c r="I466" s="276">
        <f ca="1"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16029820.816877825</v>
      </c>
      <c r="J466" s="277">
        <f ca="1"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28680457.689898066</v>
      </c>
      <c r="I467" s="276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20817640.606483798</v>
      </c>
      <c r="J467" s="277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0</v>
      </c>
      <c r="I468" s="276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0</v>
      </c>
      <c r="J468" s="277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0</v>
      </c>
      <c r="I469" s="276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0</v>
      </c>
      <c r="J469" s="277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1698.0788969358161</v>
      </c>
      <c r="I470" s="276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1712.0749806438052</v>
      </c>
      <c r="J470" s="277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0</v>
      </c>
      <c r="I471" s="276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0</v>
      </c>
      <c r="J471" s="277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16800254.634225141</v>
      </c>
      <c r="I473" s="276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17628378.214828786</v>
      </c>
      <c r="J473" s="277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biomasse'!$E$1:$E$437,'Forbrug af biomasse'!$A$1:$A$437,"Biogas",'Forbrug af biomasse'!$B$1:$B$437,$A$1,'Forbrug af biomasse'!$D$1:$D$437,H$2)*'[1]Processer - data'!H474</f>
        <v>2463073.3914116896</v>
      </c>
      <c r="I474" s="282">
        <f ca="1">SUMIFS('Forbrug af biomasse'!$E$1:$E$437,'Forbrug af biomasse'!$A$1:$A$437,"Biogas",'Forbrug af biomasse'!$B$1:$B$437,$A$1,'Forbrug af biomasse'!$D$1:$D$437,I$2)*'[1]Processer - data'!I474</f>
        <v>4379699.8256981792</v>
      </c>
      <c r="J474" s="283">
        <f ca="1">SUMIFS('Forbrug af biomasse'!$E$1:$E$437,'Forbrug af biomasse'!$A$1:$A$437,"Biogas",'Forbrug af biomasse'!$B$1:$B$437,$A$1,'Forbrug af biomasse'!$D$1:$D$437,J$2)*'[1]Processer - data'!J474</f>
        <v>4357183.7703608098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27898271.547784418</v>
      </c>
      <c r="J479" s="283">
        <f ca="1">J474*'[1]Processer - data'!J$479*Biogasanlæg!AC$3</f>
        <v>27565973.518157009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51127566.120444365</v>
      </c>
      <c r="J480" s="283">
        <f ca="1">-SUMIFS('Resultater - Østdanmark'!J$3:J$504,'Resultater - Østdanmark'!$F$3:$F$504,"Gødning",'Resultater - Østdanmark'!$A$3:$A$504,"&lt;&gt;Gødning")-SUM(J475:J479)</f>
        <v>48250898.147455975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biomasse'!$E$1:$E$437,'Forbrug af biomasse'!$A$1:$A$437,$F481,'Forbrug af biomasse'!$C$1:$C$437,$D481,'Forbrug af biomasse'!$B$1:$B$437,$A$1,'Forbrug af biomasse'!$D$1:$D$437,H$2)*'[1]Processer - data'!H481</f>
        <v>7.5725862730126234</v>
      </c>
      <c r="I481" s="286">
        <f>SUMIFS('Forbrug af biomasse'!$E$1:$E$437,'Forbrug af biomasse'!$A$1:$A$437,$F481,'Forbrug af biomasse'!$C$1:$C$437,$D481,'Forbrug af biomasse'!$B$1:$B$437,$A$1,'Forbrug af biomasse'!$D$1:$D$437,I$2)*'[1]Processer - data'!I481</f>
        <v>6.8684745106485678</v>
      </c>
      <c r="J481" s="287">
        <f>SUMIFS('Forbrug af biomasse'!$E$1:$E$437,'Forbrug af biomasse'!$A$1:$A$437,$F481,'Forbrug af biomasse'!$C$1:$C$437,$D481,'Forbrug af biomasse'!$B$1:$B$437,$A$1,'Forbrug af biomasse'!$D$1:$D$437,J$2)*'[1]Processer - data'!J481</f>
        <v>6.4924200005789992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1.1214882290282282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1.2379629245843558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0.71503055390133141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0.78177936143169058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biomasse'!$E$1:$E$437,'Forbrug af biomasse'!$A$1:$A$437,$F484,'Forbrug af biomasse'!$C$1:$C$437,$D484,'Forbrug af biomasse'!$B$1:$B$437,$A$1,'Forbrug af biomasse'!$D$1:$D$437,H$2)*'[1]Processer - data'!H484</f>
        <v>9.7401348943751529</v>
      </c>
      <c r="I484" s="286">
        <f ca="1">SUMIFS('Forbrug af biomasse'!$E$1:$E$437,'Forbrug af biomasse'!$A$1:$A$437,$F484,'Forbrug af biomasse'!$C$1:$C$437,$D484,'Forbrug af biomasse'!$B$1:$B$437,$A$1,'Forbrug af biomasse'!$D$1:$D$437,I$2)*'[1]Processer - data'!I484</f>
        <v>9.9119869394556517</v>
      </c>
      <c r="J484" s="287">
        <f ca="1">SUMIFS('Forbrug af biomasse'!$E$1:$E$437,'Forbrug af biomasse'!$A$1:$A$437,$F484,'Forbrug af biomasse'!$C$1:$C$437,$D484,'Forbrug af biomasse'!$B$1:$B$437,$A$1,'Forbrug af biomasse'!$D$1:$D$437,J$2)*'[1]Processer - data'!J484</f>
        <v>10.301564458781717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biomasse'!$E$1:$E$437,'Forbrug af biomasse'!$A$1:$A$437,$F485,'Forbrug af biomasse'!$C$1:$C$437,$D485,'Forbrug af biomasse'!$B$1:$B$437,$A$1,'Forbrug af biomasse'!$D$1:$D$437,H$2)*'[1]Processer - data'!H485</f>
        <v>8.0747487919351268</v>
      </c>
      <c r="I485" s="286">
        <f>SUMIFS('Forbrug af biomasse'!$E$1:$E$437,'Forbrug af biomasse'!$A$1:$A$437,$F485,'Forbrug af biomasse'!$C$1:$C$437,$D485,'Forbrug af biomasse'!$B$1:$B$437,$A$1,'Forbrug af biomasse'!$D$1:$D$437,I$2)*'[1]Processer - data'!I485</f>
        <v>8.1413033320197155</v>
      </c>
      <c r="J485" s="287">
        <f>SUMIFS('Forbrug af biomasse'!$E$1:$E$437,'Forbrug af biomasse'!$A$1:$A$437,$F485,'Forbrug af biomasse'!$C$1:$C$437,$D485,'Forbrug af biomasse'!$B$1:$B$437,$A$1,'Forbrug af biomasse'!$D$1:$D$437,J$2)*'[1]Processer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biomasse'!$E$1:$E$437,'Forbrug af biomasse'!$A$1:$A$437,$F486,'Forbrug af biomasse'!$C$1:$C$437,$D486,'Forbrug af biomasse'!$B$1:$B$437,$A$1,'Forbrug af biomasse'!$D$1:$D$437,H$2)*'[1]Processer - data'!H486</f>
        <v>0</v>
      </c>
      <c r="I486" s="286">
        <f ca="1">SUMIFS('Forbrug af biomasse'!$E$1:$E$437,'Forbrug af biomasse'!$A$1:$A$437,$F486,'Forbrug af biomasse'!$C$1:$C$437,$D486,'Forbrug af biomasse'!$B$1:$B$437,$A$1,'Forbrug af biomasse'!$D$1:$D$437,I$2)*'[1]Processer - data'!I486</f>
        <v>0</v>
      </c>
      <c r="J486" s="287">
        <f ca="1">SUMIFS('Forbrug af biomasse'!$E$1:$E$437,'Forbrug af biomasse'!$A$1:$A$437,$F486,'Forbrug af biomasse'!$C$1:$C$437,$D486,'Forbrug af biomasse'!$B$1:$B$437,$A$1,'Forbrug af biomasse'!$D$1:$D$437,J$2)*'[1]Processer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biomasse'!$E$1:$E$437,'Forbrug af biomasse'!$A$1:$A$437,$F487,'Forbrug af biomasse'!$C$1:$C$437,$D487,'Forbrug af biomasse'!$B$1:$B$437,$A$1,'Forbrug af biomasse'!$D$1:$D$437,H$2)*'[1]Processer - data'!H487</f>
        <v>0</v>
      </c>
      <c r="I487" s="286">
        <f ca="1">SUMIFS('Forbrug af biomasse'!$E$1:$E$437,'Forbrug af biomasse'!$A$1:$A$437,$F487,'Forbrug af biomasse'!$C$1:$C$437,$D487,'Forbrug af biomasse'!$B$1:$B$437,$A$1,'Forbrug af biomasse'!$D$1:$D$437,I$2)*'[1]Processer - data'!I487</f>
        <v>0</v>
      </c>
      <c r="J487" s="287">
        <f ca="1">SUMIFS('Forbrug af biomasse'!$E$1:$E$437,'Forbrug af biomasse'!$A$1:$A$437,$F487,'Forbrug af biomasse'!$C$1:$C$437,$D487,'Forbrug af biomasse'!$B$1:$B$437,$A$1,'Forbrug af biomasse'!$D$1:$D$437,J$2)*'[1]Processer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biomasse'!$E$1:$E$437,'Forbrug af biomasse'!$A$1:$A$437,$F488,'Forbrug af biomasse'!$C$1:$C$437,$D488,'Forbrug af biomasse'!$B$1:$B$437,$A$1,'Forbrug af biomasse'!$D$1:$D$437,H$2)*'[1]Processer - data'!H488</f>
        <v>0</v>
      </c>
      <c r="I488" s="286">
        <f ca="1">SUMIFS('Forbrug af biomasse'!$E$1:$E$437,'Forbrug af biomasse'!$A$1:$A$437,$F488,'Forbrug af biomasse'!$C$1:$C$437,$D488,'Forbrug af biomasse'!$B$1:$B$437,$A$1,'Forbrug af biomasse'!$D$1:$D$437,I$2)*'[1]Processer - data'!I488</f>
        <v>0</v>
      </c>
      <c r="J488" s="287">
        <f ca="1">SUMIFS('Forbrug af biomasse'!$E$1:$E$437,'Forbrug af biomasse'!$A$1:$A$437,$F488,'Forbrug af biomasse'!$C$1:$C$437,$D488,'Forbrug af biomasse'!$B$1:$B$437,$A$1,'Forbrug af biomasse'!$D$1:$D$437,J$2)*'[1]Processer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4.4740017362121494</v>
      </c>
      <c r="J489" s="283">
        <f ca="1">SUM(J455:J473)*'[1]Processer - data'!$H$489</f>
        <v>4.5030238106670062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biomasse'!$E$1:$E$437,'Forbrug af biomasse'!$A$1:$A$437,$A490,'Forbrug af biomasse'!$C$1:$C$437,$D490,'Forbrug af biomasse'!$B$1:$B$437,$A$1,'Forbrug af biomasse'!$D$1:$D$437,H$2)*'[1]Processer - data'!H490</f>
        <v>0</v>
      </c>
      <c r="I490" s="276">
        <f>SUMIFS('Forbrug af biomasse'!$E$1:$E$437,'Forbrug af biomasse'!$A$1:$A$437,$A490,'Forbrug af biomasse'!$C$1:$C$437,$D490,'Forbrug af biomasse'!$B$1:$B$437,$A$1,'Forbrug af biomasse'!$D$1:$D$437,I$2)*'[1]Processer - data'!I490</f>
        <v>0</v>
      </c>
      <c r="J490" s="277">
        <f>SUMIFS('Forbrug af biomasse'!$E$1:$E$437,'Forbrug af biomasse'!$A$1:$A$437,$A490,'Forbrug af biomasse'!$C$1:$C$437,$D490,'Forbrug af biomasse'!$B$1:$B$437,$A$1,'Forbrug af biomasse'!$D$1:$D$437,J$2)*'[1]Processer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biomasse'!$E$1:$E$437,'Forbrug af biomasse'!$A$1:$A$437,$A491,'Forbrug af biomasse'!$C$1:$C$437,$D491,'Forbrug af biomasse'!$B$1:$B$437,$A$1,'Forbrug af biomasse'!$D$1:$D$437,H$2)*'[1]Processer - data'!H491</f>
        <v>0</v>
      </c>
      <c r="I491" s="276">
        <f>SUMIFS('Forbrug af biomasse'!$E$1:$E$437,'Forbrug af biomasse'!$A$1:$A$437,$A491,'Forbrug af biomasse'!$C$1:$C$437,$D491,'Forbrug af biomasse'!$B$1:$B$437,$A$1,'Forbrug af biomasse'!$D$1:$D$437,I$2)*'[1]Processer - data'!I491</f>
        <v>0</v>
      </c>
      <c r="J491" s="277">
        <f>SUMIFS('Forbrug af biomasse'!$E$1:$E$437,'Forbrug af biomasse'!$A$1:$A$437,$A491,'Forbrug af biomasse'!$C$1:$C$437,$D491,'Forbrug af biomasse'!$B$1:$B$437,$A$1,'Forbrug af biomasse'!$D$1:$D$437,J$2)*'[1]Processer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biomasse'!$E$1:$E$437,'Forbrug af biomasse'!$A$1:$A$437,$A492,'Forbrug af biomasse'!$C$1:$C$437,$D492,'Forbrug af biomasse'!$B$1:$B$437,$A$1,'Forbrug af biomasse'!$D$1:$D$437,H$2)*'[1]Processer - data'!H492</f>
        <v>0</v>
      </c>
      <c r="I492" s="276">
        <f>SUMIFS('Forbrug af biomasse'!$E$1:$E$437,'Forbrug af biomasse'!$A$1:$A$437,$A492,'Forbrug af biomasse'!$C$1:$C$437,$D492,'Forbrug af biomasse'!$B$1:$B$437,$A$1,'Forbrug af biomasse'!$D$1:$D$437,I$2)*'[1]Processer - data'!I492</f>
        <v>0</v>
      </c>
      <c r="J492" s="277">
        <f>SUMIFS('Forbrug af biomasse'!$E$1:$E$437,'Forbrug af biomasse'!$A$1:$A$437,$A492,'Forbrug af biomasse'!$C$1:$C$437,$D492,'Forbrug af biomasse'!$B$1:$B$437,$A$1,'Forbrug af biomasse'!$D$1:$D$437,J$2)*'[1]Processer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biomasse'!$E$1:$E$437,'Forbrug af biomasse'!$A$1:$A$437,$A495,'Forbrug af biomasse'!$C$1:$C$437,$D495,'Forbrug af biomasse'!$B$1:$B$437,$A$1,'Forbrug af biomasse'!$D$1:$D$437,H$2)*'[1]Processer - data'!H495</f>
        <v>0</v>
      </c>
      <c r="I495" s="273">
        <f>SUMIFS('Forbrug af biomasse'!$E$1:$E$437,'Forbrug af biomasse'!$A$1:$A$437,$A495,'Forbrug af biomasse'!$C$1:$C$437,$D495,'Forbrug af biomasse'!$B$1:$B$437,$A$1,'Forbrug af biomasse'!$D$1:$D$437,I$2)*'[1]Processer - data'!I495</f>
        <v>0</v>
      </c>
      <c r="J495" s="274">
        <f>SUMIFS('Forbrug af biomasse'!$E$1:$E$437,'Forbrug af biomasse'!$A$1:$A$437,$A495,'Forbrug af biomasse'!$C$1:$C$437,$D495,'Forbrug af biomasse'!$B$1:$B$437,$A$1,'Forbrug af biomasse'!$D$1:$D$437,J$2)*'[1]Processer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biomasse'!$E$1:$E$437,'Forbrug af biomasse'!$A$1:$A$437,$A496,'Forbrug af biomasse'!$C$1:$C$437,$D496,'Forbrug af biomasse'!$B$1:$B$437,$A$1,'Forbrug af biomasse'!$D$1:$D$437,H$2)*'[1]Processer - data'!H496</f>
        <v>0</v>
      </c>
      <c r="I496" s="276">
        <f>SUMIFS('Forbrug af biomasse'!$E$1:$E$437,'Forbrug af biomasse'!$A$1:$A$437,$A496,'Forbrug af biomasse'!$C$1:$C$437,$D496,'Forbrug af biomasse'!$B$1:$B$437,$A$1,'Forbrug af biomasse'!$D$1:$D$437,I$2)*'[1]Processer - data'!I496</f>
        <v>0</v>
      </c>
      <c r="J496" s="277">
        <f>SUMIFS('Forbrug af biomasse'!$E$1:$E$437,'Forbrug af biomasse'!$A$1:$A$437,$A496,'Forbrug af biomasse'!$C$1:$C$437,$D496,'Forbrug af biomasse'!$B$1:$B$437,$A$1,'Forbrug af biomasse'!$D$1:$D$437,J$2)*'[1]Processer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biomasse'!$E$1:$E$437,'Forbrug af biomasse'!$A$1:$A$437,$A497,'Forbrug af biomasse'!$C$1:$C$437,$D497,'Forbrug af biomasse'!$B$1:$B$437,$A$1,'Forbrug af biomasse'!$D$1:$D$437,H$2)*'[1]Processer - data'!H497</f>
        <v>0</v>
      </c>
      <c r="I497" s="279">
        <f>SUMIFS('Forbrug af biomasse'!$E$1:$E$437,'Forbrug af biomasse'!$A$1:$A$437,$A497,'Forbrug af biomasse'!$C$1:$C$437,$D497,'Forbrug af biomasse'!$B$1:$B$437,$A$1,'Forbrug af biomasse'!$D$1:$D$437,I$2)*'[1]Processer - data'!I497</f>
        <v>0</v>
      </c>
      <c r="J497" s="280">
        <f>SUMIFS('Forbrug af biomasse'!$E$1:$E$437,'Forbrug af biomasse'!$A$1:$A$437,$A497,'Forbrug af biomasse'!$C$1:$C$437,$D497,'Forbrug af biomasse'!$B$1:$B$437,$A$1,'Forbrug af biomasse'!$D$1:$D$437,J$2)*'[1]Processer - data'!J497</f>
        <v>0</v>
      </c>
    </row>
    <row r="498" spans="1:10" ht="15.75" thickBot="1" x14ac:dyDescent="0.3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biomasse'!$E$1:$E$437,'Forbrug af biomasse'!$A$1:$A$437,$A498,'Forbrug af biomasse'!$C$1:$C$437,$D498,'Forbrug af biomasse'!$B$1:$B$437,$A$1,'Forbrug af biomasse'!$D$1:$D$437,H$2)*'[1]Processer - data'!H498</f>
        <v>0</v>
      </c>
      <c r="I498" s="279">
        <f ca="1">SUMIFS('Forbrug af biomasse'!$E$1:$E$437,'Forbrug af biomasse'!$A$1:$A$437,$A498,'Forbrug af biomasse'!$C$1:$C$437,$D498,'Forbrug af biomasse'!$B$1:$B$437,$A$1,'Forbrug af biomasse'!$D$1:$D$437,I$2)*'[1]Processer - data'!I498</f>
        <v>0</v>
      </c>
      <c r="J498" s="280">
        <f ca="1">SUMIFS('Forbrug af biomasse'!$E$1:$E$437,'Forbrug af biomasse'!$A$1:$A$437,$A498,'Forbrug af biomasse'!$C$1:$C$437,$D498,'Forbrug af biomasse'!$B$1:$B$437,$A$1,'Forbrug af biomasse'!$D$1:$D$437,J$2)*'[1]Processer - data'!J498</f>
        <v>0</v>
      </c>
    </row>
    <row r="499" spans="1:10" ht="15.75" thickBot="1" x14ac:dyDescent="0.3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biomasse'!$E$1:$E$437,'Forbrug af biomasse'!$A$1:$A$437,$A499,'Forbrug af biomasse'!$C$1:$C$437,$D499,'Forbrug af biomasse'!$B$1:$B$437,$A$1,'Forbrug af biomasse'!$D$1:$D$437,H$2)*'[1]Processer - data'!H499</f>
        <v>0</v>
      </c>
      <c r="I499" s="279">
        <f ca="1">SUMIFS('Forbrug af biomasse'!$E$1:$E$437,'Forbrug af biomasse'!$A$1:$A$437,$A499,'Forbrug af biomasse'!$C$1:$C$437,$D499,'Forbrug af biomasse'!$B$1:$B$437,$A$1,'Forbrug af biomasse'!$D$1:$D$437,I$2)*'[1]Processer - data'!I499</f>
        <v>0</v>
      </c>
      <c r="J499" s="280">
        <f ca="1">SUMIFS('Forbrug af biomasse'!$E$1:$E$437,'Forbrug af biomasse'!$A$1:$A$437,$A499,'Forbrug af biomasse'!$C$1:$C$437,$D499,'Forbrug af biomasse'!$B$1:$B$437,$A$1,'Forbrug af biomasse'!$D$1:$D$437,J$2)*'[1]Processer - data'!J499</f>
        <v>0</v>
      </c>
    </row>
    <row r="500" spans="1:10" ht="15.75" thickBot="1" x14ac:dyDescent="0.3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biomasse'!$E$1:$E$437,'Forbrug af biomasse'!$A$1:$A$437,$A500,'Forbrug af biomasse'!$C$1:$C$437,$D500,'Forbrug af biomasse'!$B$1:$B$437,$A$1,'Forbrug af biomasse'!$D$1:$D$437,H$2)*'[1]Processer - data'!H500</f>
        <v>0</v>
      </c>
      <c r="I500" s="279">
        <f ca="1">SUMIFS('Forbrug af biomasse'!$E$1:$E$437,'Forbrug af biomasse'!$A$1:$A$437,$A500,'Forbrug af biomasse'!$C$1:$C$437,$D500,'Forbrug af biomasse'!$B$1:$B$437,$A$1,'Forbrug af biomasse'!$D$1:$D$437,I$2)*'[1]Processer - data'!I500</f>
        <v>0</v>
      </c>
      <c r="J500" s="280">
        <f ca="1">SUMIFS('Forbrug af biomasse'!$E$1:$E$437,'Forbrug af biomasse'!$A$1:$A$437,$A500,'Forbrug af biomasse'!$C$1:$C$437,$D500,'Forbrug af biomasse'!$B$1:$B$437,$A$1,'Forbrug af biomasse'!$D$1:$D$437,J$2)*'[1]Processer - data'!J500</f>
        <v>0</v>
      </c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13854810.878545972</v>
      </c>
      <c r="N3" s="98">
        <f ca="1">SUMIF($F$3:$F$509,$L$3,I$3:I$509)</f>
        <v>11351058.833954362</v>
      </c>
      <c r="O3" s="98">
        <f ca="1">SUMIF($F$3:$F$509,$L$3,J$3:J$509)</f>
        <v>8754493.2425308041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166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167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168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>
        <f>'Resultater - Vestdanmark'!H11+'Resultater - Østdanmark'!H11</f>
        <v>1033551.6652253938</v>
      </c>
      <c r="I11" s="276">
        <f>'Resultater - Vestdanmark'!I11+'Resultater - Østdanmark'!I11</f>
        <v>1048530.0091937719</v>
      </c>
      <c r="J11" s="277">
        <f>'Resultater - Vestdanmark'!J11+'Resultater - Østdanmark'!J11</f>
        <v>1017526.0452229445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>
        <f>'Resultater - Vestdanmark'!H12+'Resultater - Østdanmark'!H12</f>
        <v>1073745.3410952701</v>
      </c>
      <c r="I12" s="276">
        <f>'Resultater - Vestdanmark'!I12+'Resultater - Østdanmark'!I12</f>
        <v>1089306.1762179742</v>
      </c>
      <c r="J12" s="277">
        <f>'Resultater - Vestdanmark'!J12+'Resultater - Østdanmark'!J12</f>
        <v>1057096.50253717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-1379207.0844686646</v>
      </c>
      <c r="I14" s="276">
        <f>'Resultater - Vestdanmark'!I14+'Resultater - Østdanmark'!I14</f>
        <v>-1305218.9408980669</v>
      </c>
      <c r="J14" s="277">
        <f>'Resultater - Vestdanmark'!J14+'Resultater - Østdanmark'!J14</f>
        <v>-1180714.7329893284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>
        <f ca="1">'Resultater - Vestdanmark'!H35+'Resultater - Østdanmark'!H35</f>
        <v>0</v>
      </c>
      <c r="I35" s="276">
        <f ca="1">'Resultater - Vestdanmark'!I35+'Resultater - Østdanmark'!I35</f>
        <v>9602.1535328893824</v>
      </c>
      <c r="J35" s="277">
        <f ca="1">'Resultater - Vestdanmark'!J35+'Resultater - Østdanmark'!J35</f>
        <v>100756.36016187297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>
        <f ca="1">'Resultater - Vestdanmark'!H36+'Resultater - Østdanmark'!H36</f>
        <v>0</v>
      </c>
      <c r="I36" s="276">
        <f ca="1">'Resultater - Vestdanmark'!I36+'Resultater - Østdanmark'!I36</f>
        <v>2040.457625738994</v>
      </c>
      <c r="J36" s="277">
        <f ca="1">'Resultater - Vestdanmark'!J36+'Resultater - Østdanmark'!J36</f>
        <v>21410.726534398003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-120948.74005423729</v>
      </c>
      <c r="J38" s="277">
        <f ca="1">'Resultater - Vestdanmark'!J38+'Resultater - Østdanmark'!J38</f>
        <v>-1183047.3251464267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105477.44986987991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31034.711211714672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4849.5586953500288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2061.0624455237626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-56941.888665460843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>
        <f ca="1">'Resultater - Vestdanmark'!H423+'Resultater - Østdanmark'!H423</f>
        <v>496104.79930818896</v>
      </c>
      <c r="I423" s="276">
        <f ca="1">'Resultater - Vestdanmark'!I423+'Resultater - Østdanmark'!I423</f>
        <v>507903.43810879742</v>
      </c>
      <c r="J423" s="277">
        <f ca="1">'Resultater - Vestdanmark'!J423+'Resultater - Østdanmark'!J423</f>
        <v>589732.51869602269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>
        <f ca="1">'Resultater - Vestdanmark'!H424+'Resultater - Østdanmark'!H424</f>
        <v>537446.86591720488</v>
      </c>
      <c r="I424" s="276">
        <f ca="1">'Resultater - Vestdanmark'!I424+'Resultater - Østdanmark'!I424</f>
        <v>550228.72461786389</v>
      </c>
      <c r="J424" s="277">
        <f ca="1">'Resultater - Vestdanmark'!J424+'Resultater - Østdanmark'!J424</f>
        <v>638876.89525402465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-662019.400544959</v>
      </c>
      <c r="I425" s="276">
        <f ca="1">'Resultater - Vestdanmark'!I425+'Resultater - Østdanmark'!I425</f>
        <v>-684560.48685710598</v>
      </c>
      <c r="J425" s="277">
        <f ca="1">'Resultater - Vestdanmark'!J425+'Resultater - Østdanmark'!J425</f>
        <v>-1756408.6660471277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5777480228.3536797</v>
      </c>
      <c r="J440" s="274">
        <f>'Resultater - Vestdanmark'!J440+'Resultater - Østdanmark'!J440</f>
        <v>5777480228.3536797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306399529.84816557</v>
      </c>
      <c r="J444" s="277">
        <f>'Resultater - Vestdanmark'!J444+'Resultater - Østdanmark'!J444</f>
        <v>306399529.84816557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186398636.55037829</v>
      </c>
      <c r="J458" s="277">
        <f>'Resultater - Vestdanmark'!J458+'Resultater - Østdanmark'!J458</f>
        <v>178453683.45954177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-197700.60791435605</v>
      </c>
      <c r="J459" s="283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176470767.86798525</v>
      </c>
      <c r="J460" s="277">
        <f>'Resultater - Vestdanmark'!J460+'Resultater - Østdanmark'!J460</f>
        <v>173098743.31879258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-368290.17144560063</v>
      </c>
      <c r="J461" s="283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106616.1218356334</v>
      </c>
      <c r="J462" s="277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31343245.674840968</v>
      </c>
      <c r="J474" s="283">
        <f ca="1">'Resultater - Vestdanmark'!J474+'Resultater - Østdanmark'!J474</f>
        <v>30689860.22411558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9147340.4973796718</v>
      </c>
      <c r="J475" s="283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11125028.707201589</v>
      </c>
      <c r="J476" s="283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6330.0496424888352</v>
      </c>
      <c r="J477" s="283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199653495.40507355</v>
      </c>
      <c r="J479" s="283">
        <f ca="1">'Resultater - Vestdanmark'!J479+'Resultater - Østdanmark'!J479</f>
        <v>194161164.36692199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133253125.25873664</v>
      </c>
      <c r="J480" s="283">
        <f ca="1">'Resultater - Vestdanmark'!J480+'Resultater - Østdanmark'!J480</f>
        <v>117895821.57175587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19.591464268115253</v>
      </c>
      <c r="I481" s="286">
        <f>'Resultater - Vestdanmark'!I481+'Resultater - Østdanmark'!I481</f>
        <v>21.533902112483268</v>
      </c>
      <c r="J481" s="287">
        <f>'Resultater - Vestdanmark'!J481+'Resultater - Østdanmark'!J481</f>
        <v>19.165232983366231</v>
      </c>
      <c r="L481" s="167" t="s">
        <v>214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/>
      <c r="M482" s="165"/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/>
      <c r="M483" s="165"/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43.016441068532565</v>
      </c>
      <c r="I484" s="286">
        <f ca="1">'Resultater - Vestdanmark'!I484+'Resultater - Østdanmark'!I484</f>
        <v>43.82762612646556</v>
      </c>
      <c r="J484" s="287">
        <f ca="1">'Resultater - Vestdanmark'!J484+'Resultater - Østdanmark'!J484</f>
        <v>46.735215727521414</v>
      </c>
      <c r="L484" s="167" t="s">
        <v>335</v>
      </c>
      <c r="M484" s="165">
        <f>43016</f>
        <v>43016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215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25.592772176164615</v>
      </c>
      <c r="J489" s="290">
        <f ca="1">'Resultater - Vestdanmark'!J489+'Resultater - Østdanmark'!J489</f>
        <v>25.408765008948976</v>
      </c>
      <c r="L489" s="166" t="s">
        <v>109</v>
      </c>
      <c r="M489" s="165">
        <v>16604.849999999999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5.75" thickBot="1" x14ac:dyDescent="0.3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5.75" thickBot="1" x14ac:dyDescent="0.3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5.75" thickBot="1" x14ac:dyDescent="0.3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5703125" style="187" bestFit="1" customWidth="1"/>
    <col min="8" max="8" width="11.570312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570312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64" t="s">
        <v>243</v>
      </c>
      <c r="B1" s="464"/>
      <c r="C1" s="464"/>
      <c r="F1" s="465" t="s">
        <v>245</v>
      </c>
      <c r="G1" s="465"/>
      <c r="H1" s="465"/>
      <c r="I1" s="465"/>
      <c r="J1" s="465"/>
      <c r="K1" s="465"/>
      <c r="L1" s="465"/>
      <c r="M1" s="466"/>
      <c r="N1" s="467" t="s">
        <v>246</v>
      </c>
      <c r="O1" s="468"/>
      <c r="P1" s="469"/>
      <c r="Q1" s="461" t="s">
        <v>122</v>
      </c>
      <c r="R1" s="461"/>
      <c r="S1" s="461"/>
      <c r="T1" s="462"/>
      <c r="U1" s="463" t="s">
        <v>225</v>
      </c>
      <c r="V1" s="461"/>
      <c r="W1" s="461"/>
      <c r="X1" s="462"/>
    </row>
    <row r="2" spans="1:26" x14ac:dyDescent="0.25">
      <c r="A2" s="194" t="s">
        <v>128</v>
      </c>
      <c r="B2" s="194" t="s">
        <v>309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244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282</v>
      </c>
      <c r="U2" s="195" t="s">
        <v>231</v>
      </c>
      <c r="V2" s="194" t="s">
        <v>230</v>
      </c>
      <c r="W2" s="194" t="s">
        <v>232</v>
      </c>
      <c r="X2" s="196" t="s">
        <v>281</v>
      </c>
      <c r="Y2" s="95" t="s">
        <v>276</v>
      </c>
      <c r="Z2" s="194" t="s">
        <v>298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>
        <f ca="1"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393543.64426779439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>
        <f ca="1"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 ca="1"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>
        <f ca="1"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7001629.6154696662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0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671194.67155029252</v>
      </c>
      <c r="K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730307.97492940596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4103.8061780475591</v>
      </c>
      <c r="K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4103.8061780475591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75399.16825098735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53194.904606816119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1162838.9310658486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1216033.8356726647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12.32557534540941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12.018877995102628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1033628.760321765</v>
      </c>
      <c r="W19" s="187">
        <f>J19*IFERROR(VLOOKUP(A19,[1]Tørstofindhold!A$2:B$24,2,FALSE),0)</f>
        <v>45215.6689157937</v>
      </c>
      <c r="X19" s="188">
        <f t="shared" si="12"/>
        <v>988413.09140597133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42.099811904105366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716103.75203569303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2843.3935258054057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>
        <f ca="1"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569996.93502990273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4066864.6068164087</v>
      </c>
      <c r="K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9058051.1739541572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314874.94627501385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0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305</v>
      </c>
      <c r="B35" s="189" t="s">
        <v>310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>
        <f ca="1"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25">
      <c r="A36" s="189" t="s">
        <v>306</v>
      </c>
      <c r="B36" s="189" t="s">
        <v>310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>
        <f ca="1"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4141.9679702877811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1460182.5874658169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2534442.072977222</v>
      </c>
      <c r="K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12818096.433914844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0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1246372.8717247061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>
        <f ca="1"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1246372.8717247061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1246372.8717247061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33.276306174157412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33.276306174157412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1022025.754814259</v>
      </c>
      <c r="W49" s="187">
        <f>J49*IFERROR(VLOOKUP(A49,[1]Tørstofindhold!A$2:B$24,2,FALSE),0)</f>
        <v>0</v>
      </c>
      <c r="X49" s="188">
        <f t="shared" ca="1" si="12"/>
        <v>1022025.754814259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383772.68751608918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383772.68751608918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160787.975346299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>
        <f ca="1"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195082.24112879002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>
        <f ca="1"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588783117.15581906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 ca="1"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588783117.15581906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588783117.15581906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26963545.84914279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>
        <f ca="1"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24536460.551041305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2427085.2981014848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0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1326462.9092294232</v>
      </c>
      <c r="K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502160.95849399589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7508.4535219909349</v>
      </c>
      <c r="K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834.27261355454812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7508.4535219909349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7">
        <f>IFERROR(VLOOKUP(A59,[1]Biogasudbytte!$A$2:$B$18,2,FALSE)*[1]Energiindhold!$C$10,0)*J59*IFERROR(VLOOKUP(A59,Biogasanlæg!$F$3:$G$8,2,FALSE),1)</f>
        <v>3.5311506068571169E-3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473.03257188542892</v>
      </c>
      <c r="W59" s="187">
        <f>J59*IFERROR(VLOOKUP(A59,[1]Tørstofindhold!A$2:B$24,2,FALSE),0)</f>
        <v>473.03257188542892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67038.95730919046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16095873.539727367</v>
      </c>
      <c r="O64" s="190">
        <f t="shared" si="1"/>
        <v>16095873.539727367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29.614395328905893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29.73773863048514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29.614395328905893</v>
      </c>
      <c r="U64" s="186">
        <f>O64*IFERROR(VLOOKUP(A64,[1]Tørstofindhold!A$2:B$24,2,FALSE),0)</f>
        <v>4506844.5911236629</v>
      </c>
      <c r="V64" s="187">
        <f>IF(D64=År1,P64,SUM(O64,P64))*IFERROR(VLOOKUP(A64,[1]Tørstofindhold!A$2:B$24,2,FALSE),0)</f>
        <v>4525615.4991702363</v>
      </c>
      <c r="W64" s="187">
        <f>J64*IFERROR(VLOOKUP(A64,[1]Tørstofindhold!A$2:B$24,2,FALSE),0)</f>
        <v>18770.908046573331</v>
      </c>
      <c r="X64" s="188">
        <f t="shared" si="12"/>
        <v>4506844.5911236629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56395.5240148628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1418895.3547153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1475290.8787301627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14.990578251363354</v>
      </c>
      <c r="S67" s="187">
        <f>IFERROR(VLOOKUP(A67,[1]Biogasudbytte!$A$2:$B$18,2,FALSE)*[1]Energiindhold!$C$10,0)*J67*IFERROR(VLOOKUP(A67,Biogasanlæg!$F$3:$G$8,2,FALSE),1)</f>
        <v>0.32515064952865208</v>
      </c>
      <c r="T67" s="188">
        <f t="shared" si="11"/>
        <v>14.665427601834702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1253997.2469206383</v>
      </c>
      <c r="W67" s="187">
        <f>J67*IFERROR(VLOOKUP(A67,[1]Tørstofindhold!A$2:B$24,2,FALSE),0)</f>
        <v>47936.19541263338</v>
      </c>
      <c r="X67" s="188">
        <f t="shared" si="12"/>
        <v>1206061.0515080048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41.80391161429587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523057.13098607323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5718311.2555674212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2922.545553110308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-618633.05067147128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>
        <f ca="1"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513284.74461432674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-513284.74461432674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11685147.040202204</v>
      </c>
      <c r="K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1298349.6711335778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11685147.040202204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7">
        <f>IFERROR(VLOOKUP(A75,[1]Biogasudbytte!$A$2:$B$18,2,FALSE)*[1]Energiindhold!$C$10,0)*J75*IFERROR(VLOOKUP(A75,Biogasanlæg!$F$3:$G$8,2,FALSE),1)</f>
        <v>5.9149045802799547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888071.17505536752</v>
      </c>
      <c r="W75" s="187">
        <f>J75*IFERROR(VLOOKUP(A75,[1]Tørstofindhold!A$2:B$24,2,FALSE),0)</f>
        <v>888071.17505536752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256198.86995640022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7902.9014472356066</v>
      </c>
      <c r="O77" s="190">
        <f t="shared" si="20"/>
        <v>7902.9014472356066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2.837141619557583E-2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0.94812535933905273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2.8371416195575816E-2</v>
      </c>
      <c r="U77" s="186">
        <f>O77*IFERROR(VLOOKUP(A77,[1]Tørstofindhold!A$2:B$24,2,FALSE),0)</f>
        <v>2370.8704341706821</v>
      </c>
      <c r="V77" s="187">
        <f>IF(D77=År1,P77,SUM(O77,P77))*IFERROR(VLOOKUP(A77,[1]Tørstofindhold!A$2:B$24,2,FALSE),0)</f>
        <v>79230.531421090753</v>
      </c>
      <c r="W77" s="187">
        <f>J77*IFERROR(VLOOKUP(A77,[1]Tørstofindhold!A$2:B$24,2,FALSE),0)</f>
        <v>76859.660986920062</v>
      </c>
      <c r="X77" s="188">
        <f t="shared" si="12"/>
        <v>2370.8704341706907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0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>
        <f ca="1"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>
        <f ca="1"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-28200.295606047235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1792000.0223123315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22018.622466809651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3132884.1088179974</v>
      </c>
      <c r="O89" s="190">
        <f t="shared" si="20"/>
        <v>3132884.1088179974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8.5027727866963971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8.5625322088162168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8.5027727866963971</v>
      </c>
      <c r="U89" s="186">
        <f>O89*IFERROR(VLOOKUP(A89,[1]Tørstofindhold!A$2:B$24,2,FALSE),0)</f>
        <v>626576.82176359952</v>
      </c>
      <c r="V89" s="187">
        <f>IF(D89=År1,P89,SUM(O89,P89))*IFERROR(VLOOKUP(A89,[1]Tørstofindhold!A$2:B$24,2,FALSE),0)</f>
        <v>630980.54625696142</v>
      </c>
      <c r="W89" s="187">
        <f>J89*IFERROR(VLOOKUP(A89,[1]Tørstofindhold!A$2:B$24,2,FALSE),0)</f>
        <v>4403.7244933619304</v>
      </c>
      <c r="X89" s="188">
        <f t="shared" si="26"/>
        <v>626576.82176359952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1507101.1523820646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13567349.858292963</v>
      </c>
      <c r="K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1507483.3175881065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13567349.858292963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7">
        <f>IFERROR(VLOOKUP(A93,[1]Biogasudbytte!$A$2:$B$18,2,FALSE)*[1]Energiindhold!$C$10,0)*J93*IFERROR(VLOOKUP(A93,Biogasanlæg!$F$3:$G$8,2,FALSE),1)</f>
        <v>5.8448143189526096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678367.49291464826</v>
      </c>
      <c r="W93" s="187">
        <f>J93*IFERROR(VLOOKUP(A93,[1]Tørstofindhold!A$2:B$24,2,FALSE),0)</f>
        <v>678367.49291464826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0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1270319.2592548286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>
        <f ca="1"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1270319.2592548286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1270319.2592548286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33.915639187009909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33.915639187009909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1041661.7925889593</v>
      </c>
      <c r="W97" s="187">
        <f>J97*IFERROR(VLOOKUP(A97,[1]Tørstofindhold!A$2:B$24,2,FALSE),0)</f>
        <v>0</v>
      </c>
      <c r="X97" s="188">
        <f t="shared" ca="1" si="26"/>
        <v>1041661.7925889593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393189.96929349634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393189.96929349634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160403.2789129091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>
        <f ca="1"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197484.23354298095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>
        <f ca="1"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582835224.4318006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 ca="1"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582835224.4318006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582835224.4318006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26332676.453754772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>
        <f ca="1"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23799312.978394996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2533363.4753597751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0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1388988.8638442878</v>
      </c>
      <c r="K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525831.49845533748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7753.9785502341792</v>
      </c>
      <c r="K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861.55317224824194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66710.304652357008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16471368.236203289</v>
      </c>
      <c r="O112" s="190">
        <f t="shared" si="20"/>
        <v>16471368.236203289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30.305258633584529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30.427997255356786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30.305258633584529</v>
      </c>
      <c r="U112" s="186">
        <f>O112*IFERROR(VLOOKUP(A112,[1]Tørstofindhold!A$2:B$24,2,FALSE),0)</f>
        <v>4611983.1061369209</v>
      </c>
      <c r="V112" s="187">
        <f>IF(D112=År1,P112,SUM(O112,P112))*IFERROR(VLOOKUP(A112,[1]Tørstofindhold!A$2:B$24,2,FALSE),0)</f>
        <v>4630661.9914395809</v>
      </c>
      <c r="W112" s="187">
        <f>J112*IFERROR(VLOOKUP(A112,[1]Tørstofindhold!A$2:B$24,2,FALSE),0)</f>
        <v>18678.885302659965</v>
      </c>
      <c r="X112" s="188">
        <f t="shared" si="26"/>
        <v>4611983.1061369209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55765.563352610865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1226107.8204227064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1281873.3837753173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12.994331568919241</v>
      </c>
      <c r="S115" s="187">
        <f>IFERROR(VLOOKUP(A115,[1]Biogasudbytte!$A$2:$B$18,2,FALSE)*[1]Energiindhold!$C$10,0)*J115*IFERROR(VLOOKUP(A115,Biogasanlæg!$F$3:$G$8,2,FALSE),1)</f>
        <v>0.32151858613201206</v>
      </c>
      <c r="T115" s="188">
        <f t="shared" si="25"/>
        <v>12.67281298278723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1089592.3762090197</v>
      </c>
      <c r="W115" s="187">
        <f>J115*IFERROR(VLOOKUP(A115,[1]Tørstofindhold!A$2:B$24,2,FALSE),0)</f>
        <v>47400.728849719235</v>
      </c>
      <c r="X115" s="188">
        <f t="shared" si="26"/>
        <v>1042191.6473593004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41.656918132692169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519697.15308066551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5718311.2555674212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2904.8671673179329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-614659.78317224141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>
        <f ca="1"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435280.77140187437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-435280.77140187437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11461865.852294842</v>
      </c>
      <c r="K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1273540.6502549821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254724.42475046791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68794.728659097105</v>
      </c>
      <c r="O125" s="190">
        <f t="shared" si="20"/>
        <v>68794.728659097105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0.24697307588615863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1.1614337607403384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0.24697307588615858</v>
      </c>
      <c r="U125" s="186">
        <f>O125*IFERROR(VLOOKUP(A125,[1]Tørstofindhold!A$2:B$24,2,FALSE),0)</f>
        <v>20638.418597729131</v>
      </c>
      <c r="V125" s="187">
        <f>IF(D125=År1,P125,SUM(O125,P125))*IFERROR(VLOOKUP(A125,[1]Tørstofindhold!A$2:B$24,2,FALSE),0)</f>
        <v>97055.746022869498</v>
      </c>
      <c r="W125" s="187">
        <f>J125*IFERROR(VLOOKUP(A125,[1]Tørstofindhold!A$2:B$24,2,FALSE),0)</f>
        <v>76417.327425140364</v>
      </c>
      <c r="X125" s="188">
        <f t="shared" si="26"/>
        <v>20638.418597729134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0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>
        <f ca="1"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>
        <f ca="1"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-28768.792343068199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1792000.0223123315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21875.621442119991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3114881.14974258</v>
      </c>
      <c r="O137" s="190">
        <f t="shared" si="39"/>
        <v>3114881.14974258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8.4539120356473525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8.5132833472661247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8.4539120356473525</v>
      </c>
      <c r="U137" s="186">
        <f>O137*IFERROR(VLOOKUP(A137,[1]Tørstofindhold!A$2:B$24,2,FALSE),0)</f>
        <v>622976.229948516</v>
      </c>
      <c r="V137" s="187">
        <f>IF(D137=År1,P137,SUM(O137,P137))*IFERROR(VLOOKUP(A137,[1]Tørstofindhold!A$2:B$24,2,FALSE),0)</f>
        <v>627351.35423694004</v>
      </c>
      <c r="W137" s="187">
        <f>J137*IFERROR(VLOOKUP(A137,[1]Tørstofindhold!A$2:B$24,2,FALSE),0)</f>
        <v>4375.1242884239982</v>
      </c>
      <c r="X137" s="188">
        <f t="shared" si="26"/>
        <v>622976.229948516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1563200.2483061554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12989062.590821605</v>
      </c>
      <c r="K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1443229.1767579557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0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1364632.0694843589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>
        <f ca="1"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1364632.0694843589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1364632.0694843589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36.433651268739695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36.433651268739695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1118998.2969771742</v>
      </c>
      <c r="W145" s="187">
        <f>J145*IFERROR(VLOOKUP(A145,[1]Tørstofindhold!A$2:B$24,2,FALSE),0)</f>
        <v>0</v>
      </c>
      <c r="X145" s="188">
        <f t="shared" ca="1" si="26"/>
        <v>1118998.2969771742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462686.21419248445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462686.21419248445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>
        <f ca="1"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335590.35573220561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>
        <f ca="1"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 ca="1"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>
        <f ca="1"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1801862.1200388186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0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85892.328449707566</v>
      </c>
      <c r="K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93457.017927737121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337.693821952441</v>
      </c>
      <c r="K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337.693821952441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10277.831749012612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22739.095393183845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>F163-SUM(G163:M163)</f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35.900188095894634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279550.24796430691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942.6064741945944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>
        <f ca="1"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374820.3560243976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286645.05985025823</v>
      </c>
      <c r="K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638439.1593791761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15151.053724986185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0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305</v>
      </c>
      <c r="B179" s="189" t="s">
        <v>310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>
        <f ca="1"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25">
      <c r="A180" s="189" t="s">
        <v>306</v>
      </c>
      <c r="B180" s="189" t="s">
        <v>310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>
        <f ca="1"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24503.032029712213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1208651.4125341829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380427.26035611134</v>
      </c>
      <c r="K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1924034.2327518209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0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364819.33528776863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>
        <f ca="1"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364819.33528776863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364819.33528776863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9.7401348943751529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9.7401348943751529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299151.85493597027</v>
      </c>
      <c r="W193" s="187">
        <f>J193*IFERROR(VLOOKUP(A193,[1]Tørstofindhold!A$2:B$24,2,FALSE),0)</f>
        <v>0</v>
      </c>
      <c r="X193" s="188">
        <f t="shared" ca="1" si="51"/>
        <v>299151.85493597027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112332.11179209981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112332.11179209981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57543.069758462239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>
        <f ca="1"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168912.75887120995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>
        <f ca="1"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124673463.48885044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 ca="1"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124673463.48885044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124673463.48885044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4379699.8256981792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>
        <f ca="1"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3985467.3639692026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394232.46172897657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0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179027.55479609076</v>
      </c>
      <c r="K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67774.717172805787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630.18173263756921</v>
      </c>
      <c r="K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70.020192515285444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630.18173263756921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7">
        <f>IFERROR(VLOOKUP(A203,[1]Biogasudbytte!$A$2:$B$18,2,FALSE)*[1]Energiindhold!$C$10,0)*J203*IFERROR(VLOOKUP(A203,Biogasanlæg!$F$3:$G$8,2,FALSE),1)</f>
        <v>2.9636816704212241E-4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39.701449156166859</v>
      </c>
      <c r="W203" s="187">
        <f>J203*IFERROR(VLOOKUP(A203,[1]Tørstofindhold!A$2:B$24,2,FALSE),0)</f>
        <v>39.701449156166859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18638.04269080954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6375175.0426332736</v>
      </c>
      <c r="O208" s="190">
        <f t="shared" si="59"/>
        <v>6375175.0426332736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11.729525181564895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11.763816850360648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11.729525181564895</v>
      </c>
      <c r="U208" s="186">
        <f>O208*IFERROR(VLOOKUP(A208,[1]Tørstofindhold!A$2:B$24,2,FALSE),0)</f>
        <v>1785049.0119373167</v>
      </c>
      <c r="V208" s="187">
        <f>IF(D208=År1,P208,SUM(O208,P208))*IFERROR(VLOOKUP(A208,[1]Tørstofindhold!A$2:B$24,2,FALSE),0)</f>
        <v>1790267.6638907436</v>
      </c>
      <c r="W208" s="187">
        <f>J208*IFERROR(VLOOKUP(A208,[1]Tørstofindhold!A$2:B$24,2,FALSE),0)</f>
        <v>5218.6519534266718</v>
      </c>
      <c r="X208" s="188">
        <f t="shared" si="51"/>
        <v>1785049.011937317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19538.475985137196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664532.04377896746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684070.51976410463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6.9811243754799159</v>
      </c>
      <c r="S211" s="187">
        <f>IFERROR(VLOOKUP(A211,[1]Biogasudbytte!$A$2:$B$18,2,FALSE)*[1]Energiindhold!$C$10,0)*J211*IFERROR(VLOOKUP(A211,Biogasanlæg!$F$3:$G$8,2,FALSE),1)</f>
        <v>0.11264986483134792</v>
      </c>
      <c r="T211" s="188">
        <f t="shared" si="50"/>
        <v>6.8684745106485678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581459.94179948897</v>
      </c>
      <c r="W211" s="187">
        <f>J211*IFERROR(VLOOKUP(A211,[1]Tørstofindhold!A$2:B$24,2,FALSE),0)</f>
        <v>16607.704587366617</v>
      </c>
      <c r="X211" s="188">
        <f t="shared" si="51"/>
        <v>564852.2372121223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36.19608838570413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202910.8690139266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701872.07302810857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863.45444688969167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636004.9468565085</v>
      </c>
      <c r="O217" s="190">
        <f t="shared" si="59"/>
        <v>17371.896185037214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5.9496312368286564E-2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6.2453522965261195E-2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5.9496312368286564E-2</v>
      </c>
      <c r="U217" s="186">
        <f>O217*IFERROR(VLOOKUP(A217,[1]Tørstofindhold!A$2:B$24,2,FALSE),0)</f>
        <v>5385.2878173615363</v>
      </c>
      <c r="V217" s="187">
        <f>IF(D217=År1,P217,SUM(O217,P217))*IFERROR(VLOOKUP(A217,[1]Tørstofindhold!A$2:B$24,2,FALSE),0)</f>
        <v>5652.9586958973414</v>
      </c>
      <c r="W217" s="187">
        <f>J217*IFERROR(VLOOKUP(A217,[1]Tørstofindhold!A$2:B$24,2,FALSE),0)</f>
        <v>267.67087853580443</v>
      </c>
      <c r="X217" s="188">
        <f t="shared" si="65"/>
        <v>5385.2878173615372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>
        <f ca="1"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319547.2882527773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-319547.2882527773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830510.25539958803</v>
      </c>
      <c r="K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92278.917266620876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830510.25539958803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7">
        <f>IFERROR(VLOOKUP(A219,[1]Biogasudbytte!$A$2:$B$18,2,FALSE)*[1]Energiindhold!$C$10,0)*J219*IFERROR(VLOOKUP(A219,Biogasanlæg!$F$3:$G$8,2,FALSE),1)</f>
        <v>0.4203959861807175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63118.77941036869</v>
      </c>
      <c r="W219" s="187">
        <f>J219*IFERROR(VLOOKUP(A219,[1]Tørstofindhold!A$2:B$24,2,FALSE),0)</f>
        <v>63118.77941036869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73827.130043599784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938079.75532594114</v>
      </c>
      <c r="O221" s="190">
        <f t="shared" si="59"/>
        <v>938079.75532594114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3.3677063216201288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3.6327457184766523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3.3677063216201288</v>
      </c>
      <c r="U221" s="186">
        <f>O221*IFERROR(VLOOKUP(A221,[1]Tørstofindhold!A$2:B$24,2,FALSE),0)</f>
        <v>281423.92659778235</v>
      </c>
      <c r="V221" s="187">
        <f>IF(D221=År1,P221,SUM(O221,P221))*IFERROR(VLOOKUP(A221,[1]Tørstofindhold!A$2:B$24,2,FALSE),0)</f>
        <v>303572.06561086228</v>
      </c>
      <c r="W221" s="187">
        <f>J221*IFERROR(VLOOKUP(A221,[1]Tørstofindhold!A$2:B$24,2,FALSE),0)</f>
        <v>22148.139013079934</v>
      </c>
      <c r="X221" s="188">
        <f t="shared" si="65"/>
        <v>281423.92659778235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0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>
        <f ca="1"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>
        <f ca="1"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28987.432488374656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219952.13522212644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6626.3775331903453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1262163.3608439695</v>
      </c>
      <c r="O233" s="190">
        <f t="shared" si="59"/>
        <v>1262163.3608439695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3.4255618478649672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3.443546101545147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3.4255618478649672</v>
      </c>
      <c r="U233" s="186">
        <f>O233*IFERROR(VLOOKUP(A233,[1]Tørstofindhold!A$2:B$24,2,FALSE),0)</f>
        <v>252432.67216879391</v>
      </c>
      <c r="V233" s="187">
        <f>IF(D233=År1,P233,SUM(O233,P233))*IFERROR(VLOOKUP(A233,[1]Tørstofindhold!A$2:B$24,2,FALSE),0)</f>
        <v>253757.94767543199</v>
      </c>
      <c r="W233" s="187">
        <f>J233*IFERROR(VLOOKUP(A233,[1]Tørstofindhold!A$2:B$24,2,FALSE),0)</f>
        <v>1325.2755066380691</v>
      </c>
      <c r="X233" s="188">
        <f t="shared" si="65"/>
        <v>252432.67216879391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1268228.6485488336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1965869.8542385614</v>
      </c>
      <c r="K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218429.98380428454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1965869.8542385614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7">
        <f>IFERROR(VLOOKUP(A237,[1]Biogasudbytte!$A$2:$B$18,2,FALSE)*[1]Energiindhold!$C$10,0)*J237*IFERROR(VLOOKUP(A237,Biogasanlæg!$F$3:$G$8,2,FALSE),1)</f>
        <v>0.84689673320597236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98293.492711928076</v>
      </c>
      <c r="W237" s="187">
        <f>J237*IFERROR(VLOOKUP(A237,[1]Tørstofindhold!A$2:B$24,2,FALSE),0)</f>
        <v>98293.492711928076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0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371256.09920674853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>
        <f ca="1"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371256.09920674853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371256.09920674853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9.9119869394556517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9.9119869394556517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304430.00134953379</v>
      </c>
      <c r="W241" s="187">
        <f>J241*IFERROR(VLOOKUP(A241,[1]Tørstofindhold!A$2:B$24,2,FALSE),0)</f>
        <v>0</v>
      </c>
      <c r="X241" s="188">
        <f t="shared" ca="1" si="65"/>
        <v>304430.00134953379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114713.46881530106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114713.46881530106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59145.958098170529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>
        <f ca="1"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172292.76645701908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>
        <f ca="1"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125480344.36478814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 ca="1"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125480344.36478814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125480344.36478814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4357183.7703608098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>
        <f ca="1"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3937996.2168795727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419187.55348123703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0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188529.05350799995</v>
      </c>
      <c r="K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71371.713113742837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650.78855763169781</v>
      </c>
      <c r="K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72.309839736855295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18966.695347643046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6660328.4592812965</v>
      </c>
      <c r="O256" s="190">
        <f t="shared" si="59"/>
        <v>6660328.4592812965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12.254171824020176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12.289068172622921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12.254171824020176</v>
      </c>
      <c r="U256" s="186">
        <f>O256*IFERROR(VLOOKUP(A256,[1]Tørstofindhold!A$2:B$24,2,FALSE),0)</f>
        <v>1864891.9685987632</v>
      </c>
      <c r="V256" s="187">
        <f>IF(D256=År1,P256,SUM(O256,P256))*IFERROR(VLOOKUP(A256,[1]Tørstofindhold!A$2:B$24,2,FALSE),0)</f>
        <v>1870202.6432961035</v>
      </c>
      <c r="W256" s="187">
        <f>J256*IFERROR(VLOOKUP(A256,[1]Tørstofindhold!A$2:B$24,2,FALSE),0)</f>
        <v>5310.6746973400532</v>
      </c>
      <c r="X256" s="188">
        <f t="shared" si="65"/>
        <v>1864891.9685987635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20168.436647389117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628148.37928965548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648316.81593704456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6.6087019288069868</v>
      </c>
      <c r="S259" s="187">
        <f>IFERROR(VLOOKUP(A259,[1]Biogasudbytte!$A$2:$B$18,2,FALSE)*[1]Energiindhold!$C$10,0)*J259*IFERROR(VLOOKUP(A259,Biogasanlæg!$F$3:$G$8,2,FALSE),1)</f>
        <v>0.11628192822798786</v>
      </c>
      <c r="T259" s="188">
        <f t="shared" si="64"/>
        <v>6.4924200005789992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551069.29354648781</v>
      </c>
      <c r="W259" s="187">
        <f>J259*IFERROR(VLOOKUP(A259,[1]Tørstofindhold!A$2:B$24,2,FALSE),0)</f>
        <v>17143.171150280748</v>
      </c>
      <c r="X259" s="188">
        <f t="shared" si="65"/>
        <v>533926.12239620707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36.343081867307831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203334.8469193347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701872.07302810845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881.1328326820676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671233.57359918463</v>
      </c>
      <c r="O265" s="190">
        <f t="shared" si="75"/>
        <v>56573.790426943218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0.19375731188162079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0.19677506847496029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0.19375731188162079</v>
      </c>
      <c r="U265" s="186">
        <f>O265*IFERROR(VLOOKUP(A265,[1]Tørstofindhold!A$2:B$24,2,FALSE),0)</f>
        <v>17537.875032352396</v>
      </c>
      <c r="V265" s="187">
        <f>IF(D265=År1,P265,SUM(O265,P265))*IFERROR(VLOOKUP(A265,[1]Tørstofindhold!A$2:B$24,2,FALSE),0)</f>
        <v>17811.026210483837</v>
      </c>
      <c r="W265" s="187">
        <f>J265*IFERROR(VLOOKUP(A265,[1]Tørstofindhold!A$2:B$24,2,FALSE),0)</f>
        <v>273.15117813144093</v>
      </c>
      <c r="X265" s="188">
        <f t="shared" si="65"/>
        <v>17537.875032352396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>
        <f ca="1"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301568.11342159985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-301568.11342159985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814640.76605924184</v>
      </c>
      <c r="K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90515.640673249072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75301.575249532107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998320.74630790087</v>
      </c>
      <c r="O269" s="190">
        <f t="shared" si="75"/>
        <v>998320.74630790087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3.5839714792453643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3.8543041343911844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3.5839714792453643</v>
      </c>
      <c r="U269" s="186">
        <f>O269*IFERROR(VLOOKUP(A269,[1]Tørstofindhold!A$2:B$24,2,FALSE),0)</f>
        <v>299496.22389237024</v>
      </c>
      <c r="V269" s="187">
        <f>IF(D269=År1,P269,SUM(O269,P269))*IFERROR(VLOOKUP(A269,[1]Tørstofindhold!A$2:B$24,2,FALSE),0)</f>
        <v>322086.69646722986</v>
      </c>
      <c r="W269" s="187">
        <f>J269*IFERROR(VLOOKUP(A269,[1]Tørstofindhold!A$2:B$24,2,FALSE),0)</f>
        <v>22590.472574859632</v>
      </c>
      <c r="X269" s="188">
        <f t="shared" si="65"/>
        <v>299496.22389237024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0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>
        <f ca="1"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>
        <f ca="1"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30312.252420080491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219952.13522212638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6769.3785578800062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1298474.9540406957</v>
      </c>
      <c r="O281" s="190">
        <f t="shared" si="89"/>
        <v>1298474.9540406957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3.5241129642646096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3.5424853284458382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3.5241129642646096</v>
      </c>
      <c r="U281" s="186">
        <f>O281*IFERROR(VLOOKUP(A281,[1]Tørstofindhold!A$2:B$24,2,FALSE),0)</f>
        <v>259694.99080813915</v>
      </c>
      <c r="V281" s="187">
        <f>IF(D281=År1,P281,SUM(O281,P281))*IFERROR(VLOOKUP(A281,[1]Tørstofindhold!A$2:B$24,2,FALSE),0)</f>
        <v>261048.86651971514</v>
      </c>
      <c r="W281" s="187">
        <f>J281*IFERROR(VLOOKUP(A281,[1]Tørstofindhold!A$2:B$24,2,FALSE),0)</f>
        <v>1353.8757115760013</v>
      </c>
      <c r="X281" s="188">
        <f t="shared" si="65"/>
        <v>259694.99080813915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1327477.7098236387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1882077.6974735428</v>
      </c>
      <c r="K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209119.74416372692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0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385847.82849847211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>
        <f ca="1"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385847.82849847211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385847.82849847211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10.301564458781717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10.301564458781717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316395.21936874709</v>
      </c>
      <c r="W289" s="187">
        <f>J289*IFERROR(VLOOKUP(A289,[1]Tørstofindhold!A$2:B$24,2,FALSE),0)</f>
        <v>0</v>
      </c>
      <c r="X289" s="188">
        <f t="shared" ca="1" si="96"/>
        <v>316395.21936874709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127046.30450353827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127046.30450353827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70" t="s">
        <v>23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76" t="s">
        <v>7</v>
      </c>
      <c r="D3" s="477"/>
      <c r="E3" s="477"/>
      <c r="F3" s="477"/>
      <c r="G3" s="477"/>
      <c r="H3" s="477"/>
      <c r="I3" s="477"/>
      <c r="J3" s="477"/>
      <c r="K3" s="478"/>
      <c r="L3" s="476" t="s">
        <v>8</v>
      </c>
      <c r="M3" s="477"/>
      <c r="N3" s="477"/>
      <c r="O3" s="477"/>
      <c r="P3" s="477"/>
      <c r="Q3" s="477"/>
      <c r="R3" s="477"/>
      <c r="S3" s="477"/>
      <c r="T3" s="478"/>
      <c r="U3" s="71"/>
      <c r="W3" s="31" t="s">
        <v>270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271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272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273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274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275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76" t="s">
        <v>7</v>
      </c>
      <c r="D22" s="477"/>
      <c r="E22" s="478"/>
      <c r="F22" s="482" t="s">
        <v>8</v>
      </c>
      <c r="G22" s="477"/>
      <c r="H22" s="4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73" t="s">
        <v>24</v>
      </c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5"/>
    </row>
    <row r="30" spans="1:21" x14ac:dyDescent="0.25">
      <c r="A30" s="56"/>
      <c r="B30" s="53"/>
      <c r="C30" s="479" t="s">
        <v>7</v>
      </c>
      <c r="D30" s="480"/>
      <c r="E30" s="480"/>
      <c r="F30" s="480"/>
      <c r="G30" s="480"/>
      <c r="H30" s="480"/>
      <c r="I30" s="480"/>
      <c r="J30" s="480"/>
      <c r="K30" s="481"/>
      <c r="L30" s="479" t="s">
        <v>8</v>
      </c>
      <c r="M30" s="480"/>
      <c r="N30" s="480"/>
      <c r="O30" s="480"/>
      <c r="P30" s="480"/>
      <c r="Q30" s="480"/>
      <c r="R30" s="480"/>
      <c r="S30" s="480"/>
      <c r="T30" s="481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76" t="s">
        <v>7</v>
      </c>
      <c r="D49" s="477"/>
      <c r="E49" s="478"/>
      <c r="F49" s="482" t="s">
        <v>8</v>
      </c>
      <c r="G49" s="477"/>
      <c r="H49" s="4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7" width="11.28515625" bestFit="1" customWidth="1"/>
    <col min="38" max="38" width="12.28515625" bestFit="1" customWidth="1"/>
    <col min="39" max="39" width="10.14062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173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20984.90236249438</v>
      </c>
      <c r="H5" s="237"/>
      <c r="I5" s="237"/>
      <c r="J5" s="237">
        <v>428226</v>
      </c>
      <c r="K5" s="237">
        <v>257031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29145673.580622546</v>
      </c>
      <c r="T5" s="237"/>
      <c r="U5" s="237">
        <v>990078</v>
      </c>
      <c r="V5" s="237"/>
      <c r="W5" s="237"/>
      <c r="X5" s="237"/>
      <c r="Y5" s="237">
        <v>85934.999999999985</v>
      </c>
      <c r="Z5" s="237"/>
      <c r="AA5" s="237">
        <v>8334841.759060693</v>
      </c>
      <c r="AB5" s="237">
        <v>33319229.334160008</v>
      </c>
      <c r="AC5" s="237"/>
      <c r="AD5" s="237"/>
      <c r="AE5" s="237"/>
      <c r="AF5" s="237"/>
      <c r="AG5" s="237"/>
      <c r="AH5" s="237"/>
      <c r="AI5" s="237"/>
      <c r="AJ5" s="237"/>
      <c r="AK5" s="237">
        <v>80569048.957583547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8138.6352546285043</v>
      </c>
      <c r="H7" s="237"/>
      <c r="I7" s="237"/>
      <c r="J7" s="237">
        <v>142742</v>
      </c>
      <c r="K7" s="237">
        <v>85677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3785.9999999999995</v>
      </c>
      <c r="S7" s="237">
        <v>12515657.295601793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2775329.8009308982</v>
      </c>
      <c r="AB7" s="237">
        <v>15533219.712531526</v>
      </c>
      <c r="AC7" s="237"/>
      <c r="AD7" s="237"/>
      <c r="AE7" s="237"/>
      <c r="AF7" s="237"/>
      <c r="AG7" s="237"/>
      <c r="AH7" s="237"/>
      <c r="AI7" s="237"/>
      <c r="AJ7" s="237"/>
      <c r="AK7" s="237">
        <v>34094686.908344358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8404.7671078658768</v>
      </c>
      <c r="H8" s="237"/>
      <c r="I8" s="237"/>
      <c r="J8" s="237">
        <v>142742</v>
      </c>
      <c r="K8" s="237">
        <v>85677.000000000058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3786.0000000000005</v>
      </c>
      <c r="S8" s="237">
        <v>12276506.618354084</v>
      </c>
      <c r="T8" s="237"/>
      <c r="U8" s="237">
        <v>330026</v>
      </c>
      <c r="V8" s="237"/>
      <c r="W8" s="237"/>
      <c r="X8" s="237"/>
      <c r="Y8" s="237">
        <v>28644.999999999996</v>
      </c>
      <c r="Z8" s="237"/>
      <c r="AA8" s="237">
        <v>2890677.9581297943</v>
      </c>
      <c r="AB8" s="237">
        <v>14871140.288295148</v>
      </c>
      <c r="AC8" s="237"/>
      <c r="AD8" s="237"/>
      <c r="AE8" s="237"/>
      <c r="AF8" s="237"/>
      <c r="AG8" s="237"/>
      <c r="AH8" s="237"/>
      <c r="AI8" s="237"/>
      <c r="AJ8" s="237"/>
      <c r="AK8" s="237">
        <v>33383944.549239181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19441203.466892187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4968317.8095545713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109726569.1041669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6420183.3285955302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2011952.157534458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36871151.42870336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6420183.3285955293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2011952.1575344577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36871151.42870336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5833178.1174814608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605047.78132287296</v>
      </c>
      <c r="AE17" s="237">
        <v>5003247.4634568831</v>
      </c>
      <c r="AF17" s="237"/>
      <c r="AG17" s="237">
        <v>422048.58083762252</v>
      </c>
      <c r="AH17" s="237"/>
      <c r="AI17" s="237"/>
      <c r="AJ17" s="237"/>
      <c r="AK17" s="237">
        <v>14811714.943098839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2083427.3984942674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196601.20651859304</v>
      </c>
      <c r="AE19" s="237">
        <v>1641575.358461577</v>
      </c>
      <c r="AF19" s="237"/>
      <c r="AG19" s="237">
        <v>154345.60798437634</v>
      </c>
      <c r="AH19" s="237"/>
      <c r="AI19" s="237"/>
      <c r="AJ19" s="237"/>
      <c r="AK19" s="237">
        <v>5058680.5714588137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1854256.1997123619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198579.43612733553</v>
      </c>
      <c r="AE20" s="237">
        <v>1750479.8979828311</v>
      </c>
      <c r="AF20" s="237"/>
      <c r="AG20" s="237">
        <v>154829.65482897466</v>
      </c>
      <c r="AH20" s="237"/>
      <c r="AI20" s="237"/>
      <c r="AJ20" s="237"/>
      <c r="AK20" s="237">
        <v>4940876.188651504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1593740.7561130091</v>
      </c>
      <c r="AK21" s="237">
        <v>1697931.5112123366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507903.43810879742</v>
      </c>
      <c r="AK23" s="237">
        <v>507903.43810879742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589732.51869602269</v>
      </c>
      <c r="AK24" s="237">
        <v>589732.51869602269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6279.6558180549309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12451175.212661764</v>
      </c>
      <c r="T25" s="237"/>
      <c r="U25" s="237"/>
      <c r="V25" s="237"/>
      <c r="W25" s="237"/>
      <c r="X25" s="237"/>
      <c r="Y25" s="237"/>
      <c r="Z25" s="237"/>
      <c r="AA25" s="237"/>
      <c r="AB25" s="237">
        <v>18120392.888980739</v>
      </c>
      <c r="AC25" s="237"/>
      <c r="AD25" s="237"/>
      <c r="AE25" s="237"/>
      <c r="AF25" s="237"/>
      <c r="AG25" s="237"/>
      <c r="AH25" s="237">
        <v>65062728.84579356</v>
      </c>
      <c r="AI25" s="237">
        <v>2514498.2087448784</v>
      </c>
      <c r="AJ25" s="237"/>
      <c r="AK25" s="237">
        <v>100145978.69209203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904.29280606983355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1390628.5884001986</v>
      </c>
      <c r="T27" s="237"/>
      <c r="U27" s="237"/>
      <c r="V27" s="237"/>
      <c r="W27" s="237"/>
      <c r="X27" s="237"/>
      <c r="Y27" s="237"/>
      <c r="Z27" s="237"/>
      <c r="AA27" s="237"/>
      <c r="AB27" s="237">
        <v>1725913.3013923911</v>
      </c>
      <c r="AC27" s="237"/>
      <c r="AD27" s="237"/>
      <c r="AE27" s="237"/>
      <c r="AF27" s="237"/>
      <c r="AG27" s="237"/>
      <c r="AH27" s="237">
        <v>28521927.915010508</v>
      </c>
      <c r="AI27" s="237">
        <v>832832.03286710405</v>
      </c>
      <c r="AJ27" s="237"/>
      <c r="AK27" s="237">
        <v>33042141.806143075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>
        <v>1652348.9209216826</v>
      </c>
      <c r="AC28" s="237"/>
      <c r="AD28" s="237"/>
      <c r="AE28" s="237"/>
      <c r="AF28" s="237"/>
      <c r="AG28" s="237"/>
      <c r="AH28" s="237">
        <v>27737309.195274569</v>
      </c>
      <c r="AI28" s="237">
        <v>736848.88482347422</v>
      </c>
      <c r="AJ28" s="237"/>
      <c r="AK28" s="237">
        <v>32088700.366529021</v>
      </c>
    </row>
    <row r="29" spans="1:37" x14ac:dyDescent="0.2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1644497.9248029687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1644497.9248029687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482330.02495117608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482330.02495117608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483842.67134054581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483842.67134054581</v>
      </c>
    </row>
    <row r="33" spans="1:37" x14ac:dyDescent="0.2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2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27264.558180549309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11154823.315793695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21110943.748880316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1644497.9248029687</v>
      </c>
      <c r="Y37" s="237">
        <v>5054252.8095545713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605047.78132287296</v>
      </c>
      <c r="AE37" s="237">
        <v>5003247.4634568831</v>
      </c>
      <c r="AF37" s="237">
        <v>721133.62677978189</v>
      </c>
      <c r="AG37" s="237">
        <v>526239.33593695005</v>
      </c>
      <c r="AH37" s="237">
        <v>65062728.84579356</v>
      </c>
      <c r="AI37" s="237">
        <v>2514498.2087448784</v>
      </c>
      <c r="AJ37" s="237">
        <v>1593740.7561130091</v>
      </c>
      <c r="AK37" s="237">
        <v>320724054.41332114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57031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570312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570312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570312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570312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276</v>
      </c>
      <c r="B2" s="78">
        <v>1</v>
      </c>
    </row>
    <row r="4" spans="1:10" x14ac:dyDescent="0.25">
      <c r="A4" s="77" t="s">
        <v>304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25">
      <c r="A7" s="78">
        <v>2030</v>
      </c>
      <c r="B7" s="76">
        <v>2.825725611182861E-2</v>
      </c>
      <c r="C7" s="76">
        <v>219898.5132226024</v>
      </c>
      <c r="D7" s="76">
        <v>0</v>
      </c>
      <c r="E7" s="76">
        <v>832832.03286710405</v>
      </c>
      <c r="F7" s="76">
        <v>0</v>
      </c>
      <c r="G7" s="76">
        <v>142742</v>
      </c>
      <c r="H7" s="76">
        <v>439329.46193400631</v>
      </c>
      <c r="I7" s="76">
        <v>5421074.2654714435</v>
      </c>
      <c r="J7" s="76">
        <v>7055876.3017524127</v>
      </c>
    </row>
    <row r="8" spans="1:10" x14ac:dyDescent="0.25">
      <c r="A8" s="78">
        <v>2050</v>
      </c>
      <c r="B8" s="76">
        <v>0.18489040050189942</v>
      </c>
      <c r="C8" s="76">
        <v>242421.15404586628</v>
      </c>
      <c r="D8" s="76">
        <v>0.11492812394862995</v>
      </c>
      <c r="E8" s="76">
        <v>736848.88482347422</v>
      </c>
      <c r="F8" s="76">
        <v>6687.6021110492293</v>
      </c>
      <c r="G8" s="76">
        <v>142742</v>
      </c>
      <c r="H8" s="76">
        <v>459680.26561219688</v>
      </c>
      <c r="I8" s="76">
        <v>5421074.2654714435</v>
      </c>
      <c r="J8" s="76">
        <v>7009454.4718825547</v>
      </c>
    </row>
    <row r="9" spans="1:10" x14ac:dyDescent="0.25">
      <c r="A9" s="78" t="s">
        <v>61</v>
      </c>
      <c r="B9" s="76">
        <v>370459.88762915425</v>
      </c>
      <c r="C9" s="76">
        <v>666256.27296760329</v>
      </c>
      <c r="D9" s="76">
        <v>282332.14526922622</v>
      </c>
      <c r="E9" s="76">
        <v>2514498.2087448784</v>
      </c>
      <c r="F9" s="76">
        <v>6687.6021110492293</v>
      </c>
      <c r="G9" s="76">
        <v>428226</v>
      </c>
      <c r="H9" s="76">
        <v>1319638.6582631883</v>
      </c>
      <c r="I9" s="76">
        <v>16263222.796414331</v>
      </c>
      <c r="J9" s="76">
        <v>21851321.571399432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8" width="11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27" width="12" style="168" bestFit="1" customWidth="1"/>
    <col min="28" max="28" width="10.7109375" style="168" bestFit="1" customWidth="1"/>
    <col min="29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570312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570312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570312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570312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570312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5703125" style="168" bestFit="1" customWidth="1"/>
    <col min="168" max="169" width="14.28515625" style="168" bestFit="1" customWidth="1"/>
    <col min="170" max="173" width="11.570312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298</v>
      </c>
      <c r="B2" s="78">
        <v>1</v>
      </c>
    </row>
    <row r="4" spans="1:48" x14ac:dyDescent="0.25">
      <c r="A4" s="77" t="s">
        <v>247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218331.04510476126</v>
      </c>
      <c r="D7" s="98">
        <v>2821317.7598304613</v>
      </c>
      <c r="E7" s="98">
        <v>935554.7883587121</v>
      </c>
      <c r="F7" s="98">
        <v>131018.05015567706</v>
      </c>
      <c r="G7" s="98">
        <v>1468764.1887479573</v>
      </c>
      <c r="H7" s="98">
        <v>22471048.58236064</v>
      </c>
      <c r="I7" s="98">
        <v>0.40288562423666008</v>
      </c>
      <c r="J7" s="98">
        <v>2061195.911101847</v>
      </c>
      <c r="K7" s="98">
        <v>17371.896185037214</v>
      </c>
      <c r="L7" s="98">
        <v>34449.731880352119</v>
      </c>
      <c r="M7" s="98">
        <v>945982.65677317674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4395047.4696619669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924901.47457127715</v>
      </c>
      <c r="Y7" s="98">
        <v>1327415.9661959796</v>
      </c>
      <c r="Z7" s="98">
        <v>787.13688232742061</v>
      </c>
      <c r="AA7" s="98">
        <v>52221332.705473445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219549.23701107962</v>
      </c>
      <c r="D8" s="98">
        <v>2952551.0288410122</v>
      </c>
      <c r="E8" s="98">
        <v>980314.70578320744</v>
      </c>
      <c r="F8" s="98">
        <v>119570.06432731522</v>
      </c>
      <c r="G8" s="98">
        <v>1478112.8037585691</v>
      </c>
      <c r="H8" s="98">
        <v>23131696.695484586</v>
      </c>
      <c r="I8" s="98"/>
      <c r="J8" s="98">
        <v>2062449.7356180362</v>
      </c>
      <c r="K8" s="98">
        <v>56573.790426943218</v>
      </c>
      <c r="L8" s="98">
        <v>2199.2700615431677</v>
      </c>
      <c r="M8" s="98">
        <v>1067115.474966998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4413356.1037832759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928897.71794674185</v>
      </c>
      <c r="Y8" s="98">
        <v>1334228.5614368762</v>
      </c>
      <c r="Z8" s="98">
        <v>1543.4600770122925</v>
      </c>
      <c r="AA8" s="98">
        <v>53134701.536165252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650835.04665002739</v>
      </c>
      <c r="D9" s="98">
        <v>9004397.8609129861</v>
      </c>
      <c r="E9" s="98">
        <v>3268087.5012847767</v>
      </c>
      <c r="F9" s="98">
        <v>388863.39451189141</v>
      </c>
      <c r="G9" s="98">
        <v>4455159.6617572894</v>
      </c>
      <c r="H9" s="98">
        <v>49690316.83140853</v>
      </c>
      <c r="I9" s="98">
        <v>0.40288562423666008</v>
      </c>
      <c r="J9" s="98">
        <v>6165376.7143293954</v>
      </c>
      <c r="K9" s="98">
        <v>2050913.8956373536</v>
      </c>
      <c r="L9" s="98">
        <v>88541.13456199161</v>
      </c>
      <c r="M9" s="98">
        <v>3287586.2137797251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10446179.120862691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2765898.6438870993</v>
      </c>
      <c r="Y9" s="98">
        <v>4667711.7764604557</v>
      </c>
      <c r="Z9" s="98">
        <v>101115.33562170251</v>
      </c>
      <c r="AA9" s="98">
        <v>139951005.02490729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570312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5703125" bestFit="1" customWidth="1"/>
    <col min="22" max="22" width="8.42578125" bestFit="1" customWidth="1"/>
    <col min="23" max="23" width="7.85546875" bestFit="1" customWidth="1"/>
    <col min="24" max="24" width="10.5703125" bestFit="1" customWidth="1"/>
    <col min="25" max="25" width="11.85546875" bestFit="1" customWidth="1"/>
    <col min="26" max="26" width="11.5703125" bestFit="1" customWidth="1"/>
    <col min="27" max="27" width="12.140625" bestFit="1" customWidth="1"/>
    <col min="28" max="28" width="11.5703125" bestFit="1" customWidth="1"/>
    <col min="29" max="29" width="14.28515625" bestFit="1" customWidth="1"/>
    <col min="30" max="30" width="11.5703125" bestFit="1" customWidth="1"/>
    <col min="31" max="31" width="7.85546875" bestFit="1" customWidth="1"/>
    <col min="32" max="32" width="6" bestFit="1" customWidth="1"/>
    <col min="33" max="33" width="11.5703125" bestFit="1" customWidth="1"/>
    <col min="34" max="34" width="7.28515625" bestFit="1" customWidth="1"/>
    <col min="35" max="35" width="4.5703125" bestFit="1" customWidth="1"/>
    <col min="36" max="36" width="11.570312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570312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5703125" bestFit="1" customWidth="1"/>
    <col min="45" max="45" width="12.28515625" bestFit="1" customWidth="1"/>
    <col min="46" max="46" width="8.42578125" bestFit="1" customWidth="1"/>
    <col min="47" max="48" width="11.570312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570312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570312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570312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310</v>
      </c>
      <c r="I4" s="168" t="s">
        <v>227</v>
      </c>
      <c r="J4" s="168" t="s">
        <v>221</v>
      </c>
      <c r="K4" s="168" t="s">
        <v>61</v>
      </c>
    </row>
    <row r="5" spans="1:11" x14ac:dyDescent="0.25">
      <c r="A5" s="78" t="s">
        <v>283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56.668332882847857</v>
      </c>
      <c r="E7" s="235">
        <v>21.593398424851557</v>
      </c>
      <c r="F7" s="235">
        <v>0.35905402506237244</v>
      </c>
      <c r="G7" s="235">
        <v>2.0151850141246661</v>
      </c>
      <c r="H7" s="235">
        <v>0</v>
      </c>
      <c r="I7" s="235">
        <v>5.4020962794531719</v>
      </c>
      <c r="J7" s="235">
        <v>47.445088326407671</v>
      </c>
      <c r="K7" s="235">
        <v>153.29390765773996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58.368400012648195</v>
      </c>
      <c r="E8" s="235">
        <v>19.35899029524785</v>
      </c>
      <c r="F8" s="235">
        <v>0.35905402506237249</v>
      </c>
      <c r="G8" s="235">
        <v>2.1115978762570289</v>
      </c>
      <c r="H8" s="235">
        <v>0</v>
      </c>
      <c r="I8" s="235">
        <v>5.4190379190141131</v>
      </c>
      <c r="J8" s="235">
        <v>50.389077352264387</v>
      </c>
      <c r="K8" s="235">
        <v>155.91112194897201</v>
      </c>
    </row>
    <row r="9" spans="1:11" x14ac:dyDescent="0.2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16.27366559690411</v>
      </c>
      <c r="H11" s="235">
        <v>0</v>
      </c>
      <c r="I11" s="235">
        <v>0</v>
      </c>
      <c r="J11" s="235">
        <v>0</v>
      </c>
      <c r="K11" s="235">
        <v>25.613091245143636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0.45076703431999993</v>
      </c>
      <c r="F12" s="235">
        <v>0</v>
      </c>
      <c r="G12" s="235">
        <v>16.022658393242192</v>
      </c>
      <c r="H12" s="235">
        <v>0</v>
      </c>
      <c r="I12" s="235">
        <v>0</v>
      </c>
      <c r="J12" s="235">
        <v>0</v>
      </c>
      <c r="K12" s="235">
        <v>25.428528919797543</v>
      </c>
    </row>
    <row r="13" spans="1:11" x14ac:dyDescent="0.25">
      <c r="A13" s="78" t="s">
        <v>284</v>
      </c>
      <c r="B13" s="235">
        <v>57.259647697973008</v>
      </c>
      <c r="C13" s="235">
        <v>0</v>
      </c>
      <c r="D13" s="235">
        <v>115.03673289549604</v>
      </c>
      <c r="E13" s="235">
        <v>60.54385298821466</v>
      </c>
      <c r="F13" s="235">
        <v>0.71810805012474499</v>
      </c>
      <c r="G13" s="235">
        <v>4.126782890381695</v>
      </c>
      <c r="H13" s="235">
        <v>0</v>
      </c>
      <c r="I13" s="235">
        <v>14.771700329316786</v>
      </c>
      <c r="J13" s="235">
        <v>144.7121620988604</v>
      </c>
      <c r="K13" s="235">
        <v>397.16898695036741</v>
      </c>
    </row>
    <row r="14" spans="1:11" x14ac:dyDescent="0.2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1.3523011029599996</v>
      </c>
      <c r="F14" s="235">
        <v>0</v>
      </c>
      <c r="G14" s="235">
        <v>37.388606948151306</v>
      </c>
      <c r="H14" s="235">
        <v>0</v>
      </c>
      <c r="I14" s="235">
        <v>0</v>
      </c>
      <c r="J14" s="235">
        <v>0</v>
      </c>
      <c r="K14" s="235">
        <v>67.657478834656189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570312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570312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570312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570312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570312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570312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235</v>
      </c>
      <c r="B1" s="77" t="s">
        <v>62</v>
      </c>
    </row>
    <row r="2" spans="1:9" x14ac:dyDescent="0.2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7583424.2540253261</v>
      </c>
      <c r="E4" s="236">
        <v>1842016.1365374885</v>
      </c>
      <c r="F4" s="236">
        <v>60009.02925833522</v>
      </c>
      <c r="G4" s="236">
        <v>2460677.2498286217</v>
      </c>
      <c r="H4" s="236">
        <v>1427681.2946437092</v>
      </c>
      <c r="I4" s="236">
        <v>14643021.698801579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7808407.2979824394</v>
      </c>
      <c r="E5" s="236">
        <v>1659373.2047878599</v>
      </c>
      <c r="F5" s="236">
        <v>60009.02925833522</v>
      </c>
      <c r="G5" s="236">
        <v>2444450.8046781118</v>
      </c>
      <c r="H5" s="236">
        <v>1517803.9823387656</v>
      </c>
      <c r="I5" s="236">
        <v>14777892.664422814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15520557.912007766</v>
      </c>
      <c r="E6" s="236">
        <v>5178277.242708955</v>
      </c>
      <c r="F6" s="236">
        <v>120018.05851667044</v>
      </c>
      <c r="G6" s="236">
        <v>5609144.1703400668</v>
      </c>
      <c r="H6" s="236">
        <v>4353757.749283636</v>
      </c>
      <c r="I6" s="236">
        <v>34544589.952742495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570312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197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256</v>
      </c>
      <c r="H2" s="168" t="s">
        <v>308</v>
      </c>
      <c r="I2" s="168" t="s">
        <v>330</v>
      </c>
      <c r="J2" s="168" t="s">
        <v>61</v>
      </c>
    </row>
    <row r="3" spans="1:10" x14ac:dyDescent="0.2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25">
      <c r="A4" s="78">
        <v>2030</v>
      </c>
      <c r="B4" s="98">
        <v>11351058.833954372</v>
      </c>
      <c r="C4" s="98">
        <v>-50273.43159900204</v>
      </c>
      <c r="D4" s="98">
        <v>5507316.8818720337</v>
      </c>
      <c r="E4" s="98">
        <v>8853337.2019279227</v>
      </c>
      <c r="F4" s="98">
        <v>-1708770.5520295242</v>
      </c>
      <c r="G4" s="98">
        <v>-565990.77935995674</v>
      </c>
      <c r="H4" s="98">
        <v>0</v>
      </c>
      <c r="I4" s="98">
        <v>-684560.48685710598</v>
      </c>
      <c r="J4" s="98">
        <v>22702117.667908739</v>
      </c>
    </row>
    <row r="5" spans="1:10" x14ac:dyDescent="0.25">
      <c r="A5" s="78">
        <v>2050</v>
      </c>
      <c r="B5" s="98">
        <v>8754493.2425308079</v>
      </c>
      <c r="C5" s="98">
        <v>-50273.43159900204</v>
      </c>
      <c r="D5" s="98">
        <v>5485230.909845111</v>
      </c>
      <c r="E5" s="98">
        <v>8601332.71908742</v>
      </c>
      <c r="F5" s="98">
        <v>-2974861.5241716038</v>
      </c>
      <c r="G5" s="98">
        <v>-550526.76458399382</v>
      </c>
      <c r="H5" s="98">
        <v>0</v>
      </c>
      <c r="I5" s="98">
        <v>-1756408.6660471277</v>
      </c>
      <c r="J5" s="98">
        <v>17508986.485061612</v>
      </c>
    </row>
    <row r="6" spans="1:10" x14ac:dyDescent="0.25">
      <c r="A6" s="78" t="s">
        <v>61</v>
      </c>
      <c r="B6" s="98">
        <v>33960362.955031142</v>
      </c>
      <c r="C6" s="98">
        <v>-100705.30039800408</v>
      </c>
      <c r="D6" s="98">
        <v>16511809.692453861</v>
      </c>
      <c r="E6" s="98">
        <v>27180013.947464608</v>
      </c>
      <c r="F6" s="98">
        <v>-5246042.0762011278</v>
      </c>
      <c r="G6" s="98">
        <v>-1281724.7548390103</v>
      </c>
      <c r="H6" s="98">
        <v>0</v>
      </c>
      <c r="I6" s="98">
        <v>-3102988.553449193</v>
      </c>
      <c r="J6" s="98">
        <v>67920725.910062268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25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11898437.662623612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193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193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193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196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-512119.54588872992</v>
      </c>
      <c r="D9" s="168" t="s">
        <v>329</v>
      </c>
      <c r="E9" s="168" t="s">
        <v>330</v>
      </c>
      <c r="G9" s="168" t="s">
        <v>328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256</v>
      </c>
      <c r="E10" s="168" t="s">
        <v>256</v>
      </c>
      <c r="G10" s="168" t="s">
        <v>256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308</v>
      </c>
      <c r="E11" s="168" t="s">
        <v>308</v>
      </c>
      <c r="G11" s="168" t="s">
        <v>308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9743903.2153695561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-533211.89581500459</v>
      </c>
      <c r="D19" s="168" t="s">
        <v>329</v>
      </c>
      <c r="E19" s="98" t="str">
        <f t="shared" si="4"/>
        <v>Træprodukter</v>
      </c>
      <c r="G19" s="168" t="s">
        <v>328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7549928.1636323752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-1434861.8727212753</v>
      </c>
      <c r="D29" s="168" t="s">
        <v>329</v>
      </c>
      <c r="E29" s="98" t="str">
        <f t="shared" si="4"/>
        <v>Træprodukter</v>
      </c>
      <c r="G29" s="168" t="s">
        <v>328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1956373.2159223468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-149899.85465622912</v>
      </c>
      <c r="D39" s="168" t="s">
        <v>329</v>
      </c>
      <c r="E39" s="98" t="str">
        <f t="shared" si="4"/>
        <v>Træprodukter</v>
      </c>
      <c r="G39" s="168" t="s">
        <v>328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1607155.6185848154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-151348.59104210144</v>
      </c>
      <c r="D49" s="168" t="s">
        <v>329</v>
      </c>
      <c r="E49" s="98" t="str">
        <f t="shared" si="4"/>
        <v>Træprodukter</v>
      </c>
      <c r="G49" s="168" t="s">
        <v>328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1204565.0788984322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-321546.79332585231</v>
      </c>
      <c r="D59" s="168" t="s">
        <v>329</v>
      </c>
      <c r="E59" s="98" t="str">
        <f t="shared" si="4"/>
        <v>Træprodukter</v>
      </c>
      <c r="G59" s="168" t="s">
        <v>328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25">
      <c r="A6" s="78">
        <v>2030</v>
      </c>
      <c r="B6" s="98">
        <v>290746.13733369333</v>
      </c>
      <c r="C6" s="98">
        <v>1468764.1887479573</v>
      </c>
      <c r="D6" s="98">
        <v>41917.775097218626</v>
      </c>
      <c r="E6" s="98">
        <v>36296483.567630656</v>
      </c>
      <c r="F6" s="98">
        <v>284144.64556273317</v>
      </c>
      <c r="G6" s="98">
        <v>924901.47457127715</v>
      </c>
      <c r="H6" s="98">
        <v>2291688.0088378545</v>
      </c>
      <c r="I6" s="98">
        <v>6993509.1072690254</v>
      </c>
      <c r="J6" s="98">
        <v>7627415.7043524273</v>
      </c>
      <c r="K6" s="98">
        <v>1327415.9661959796</v>
      </c>
      <c r="L6" s="98">
        <v>196601.20651859304</v>
      </c>
      <c r="M6" s="98">
        <v>482330.02495117608</v>
      </c>
      <c r="N6" s="98">
        <v>6435644.6271964246</v>
      </c>
      <c r="O6" s="98">
        <v>64661562.434265018</v>
      </c>
    </row>
    <row r="7" spans="1:15" x14ac:dyDescent="0.25">
      <c r="A7" s="78">
        <v>2050</v>
      </c>
      <c r="B7" s="98">
        <v>291964.32924001169</v>
      </c>
      <c r="C7" s="98">
        <v>1478112.8037585691</v>
      </c>
      <c r="D7" s="98">
        <v>42093.670731298393</v>
      </c>
      <c r="E7" s="98">
        <v>36957131.680754602</v>
      </c>
      <c r="F7" s="98">
        <v>283121.02138758404</v>
      </c>
      <c r="G7" s="98">
        <v>928897.71794674185</v>
      </c>
      <c r="H7" s="98">
        <v>2302773.0419720262</v>
      </c>
      <c r="I7" s="98">
        <v>7056262.6880902732</v>
      </c>
      <c r="J7" s="98">
        <v>7748548.5225462476</v>
      </c>
      <c r="K7" s="98">
        <v>1334228.5614368762</v>
      </c>
      <c r="L7" s="98">
        <v>198579.43612733553</v>
      </c>
      <c r="M7" s="98">
        <v>483842.67134054581</v>
      </c>
      <c r="N7" s="98">
        <v>6453953.2613177337</v>
      </c>
      <c r="O7" s="98">
        <v>65559509.406649843</v>
      </c>
    </row>
    <row r="8" spans="1:15" x14ac:dyDescent="0.25">
      <c r="A8" s="78" t="s">
        <v>61</v>
      </c>
      <c r="B8" s="98">
        <v>868080.32333682361</v>
      </c>
      <c r="C8" s="98">
        <v>4455159.6617572894</v>
      </c>
      <c r="D8" s="98">
        <v>125740.39484573131</v>
      </c>
      <c r="E8" s="98">
        <v>91166621.787218571</v>
      </c>
      <c r="F8" s="98">
        <v>847588.10370963369</v>
      </c>
      <c r="G8" s="98">
        <v>2765898.6438870993</v>
      </c>
      <c r="H8" s="98">
        <v>6857637.2081868257</v>
      </c>
      <c r="I8" s="98">
        <v>23161857.644517668</v>
      </c>
      <c r="J8" s="98">
        <v>23331885.356517475</v>
      </c>
      <c r="K8" s="98">
        <v>4667711.7764604557</v>
      </c>
      <c r="L8" s="98">
        <v>605047.78132287296</v>
      </c>
      <c r="M8" s="98">
        <v>1644497.9248029687</v>
      </c>
      <c r="N8" s="98">
        <v>15500431.930417262</v>
      </c>
      <c r="O8" s="98">
        <v>175998158.53698069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25">
      <c r="A7" s="78">
        <v>2030</v>
      </c>
      <c r="B7" s="236">
        <v>1641575.358461577</v>
      </c>
      <c r="C7" s="236">
        <v>507903.43810879742</v>
      </c>
      <c r="D7" s="236">
        <v>2149478.7965703746</v>
      </c>
    </row>
    <row r="8" spans="1:4" x14ac:dyDescent="0.25">
      <c r="A8" s="78">
        <v>2050</v>
      </c>
      <c r="B8" s="236">
        <v>1750479.8979828311</v>
      </c>
      <c r="C8" s="236">
        <v>589732.51869602269</v>
      </c>
      <c r="D8" s="236">
        <v>2340212.4166788538</v>
      </c>
    </row>
    <row r="9" spans="1:4" x14ac:dyDescent="0.25">
      <c r="A9" s="78" t="s">
        <v>61</v>
      </c>
      <c r="B9" s="236">
        <v>5003247.4634568831</v>
      </c>
      <c r="C9" s="236">
        <v>1593740.7561130091</v>
      </c>
      <c r="D9" s="236">
        <v>6596988.2195698917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5703125" bestFit="1" customWidth="1"/>
    <col min="6" max="6" width="8.5703125" bestFit="1" customWidth="1"/>
    <col min="7" max="7" width="13.5703125" bestFit="1" customWidth="1"/>
    <col min="8" max="8" width="8.5703125" bestFit="1" customWidth="1"/>
    <col min="9" max="10" width="13.570312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570312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5703125" bestFit="1" customWidth="1"/>
    <col min="29" max="29" width="18.85546875" bestFit="1" customWidth="1"/>
    <col min="30" max="30" width="18.42578125" bestFit="1" customWidth="1"/>
    <col min="31" max="31" width="11.5703125" bestFit="1" customWidth="1"/>
    <col min="32" max="32" width="9.5703125" bestFit="1" customWidth="1"/>
    <col min="33" max="33" width="11.5703125" bestFit="1" customWidth="1"/>
    <col min="34" max="34" width="5.570312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570312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570312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570312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570312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570312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5703125" bestFit="1" customWidth="1"/>
    <col min="168" max="169" width="14.28515625" bestFit="1" customWidth="1"/>
    <col min="170" max="173" width="11.570312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191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25">
      <c r="A6" s="78">
        <v>2030</v>
      </c>
      <c r="B6" s="236">
        <v>66640</v>
      </c>
      <c r="C6" s="236">
        <v>592120</v>
      </c>
      <c r="D6" s="236">
        <v>2502070</v>
      </c>
      <c r="E6" s="236">
        <v>520590.00000000006</v>
      </c>
      <c r="F6" s="236">
        <v>624010</v>
      </c>
      <c r="G6" s="236">
        <v>4305430</v>
      </c>
    </row>
    <row r="7" spans="1:7" x14ac:dyDescent="0.25">
      <c r="A7" s="78">
        <v>2050</v>
      </c>
      <c r="B7" s="236">
        <v>66640</v>
      </c>
      <c r="C7" s="236">
        <v>592120</v>
      </c>
      <c r="D7" s="236">
        <v>2390070</v>
      </c>
      <c r="E7" s="236">
        <v>520590.00000000006</v>
      </c>
      <c r="F7" s="236">
        <v>736010</v>
      </c>
      <c r="G7" s="236">
        <v>4305430</v>
      </c>
    </row>
    <row r="8" spans="1:7" x14ac:dyDescent="0.25">
      <c r="A8" s="78" t="s">
        <v>61</v>
      </c>
      <c r="B8" s="236">
        <v>199920</v>
      </c>
      <c r="C8" s="236">
        <v>1776360</v>
      </c>
      <c r="D8" s="236">
        <v>7470810</v>
      </c>
      <c r="E8" s="236">
        <v>1546770.0000000002</v>
      </c>
      <c r="F8" s="236">
        <v>1922430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5703125" bestFit="1" customWidth="1"/>
    <col min="22" max="22" width="7.85546875" bestFit="1" customWidth="1"/>
    <col min="23" max="27" width="11.5703125" bestFit="1" customWidth="1"/>
    <col min="28" max="28" width="14.140625" bestFit="1" customWidth="1"/>
    <col min="29" max="29" width="9.5703125" bestFit="1" customWidth="1"/>
    <col min="30" max="35" width="11.5703125" bestFit="1" customWidth="1"/>
    <col min="36" max="36" width="7.85546875" bestFit="1" customWidth="1"/>
    <col min="37" max="41" width="11.570312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5703125" bestFit="1" customWidth="1"/>
    <col min="50" max="50" width="16" bestFit="1" customWidth="1"/>
    <col min="51" max="52" width="11.5703125" bestFit="1" customWidth="1"/>
    <col min="53" max="53" width="18.570312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25">
      <c r="A7" s="78">
        <v>2030</v>
      </c>
      <c r="B7" s="236">
        <v>74155.975569424932</v>
      </c>
      <c r="C7" s="236">
        <v>4858.6029771409403</v>
      </c>
      <c r="D7" s="236">
        <v>613613.82101263222</v>
      </c>
      <c r="E7" s="236">
        <v>12265.133468342916</v>
      </c>
      <c r="F7" s="236">
        <v>18193.556686420929</v>
      </c>
      <c r="G7" s="236">
        <v>52925.933419821624</v>
      </c>
      <c r="H7" s="236">
        <v>967031.32982244994</v>
      </c>
      <c r="I7" s="236">
        <v>162562.74758924721</v>
      </c>
      <c r="J7" s="236">
        <v>43662.768038462207</v>
      </c>
      <c r="K7" s="236">
        <v>108273.79573620003</v>
      </c>
      <c r="L7" s="236">
        <v>78400.766659210989</v>
      </c>
      <c r="M7" s="236">
        <v>257889.03288314602</v>
      </c>
      <c r="N7" s="236">
        <v>7718.2749249601193</v>
      </c>
      <c r="O7" s="236">
        <v>100144.88922061925</v>
      </c>
      <c r="P7" s="236">
        <v>2501696.6280080788</v>
      </c>
    </row>
    <row r="8" spans="1:16" x14ac:dyDescent="0.25">
      <c r="A8" s="78">
        <v>2050</v>
      </c>
      <c r="B8" s="236">
        <v>70686.63290047292</v>
      </c>
      <c r="C8" s="236">
        <v>4631.2215430572669</v>
      </c>
      <c r="D8" s="236">
        <v>585501.82101263199</v>
      </c>
      <c r="E8" s="236">
        <v>11682.05177374404</v>
      </c>
      <c r="F8" s="236">
        <v>17343.819969290049</v>
      </c>
      <c r="G8" s="236">
        <v>50473.437639579861</v>
      </c>
      <c r="H8" s="236">
        <v>921947.59542252438</v>
      </c>
      <c r="I8" s="236">
        <v>154973.70741201349</v>
      </c>
      <c r="J8" s="236">
        <v>41650.276973976142</v>
      </c>
      <c r="K8" s="236">
        <v>103196.87061462598</v>
      </c>
      <c r="L8" s="236">
        <v>74652.472469952132</v>
      </c>
      <c r="M8" s="236">
        <v>249962.47512458937</v>
      </c>
      <c r="N8" s="236">
        <v>7391.5138632010585</v>
      </c>
      <c r="O8" s="236">
        <v>95620.614801779942</v>
      </c>
      <c r="P8" s="236">
        <v>2389714.5115214386</v>
      </c>
    </row>
    <row r="9" spans="1:16" x14ac:dyDescent="0.25">
      <c r="A9" s="78" t="s">
        <v>61</v>
      </c>
      <c r="B9" s="236">
        <v>221779.09947381151</v>
      </c>
      <c r="C9" s="236">
        <v>14602.404152040885</v>
      </c>
      <c r="D9" s="236">
        <v>1487626.6165115251</v>
      </c>
      <c r="E9" s="236">
        <v>36685.046649451688</v>
      </c>
      <c r="F9" s="236">
        <v>54492.871064245104</v>
      </c>
      <c r="G9" s="236">
        <v>158522.83859631245</v>
      </c>
      <c r="H9" s="236">
        <v>3226998.9789465335</v>
      </c>
      <c r="I9" s="236">
        <v>497923.78065249923</v>
      </c>
      <c r="J9" s="236">
        <v>155285.64609752674</v>
      </c>
      <c r="K9" s="236">
        <v>372862.18411163066</v>
      </c>
      <c r="L9" s="236">
        <v>186766.24439374002</v>
      </c>
      <c r="M9" s="236">
        <v>728993.98131034279</v>
      </c>
      <c r="N9" s="236">
        <v>23692.942333496067</v>
      </c>
      <c r="O9" s="236">
        <v>303848.50523636158</v>
      </c>
      <c r="P9" s="236">
        <v>7470081.1395295169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2021-12-22T09:56:49Z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227382838726043</vt:r8>
  </property>
</Properties>
</file>