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B7B34506-FE3F-4D68-ACB4-CEC181D29B15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Farvekoder" sheetId="73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4644" r:id="rId38"/>
    <pivotCache cacheId="4649" r:id="rId39"/>
    <pivotCache cacheId="4654" r:id="rId40"/>
    <pivotCache cacheId="4660" r:id="rId41"/>
    <pivotCache cacheId="4665" r:id="rId42"/>
    <pivotCache cacheId="4670" r:id="rId43"/>
    <pivotCache cacheId="4674" r:id="rId44"/>
    <pivotCache cacheId="4679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6" i="39" l="1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C34" i="17"/>
  <c r="D34" i="17" s="1"/>
  <c r="E34" i="17" s="1"/>
  <c r="C35" i="17"/>
  <c r="C36" i="17"/>
  <c r="C37" i="17"/>
  <c r="D37" i="17" s="1"/>
  <c r="E37" i="17" s="1"/>
  <c r="C38" i="17"/>
  <c r="D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7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64" i="72" a="1"/>
  <c r="D64" i="72" s="1"/>
  <c r="D65" i="72" s="1" a="1"/>
  <c r="D65" i="72" s="1"/>
  <c r="D66" i="72" s="1" a="1"/>
  <c r="D66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s="1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L16" i="66" s="1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4" i="34" l="1"/>
  <c r="D5" i="34"/>
  <c r="D6" i="34"/>
  <c r="E6" i="34" s="1"/>
  <c r="E8" i="34"/>
  <c r="E10" i="34"/>
  <c r="E12" i="34"/>
  <c r="E5" i="34" l="1"/>
  <c r="D18" i="34"/>
  <c r="E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0" i="58" l="1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7" i="41" s="1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18" i="41" l="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N4" i="41" l="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C3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D4" i="9" s="1"/>
  <c r="Q36" i="9" s="1" a="1"/>
  <c r="Q36" i="9" s="1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E22" i="22"/>
  <c r="N5" i="9"/>
  <c r="E42" i="22"/>
  <c r="R5" i="9"/>
  <c r="E77" i="22"/>
  <c r="E60" i="22"/>
  <c r="O38" i="9" a="1"/>
  <c r="O38" i="9" s="1"/>
  <c r="E75" i="22" s="1"/>
  <c r="L8" i="9"/>
  <c r="E15" i="22"/>
  <c r="O28" i="9" a="1"/>
  <c r="O28" i="9" s="1"/>
  <c r="M5" i="9"/>
  <c r="E62" i="22"/>
  <c r="E55" i="22"/>
  <c r="J38" i="9"/>
  <c r="Q38" i="9" a="1"/>
  <c r="Q38" i="9" s="1"/>
  <c r="E85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4" i="9" l="1"/>
  <c r="D3" i="9"/>
  <c r="O26" i="9" a="1"/>
  <c r="O26" i="9" s="1"/>
  <c r="O30" i="9" s="1"/>
  <c r="R7" i="9"/>
  <c r="E32" i="22"/>
  <c r="O40" i="9"/>
  <c r="E39" i="22"/>
  <c r="P9" i="9"/>
  <c r="K42" i="39"/>
  <c r="E140" i="38" s="1"/>
  <c r="C42" i="39"/>
  <c r="E89" i="38" s="1"/>
  <c r="P15" i="39"/>
  <c r="O15" i="39"/>
  <c r="Q7" i="9"/>
  <c r="K10" i="9"/>
  <c r="E40" i="22"/>
  <c r="Q8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E30" i="22"/>
  <c r="O8" i="9"/>
  <c r="J8" i="9"/>
  <c r="P28" i="9" a="1"/>
  <c r="P28" i="9" s="1"/>
  <c r="E5" i="22"/>
  <c r="M28" i="9" a="1"/>
  <c r="M28" i="9" s="1"/>
  <c r="R26" i="9" l="1" a="1"/>
  <c r="R26" i="9" s="1"/>
  <c r="R28" i="9" a="1"/>
  <c r="R28" i="9" s="1"/>
  <c r="R36" i="9" a="1"/>
  <c r="R36" i="9" s="1"/>
  <c r="R38" i="9" a="1"/>
  <c r="R38" i="9" s="1"/>
  <c r="E90" i="22" s="1"/>
  <c r="N38" i="9" a="1"/>
  <c r="N38" i="9" s="1"/>
  <c r="E70" i="22" s="1"/>
  <c r="N36" i="9" a="1"/>
  <c r="N36" i="9" s="1"/>
  <c r="N28" i="9" a="1"/>
  <c r="N28" i="9" s="1"/>
  <c r="N26" i="9" a="1"/>
  <c r="N26" i="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7" i="17"/>
  <c r="D25" i="17"/>
  <c r="Q10" i="9"/>
  <c r="Q15" i="39"/>
  <c r="J44" i="66"/>
  <c r="J188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30" i="9" l="1"/>
  <c r="G17" i="20"/>
  <c r="G15" i="20"/>
  <c r="G14" i="20"/>
  <c r="P12" i="20"/>
  <c r="G11" i="20"/>
  <c r="P18" i="20"/>
  <c r="G6" i="20"/>
  <c r="G9" i="20"/>
  <c r="G19" i="20"/>
  <c r="G8" i="20"/>
  <c r="P11" i="20"/>
  <c r="G16" i="20"/>
  <c r="P17" i="20"/>
  <c r="P15" i="20"/>
  <c r="G13" i="20"/>
  <c r="N6" i="9"/>
  <c r="G12" i="20"/>
  <c r="P6" i="20"/>
  <c r="P19" i="20"/>
  <c r="G10" i="20"/>
  <c r="E23" i="22"/>
  <c r="P16" i="20"/>
  <c r="P10" i="20"/>
  <c r="P13" i="20"/>
  <c r="P8" i="20"/>
  <c r="P9" i="20"/>
  <c r="G18" i="20"/>
  <c r="P7" i="20"/>
  <c r="P14" i="20"/>
  <c r="G7" i="20"/>
  <c r="N8" i="9"/>
  <c r="E25" i="22"/>
  <c r="E68" i="22"/>
  <c r="P45" i="20"/>
  <c r="P37" i="20"/>
  <c r="G35" i="20"/>
  <c r="G38" i="20"/>
  <c r="P33" i="20"/>
  <c r="G36" i="20"/>
  <c r="G40" i="20"/>
  <c r="P34" i="20"/>
  <c r="G41" i="20"/>
  <c r="G39" i="20"/>
  <c r="G37" i="20"/>
  <c r="P42" i="20"/>
  <c r="P43" i="20"/>
  <c r="G46" i="20"/>
  <c r="P40" i="20"/>
  <c r="P36" i="20"/>
  <c r="P44" i="20"/>
  <c r="P39" i="20"/>
  <c r="G43" i="20"/>
  <c r="P41" i="20"/>
  <c r="P46" i="20"/>
  <c r="P38" i="20"/>
  <c r="G33" i="20"/>
  <c r="P35" i="20"/>
  <c r="G42" i="20"/>
  <c r="G34" i="20"/>
  <c r="G45" i="20"/>
  <c r="G44" i="20"/>
  <c r="N40" i="9"/>
  <c r="E88" i="22"/>
  <c r="K39" i="20"/>
  <c r="K34" i="20"/>
  <c r="K44" i="20"/>
  <c r="T42" i="20"/>
  <c r="K37" i="20"/>
  <c r="K41" i="20"/>
  <c r="T34" i="20"/>
  <c r="T41" i="20"/>
  <c r="T43" i="20"/>
  <c r="K45" i="20"/>
  <c r="T38" i="20"/>
  <c r="K38" i="20"/>
  <c r="K33" i="20"/>
  <c r="T45" i="20"/>
  <c r="T35" i="20"/>
  <c r="K46" i="20"/>
  <c r="T37" i="20"/>
  <c r="R40" i="9"/>
  <c r="K40" i="20"/>
  <c r="T33" i="20"/>
  <c r="K35" i="20"/>
  <c r="T39" i="20"/>
  <c r="K43" i="20"/>
  <c r="K42" i="20"/>
  <c r="T44" i="20"/>
  <c r="T46" i="20"/>
  <c r="T40" i="20"/>
  <c r="T36" i="20"/>
  <c r="K36" i="20"/>
  <c r="E45" i="22"/>
  <c r="R8" i="9"/>
  <c r="T14" i="20"/>
  <c r="K16" i="20"/>
  <c r="K7" i="20"/>
  <c r="K11" i="20"/>
  <c r="T18" i="20"/>
  <c r="T9" i="20"/>
  <c r="T15" i="20"/>
  <c r="K14" i="20"/>
  <c r="K17" i="20"/>
  <c r="K10" i="20"/>
  <c r="R6" i="9"/>
  <c r="T8" i="20"/>
  <c r="K13" i="20"/>
  <c r="T11" i="20"/>
  <c r="T6" i="20"/>
  <c r="K18" i="20"/>
  <c r="K12" i="20"/>
  <c r="T13" i="20"/>
  <c r="K19" i="20"/>
  <c r="T10" i="20"/>
  <c r="K9" i="20"/>
  <c r="K15" i="20"/>
  <c r="T7" i="20"/>
  <c r="T12" i="20"/>
  <c r="K8" i="20"/>
  <c r="K6" i="20"/>
  <c r="R30" i="9"/>
  <c r="T17" i="20"/>
  <c r="E43" i="22"/>
  <c r="T19" i="20"/>
  <c r="T16" i="20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J326" i="37"/>
  <c r="J230" i="37"/>
  <c r="J338" i="37"/>
  <c r="H334" i="37"/>
  <c r="J242" i="37"/>
  <c r="H226" i="37"/>
  <c r="I234" i="37"/>
  <c r="H238" i="37"/>
  <c r="H322" i="37"/>
  <c r="H184" i="37"/>
  <c r="H185" i="37"/>
  <c r="H183" i="37"/>
  <c r="I366" i="37"/>
  <c r="J158" i="37"/>
  <c r="J350" i="37"/>
  <c r="I246" i="37"/>
  <c r="H188" i="37"/>
  <c r="H187" i="37"/>
  <c r="H186" i="37"/>
  <c r="I150" i="37"/>
  <c r="I162" i="37"/>
  <c r="H358" i="37"/>
  <c r="H346" i="37"/>
  <c r="H142" i="37"/>
  <c r="I342" i="37"/>
  <c r="H154" i="37"/>
  <c r="J362" i="37"/>
  <c r="I330" i="37"/>
  <c r="I354" i="37"/>
  <c r="J146" i="3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7" i="18"/>
  <c r="H7" i="18"/>
  <c r="I306" i="18"/>
  <c r="H306" i="18"/>
  <c r="F95" i="18"/>
  <c r="J95" i="18"/>
  <c r="I192" i="18"/>
  <c r="H192" i="18"/>
  <c r="F342" i="18"/>
  <c r="J342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F212" i="18"/>
  <c r="J212" i="18"/>
  <c r="F343" i="18"/>
  <c r="J343" i="18"/>
  <c r="H238" i="18"/>
  <c r="I238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I195" i="18"/>
  <c r="H195" i="18"/>
  <c r="H196" i="18"/>
  <c r="I196" i="18"/>
  <c r="H186" i="18"/>
  <c r="I186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I226" i="18"/>
  <c r="H226" i="18"/>
  <c r="F136" i="18"/>
  <c r="J136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H184" i="18"/>
  <c r="I184" i="18"/>
  <c r="I190" i="18"/>
  <c r="H190" i="18"/>
  <c r="H188" i="18"/>
  <c r="I188" i="18"/>
  <c r="F219" i="18"/>
  <c r="J219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F171" i="18"/>
  <c r="J171" i="18"/>
  <c r="I230" i="18"/>
  <c r="H230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197" i="18"/>
  <c r="I197" i="18"/>
  <c r="F218" i="18"/>
  <c r="J218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J428" i="18"/>
  <c r="F428" i="18"/>
  <c r="I228" i="18"/>
  <c r="H228" i="18"/>
  <c r="J384" i="18"/>
  <c r="F384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F477" i="18"/>
  <c r="J477" i="18"/>
  <c r="H236" i="18"/>
  <c r="I236" i="18"/>
  <c r="I227" i="18"/>
  <c r="H227" i="18"/>
  <c r="H229" i="18"/>
  <c r="I229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H193" i="18"/>
  <c r="I193" i="18"/>
  <c r="H187" i="18"/>
  <c r="I187" i="18"/>
  <c r="H126" i="18"/>
  <c r="I126" i="18"/>
  <c r="I125" i="18"/>
  <c r="H125" i="18"/>
  <c r="H438" i="18"/>
  <c r="I438" i="18"/>
  <c r="H440" i="18"/>
  <c r="I440" i="18"/>
  <c r="I266" i="18"/>
  <c r="H266" i="18"/>
  <c r="J134" i="18"/>
  <c r="F134" i="18"/>
  <c r="F422" i="18"/>
  <c r="J422" i="18"/>
  <c r="I235" i="18"/>
  <c r="H235" i="18"/>
  <c r="F431" i="18"/>
  <c r="J431" i="18"/>
  <c r="F177" i="18"/>
  <c r="J177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194" i="18"/>
  <c r="H194" i="18"/>
  <c r="I185" i="18"/>
  <c r="H185" i="18"/>
  <c r="I191" i="18"/>
  <c r="H191" i="18"/>
  <c r="F434" i="18"/>
  <c r="J434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I233" i="18"/>
  <c r="H233" i="18"/>
  <c r="I231" i="18"/>
  <c r="H231" i="18"/>
  <c r="I232" i="18"/>
  <c r="H23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H189" i="18"/>
  <c r="I189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I83" i="35" l="1" a="1"/>
  <c r="I83" i="35" s="1"/>
  <c r="J366" i="37" s="1"/>
  <c r="G252" i="18" a="1"/>
  <c r="G252" i="18" s="1"/>
  <c r="I75" i="35" a="1"/>
  <c r="I75" i="35" s="1"/>
  <c r="J342" i="37" s="1"/>
  <c r="G250" i="18" a="1"/>
  <c r="G250" i="18" s="1"/>
  <c r="G248" i="18" a="1"/>
  <c r="G248" i="18" s="1"/>
  <c r="G240" i="18" a="1"/>
  <c r="G240" i="18" s="1"/>
  <c r="I77" i="35" a="1"/>
  <c r="I77" i="35" s="1"/>
  <c r="I86" i="35" a="1"/>
  <c r="I86" i="35" s="1"/>
  <c r="I74" i="35" a="1"/>
  <c r="I74" i="35" s="1"/>
  <c r="J246" i="37" s="1"/>
  <c r="I82" i="35" a="1"/>
  <c r="I82" i="35" s="1"/>
  <c r="I78" i="35" a="1"/>
  <c r="I78" i="35" s="1"/>
  <c r="G242" i="18" a="1"/>
  <c r="G242" i="18" s="1"/>
  <c r="G246" i="18" a="1"/>
  <c r="G246" i="18" s="1"/>
  <c r="G249" i="18" a="1"/>
  <c r="G249" i="18" s="1"/>
  <c r="I81" i="35" a="1"/>
  <c r="I81" i="35" s="1"/>
  <c r="T20" i="20"/>
  <c r="I79" i="35" a="1"/>
  <c r="I79" i="35" s="1"/>
  <c r="G245" i="18" a="1"/>
  <c r="G245" i="18" s="1"/>
  <c r="G251" i="18" a="1"/>
  <c r="G251" i="18" s="1"/>
  <c r="G253" i="18" a="1"/>
  <c r="G253" i="18" s="1"/>
  <c r="G247" i="18" a="1"/>
  <c r="G247" i="18" s="1"/>
  <c r="I76" i="35" a="1"/>
  <c r="I76" i="35" s="1"/>
  <c r="I80" i="35" a="1"/>
  <c r="I80" i="35" s="1"/>
  <c r="G244" i="18" a="1"/>
  <c r="G244" i="18" s="1"/>
  <c r="I84" i="35" a="1"/>
  <c r="I84" i="35" s="1"/>
  <c r="I73" i="35" a="1"/>
  <c r="I73" i="35" s="1"/>
  <c r="J162" i="37" s="1"/>
  <c r="G241" i="18" a="1"/>
  <c r="G241" i="18" s="1"/>
  <c r="I85" i="35" a="1"/>
  <c r="I85" i="35" s="1"/>
  <c r="G243" i="18" a="1"/>
  <c r="G243" i="18" s="1"/>
  <c r="H23" i="35" a="1"/>
  <c r="H23" i="35" s="1"/>
  <c r="H26" i="35" a="1"/>
  <c r="H26" i="35" s="1"/>
  <c r="H22" i="35" a="1"/>
  <c r="H22" i="35" s="1"/>
  <c r="H17" i="35" a="1"/>
  <c r="H17" i="35" s="1"/>
  <c r="I146" i="37" s="1"/>
  <c r="H20" i="35" a="1"/>
  <c r="H20" i="35" s="1"/>
  <c r="H28" i="35" a="1"/>
  <c r="H28" i="35" s="1"/>
  <c r="H19" i="35" a="1"/>
  <c r="H19" i="35" s="1"/>
  <c r="I326" i="37" s="1"/>
  <c r="G20" i="20"/>
  <c r="H25" i="35" a="1"/>
  <c r="H25" i="35" s="1"/>
  <c r="G102" i="18" a="1"/>
  <c r="G102" i="18" s="1"/>
  <c r="G105" i="18" a="1"/>
  <c r="G105" i="18" s="1"/>
  <c r="H24" i="35" a="1"/>
  <c r="H24" i="35" s="1"/>
  <c r="H21" i="35" a="1"/>
  <c r="H21" i="35" s="1"/>
  <c r="H30" i="35" a="1"/>
  <c r="H30" i="35" s="1"/>
  <c r="G103" i="18" a="1"/>
  <c r="G103" i="18" s="1"/>
  <c r="G101" i="18" a="1"/>
  <c r="G101" i="18" s="1"/>
  <c r="G110" i="18" a="1"/>
  <c r="G110" i="18" s="1"/>
  <c r="H27" i="35" a="1"/>
  <c r="H27" i="35" s="1"/>
  <c r="I350" i="37" s="1"/>
  <c r="H29" i="35" a="1"/>
  <c r="H29" i="35" s="1"/>
  <c r="G111" i="18" a="1"/>
  <c r="G111" i="18" s="1"/>
  <c r="G112" i="18" a="1"/>
  <c r="G112" i="18" s="1"/>
  <c r="G113" i="18" a="1"/>
  <c r="G113" i="18" s="1"/>
  <c r="G109" i="18" a="1"/>
  <c r="G109" i="18" s="1"/>
  <c r="H18" i="35" a="1"/>
  <c r="H18" i="35" s="1"/>
  <c r="I230" i="37" s="1"/>
  <c r="G104" i="18" a="1"/>
  <c r="G104" i="18" s="1"/>
  <c r="G100" i="18" a="1"/>
  <c r="G100" i="18" s="1"/>
  <c r="G106" i="18" a="1"/>
  <c r="G106" i="18" s="1"/>
  <c r="G108" i="18" a="1"/>
  <c r="G108" i="18" s="1"/>
  <c r="G107" i="18" a="1"/>
  <c r="G107" i="18" s="1"/>
  <c r="H146" i="35" a="1"/>
  <c r="H146" i="35" s="1"/>
  <c r="G400" i="18" a="1"/>
  <c r="G400" i="18" s="1"/>
  <c r="H156" i="35" a="1"/>
  <c r="H156" i="35" s="1"/>
  <c r="H144" i="35" a="1"/>
  <c r="H144" i="35" s="1"/>
  <c r="H147" i="35" a="1"/>
  <c r="H147" i="35" s="1"/>
  <c r="H153" i="35" a="1"/>
  <c r="H153" i="35" s="1"/>
  <c r="H151" i="35" a="1"/>
  <c r="H151" i="35" s="1"/>
  <c r="G403" i="18" a="1"/>
  <c r="G403" i="18" s="1"/>
  <c r="H148" i="35" a="1"/>
  <c r="H148" i="35" s="1"/>
  <c r="P47" i="20"/>
  <c r="G407" i="18" a="1"/>
  <c r="G407" i="18" s="1"/>
  <c r="G396" i="18" a="1"/>
  <c r="G396" i="18" s="1"/>
  <c r="H155" i="35" a="1"/>
  <c r="H155" i="35" s="1"/>
  <c r="H152" i="35" a="1"/>
  <c r="H152" i="35" s="1"/>
  <c r="G397" i="18" a="1"/>
  <c r="G397" i="18" s="1"/>
  <c r="H143" i="35" a="1"/>
  <c r="H143" i="35" s="1"/>
  <c r="G401" i="18" a="1"/>
  <c r="G401" i="18" s="1"/>
  <c r="H154" i="35" a="1"/>
  <c r="H154" i="35" s="1"/>
  <c r="G395" i="18" a="1"/>
  <c r="G395" i="18" s="1"/>
  <c r="H150" i="35" a="1"/>
  <c r="H150" i="35" s="1"/>
  <c r="H149" i="35" a="1"/>
  <c r="H149" i="35" s="1"/>
  <c r="G399" i="18" a="1"/>
  <c r="G399" i="18" s="1"/>
  <c r="G404" i="18" a="1"/>
  <c r="G404" i="18" s="1"/>
  <c r="G405" i="18" a="1"/>
  <c r="G405" i="18" s="1"/>
  <c r="G406" i="18" a="1"/>
  <c r="G406" i="18" s="1"/>
  <c r="G402" i="18" a="1"/>
  <c r="G402" i="18" s="1"/>
  <c r="G398" i="18" a="1"/>
  <c r="G398" i="18" s="1"/>
  <c r="G394" i="18" a="1"/>
  <c r="G394" i="18" s="1"/>
  <c r="H145" i="35" a="1"/>
  <c r="H145" i="35" s="1"/>
  <c r="G450" i="18" a="1"/>
  <c r="G450" i="18" s="1"/>
  <c r="G452" i="18" a="1"/>
  <c r="G452" i="18" s="1"/>
  <c r="I121" i="35" a="1"/>
  <c r="I121" i="35" s="1"/>
  <c r="G459" i="18" a="1"/>
  <c r="G459" i="18" s="1"/>
  <c r="I123" i="35" a="1"/>
  <c r="I123" i="35" s="1"/>
  <c r="G455" i="18" a="1"/>
  <c r="G455" i="18" s="1"/>
  <c r="I127" i="35" a="1"/>
  <c r="I127" i="35" s="1"/>
  <c r="I124" i="35" a="1"/>
  <c r="I124" i="35" s="1"/>
  <c r="I122" i="35" a="1"/>
  <c r="I122" i="35" s="1"/>
  <c r="I120" i="35" a="1"/>
  <c r="I120" i="35" s="1"/>
  <c r="G456" i="18" a="1"/>
  <c r="G456" i="18" s="1"/>
  <c r="K47" i="20"/>
  <c r="G463" i="18" a="1"/>
  <c r="G463" i="18" s="1"/>
  <c r="G457" i="18" a="1"/>
  <c r="G457" i="18" s="1"/>
  <c r="I126" i="35" a="1"/>
  <c r="I126" i="35" s="1"/>
  <c r="G460" i="18" a="1"/>
  <c r="G460" i="18" s="1"/>
  <c r="I118" i="35" a="1"/>
  <c r="I118" i="35" s="1"/>
  <c r="I115" i="35" a="1"/>
  <c r="I115" i="35" s="1"/>
  <c r="I117" i="35" a="1"/>
  <c r="I117" i="35" s="1"/>
  <c r="I119" i="35" a="1"/>
  <c r="I119" i="35" s="1"/>
  <c r="G453" i="18" a="1"/>
  <c r="G453" i="18" s="1"/>
  <c r="I128" i="35" a="1"/>
  <c r="I128" i="35" s="1"/>
  <c r="G462" i="18" a="1"/>
  <c r="G462" i="18" s="1"/>
  <c r="G461" i="18" a="1"/>
  <c r="G461" i="18" s="1"/>
  <c r="G451" i="18" a="1"/>
  <c r="G451" i="18" s="1"/>
  <c r="G454" i="18" a="1"/>
  <c r="G454" i="18" s="1"/>
  <c r="I116" i="35" a="1"/>
  <c r="I116" i="35" s="1"/>
  <c r="I125" i="35" a="1"/>
  <c r="I125" i="35" s="1"/>
  <c r="G458" i="18" a="1"/>
  <c r="G458" i="18" s="1"/>
  <c r="I160" i="35" a="1"/>
  <c r="I160" i="35" s="1"/>
  <c r="I158" i="35" a="1"/>
  <c r="I158" i="35" s="1"/>
  <c r="G502" i="18" a="1"/>
  <c r="G502" i="18" s="1"/>
  <c r="I164" i="35" a="1"/>
  <c r="I164" i="35" s="1"/>
  <c r="I157" i="35" a="1"/>
  <c r="I157" i="35" s="1"/>
  <c r="T47" i="20"/>
  <c r="I159" i="35" a="1"/>
  <c r="I159" i="35" s="1"/>
  <c r="G503" i="18" a="1"/>
  <c r="G503" i="18" s="1"/>
  <c r="G492" i="18" a="1"/>
  <c r="G492" i="18" s="1"/>
  <c r="I169" i="35" a="1"/>
  <c r="I169" i="35" s="1"/>
  <c r="I170" i="35" a="1"/>
  <c r="I170" i="35" s="1"/>
  <c r="G497" i="18" a="1"/>
  <c r="G497" i="18" s="1"/>
  <c r="G493" i="18" a="1"/>
  <c r="G493" i="18" s="1"/>
  <c r="G500" i="18" a="1"/>
  <c r="G500" i="18" s="1"/>
  <c r="G495" i="18" a="1"/>
  <c r="G495" i="18" s="1"/>
  <c r="G496" i="18" a="1"/>
  <c r="G496" i="18" s="1"/>
  <c r="G499" i="18" a="1"/>
  <c r="G499" i="18" s="1"/>
  <c r="G501" i="18" a="1"/>
  <c r="G501" i="18" s="1"/>
  <c r="I162" i="35" a="1"/>
  <c r="I162" i="35" s="1"/>
  <c r="I161" i="35" a="1"/>
  <c r="I161" i="35" s="1"/>
  <c r="I163" i="35" a="1"/>
  <c r="I163" i="35" s="1"/>
  <c r="G498" i="18" a="1"/>
  <c r="G498" i="18" s="1"/>
  <c r="G505" i="18" a="1"/>
  <c r="G505" i="18" s="1"/>
  <c r="I168" i="35" a="1"/>
  <c r="I168" i="35" s="1"/>
  <c r="I165" i="35" a="1"/>
  <c r="I165" i="35" s="1"/>
  <c r="G504" i="18" a="1"/>
  <c r="G504" i="18" s="1"/>
  <c r="I166" i="35" a="1"/>
  <c r="I166" i="35" s="1"/>
  <c r="I167" i="35" a="1"/>
  <c r="I167" i="35" s="1"/>
  <c r="G494" i="18" a="1"/>
  <c r="G494" i="18" s="1"/>
  <c r="H66" i="35" a="1"/>
  <c r="H66" i="35" s="1"/>
  <c r="G147" i="18" a="1"/>
  <c r="G147" i="18" s="1"/>
  <c r="H65" i="35" a="1"/>
  <c r="H65" i="35" s="1"/>
  <c r="G150" i="18" a="1"/>
  <c r="G150" i="18" s="1"/>
  <c r="G146" i="18" a="1"/>
  <c r="G146" i="18" s="1"/>
  <c r="G144" i="18" a="1"/>
  <c r="G144" i="18" s="1"/>
  <c r="G154" i="18" a="1"/>
  <c r="G154" i="18" s="1"/>
  <c r="G151" i="18" a="1"/>
  <c r="G151" i="18" s="1"/>
  <c r="G153" i="18" a="1"/>
  <c r="G153" i="18" s="1"/>
  <c r="H72" i="35" a="1"/>
  <c r="H72" i="35" s="1"/>
  <c r="G143" i="18" a="1"/>
  <c r="G143" i="18" s="1"/>
  <c r="H67" i="35" a="1"/>
  <c r="H67" i="35" s="1"/>
  <c r="H70" i="35" a="1"/>
  <c r="H70" i="35" s="1"/>
  <c r="G145" i="18" a="1"/>
  <c r="G145" i="18" s="1"/>
  <c r="G149" i="18" a="1"/>
  <c r="G149" i="18" s="1"/>
  <c r="H63" i="35" a="1"/>
  <c r="H63" i="35" s="1"/>
  <c r="H64" i="35" a="1"/>
  <c r="H64" i="35" s="1"/>
  <c r="H60" i="35" a="1"/>
  <c r="H60" i="35" s="1"/>
  <c r="I242" i="37" s="1"/>
  <c r="H69" i="35" a="1"/>
  <c r="H69" i="35" s="1"/>
  <c r="I362" i="37" s="1"/>
  <c r="G155" i="18" a="1"/>
  <c r="G155" i="18" s="1"/>
  <c r="G142" i="18" a="1"/>
  <c r="G142" i="18" s="1"/>
  <c r="P20" i="20"/>
  <c r="G152" i="18" a="1"/>
  <c r="G152" i="18" s="1"/>
  <c r="H68" i="35" a="1"/>
  <c r="H68" i="35" s="1"/>
  <c r="G148" i="18" a="1"/>
  <c r="G148" i="18" s="1"/>
  <c r="H62" i="35" a="1"/>
  <c r="H62" i="35" s="1"/>
  <c r="H71" i="35" a="1"/>
  <c r="H71" i="35" s="1"/>
  <c r="H59" i="35" a="1"/>
  <c r="H59" i="35" s="1"/>
  <c r="I158" i="37" s="1"/>
  <c r="H61" i="35" a="1"/>
  <c r="H61" i="35" s="1"/>
  <c r="I338" i="37" s="1"/>
  <c r="E27" i="17"/>
  <c r="R10" i="9"/>
  <c r="E25" i="17"/>
  <c r="E28" i="17" s="1"/>
  <c r="I43" i="35" a="1"/>
  <c r="I43" i="35" s="1"/>
  <c r="I37" i="35" a="1"/>
  <c r="I37" i="35" s="1"/>
  <c r="I31" i="35" a="1"/>
  <c r="I31" i="35" s="1"/>
  <c r="J150" i="37" s="1"/>
  <c r="G211" i="18" a="1"/>
  <c r="G211" i="18" s="1"/>
  <c r="I44" i="35" a="1"/>
  <c r="I44" i="35" s="1"/>
  <c r="I41" i="35" a="1"/>
  <c r="I41" i="35" s="1"/>
  <c r="J354" i="37" s="1"/>
  <c r="K20" i="20"/>
  <c r="G209" i="18" a="1"/>
  <c r="G209" i="18" s="1"/>
  <c r="I34" i="35" a="1"/>
  <c r="I34" i="35" s="1"/>
  <c r="I38" i="35" a="1"/>
  <c r="I38" i="35" s="1"/>
  <c r="I33" i="35" a="1"/>
  <c r="I33" i="35" s="1"/>
  <c r="J330" i="37" s="1"/>
  <c r="G208" i="18" a="1"/>
  <c r="G208" i="18" s="1"/>
  <c r="I40" i="35" a="1"/>
  <c r="I40" i="35" s="1"/>
  <c r="G202" i="18" a="1"/>
  <c r="G202" i="18" s="1"/>
  <c r="I42" i="35" a="1"/>
  <c r="I42" i="35" s="1"/>
  <c r="I39" i="35" a="1"/>
  <c r="I39" i="35" s="1"/>
  <c r="G200" i="18" a="1"/>
  <c r="G200" i="18" s="1"/>
  <c r="G205" i="18" a="1"/>
  <c r="G205" i="18" s="1"/>
  <c r="G201" i="18" a="1"/>
  <c r="G201" i="18" s="1"/>
  <c r="I36" i="35" a="1"/>
  <c r="I36" i="35" s="1"/>
  <c r="G206" i="18" a="1"/>
  <c r="G206" i="18" s="1"/>
  <c r="G210" i="18" a="1"/>
  <c r="G210" i="18" s="1"/>
  <c r="I35" i="35" a="1"/>
  <c r="I35" i="35" s="1"/>
  <c r="G207" i="18" a="1"/>
  <c r="G207" i="18" s="1"/>
  <c r="I32" i="35" a="1"/>
  <c r="I32" i="35" s="1"/>
  <c r="J234" i="37" s="1"/>
  <c r="G204" i="18" a="1"/>
  <c r="G204" i="18" s="1"/>
  <c r="G203" i="18" a="1"/>
  <c r="G203" i="18" s="1"/>
  <c r="G198" i="18" a="1"/>
  <c r="G198" i="18" s="1"/>
  <c r="G199" i="18" a="1"/>
  <c r="G199" i="18" s="1"/>
  <c r="G359" i="18" a="1"/>
  <c r="G359" i="18" s="1"/>
  <c r="H111" i="35" a="1"/>
  <c r="H111" i="35" s="1"/>
  <c r="G364" i="18" a="1"/>
  <c r="G364" i="18" s="1"/>
  <c r="H101" i="35" a="1"/>
  <c r="H101" i="35" s="1"/>
  <c r="G360" i="18" a="1"/>
  <c r="G360" i="18" s="1"/>
  <c r="G47" i="20"/>
  <c r="H103" i="35" a="1"/>
  <c r="H103" i="35" s="1"/>
  <c r="G356" i="18" a="1"/>
  <c r="G356" i="18" s="1"/>
  <c r="G352" i="18" a="1"/>
  <c r="G352" i="18" s="1"/>
  <c r="G365" i="18" a="1"/>
  <c r="G365" i="18" s="1"/>
  <c r="H112" i="35" a="1"/>
  <c r="H112" i="35" s="1"/>
  <c r="G361" i="18" a="1"/>
  <c r="G361" i="18" s="1"/>
  <c r="G363" i="18" a="1"/>
  <c r="G363" i="18" s="1"/>
  <c r="G358" i="18" a="1"/>
  <c r="G358" i="18" s="1"/>
  <c r="H109" i="35" a="1"/>
  <c r="H109" i="35" s="1"/>
  <c r="G353" i="18" a="1"/>
  <c r="G353" i="18" s="1"/>
  <c r="H105" i="35" a="1"/>
  <c r="H105" i="35" s="1"/>
  <c r="H114" i="35" a="1"/>
  <c r="H114" i="35" s="1"/>
  <c r="H107" i="35" a="1"/>
  <c r="H107" i="35" s="1"/>
  <c r="H108" i="35" a="1"/>
  <c r="H108" i="35" s="1"/>
  <c r="H113" i="35" a="1"/>
  <c r="H113" i="35" s="1"/>
  <c r="H106" i="35" a="1"/>
  <c r="H106" i="35" s="1"/>
  <c r="G354" i="18" a="1"/>
  <c r="G354" i="18" s="1"/>
  <c r="H102" i="35" a="1"/>
  <c r="H102" i="35" s="1"/>
  <c r="G355" i="18" a="1"/>
  <c r="G355" i="18" s="1"/>
  <c r="H110" i="35" a="1"/>
  <c r="H110" i="35" s="1"/>
  <c r="G362" i="18" a="1"/>
  <c r="G362" i="18" s="1"/>
  <c r="G357" i="18" a="1"/>
  <c r="G357" i="18" s="1"/>
  <c r="H104" i="35" a="1"/>
  <c r="H104" i="35" s="1"/>
  <c r="N10" i="9"/>
  <c r="D26" i="17"/>
  <c r="D24" i="17"/>
  <c r="D28" i="17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F236" i="18"/>
  <c r="J236" i="18"/>
  <c r="J379" i="18"/>
  <c r="F379" i="18"/>
  <c r="J230" i="18"/>
  <c r="F230" i="18"/>
  <c r="J226" i="18"/>
  <c r="F226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J235" i="18"/>
  <c r="F235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233" i="18"/>
  <c r="F233" i="18"/>
  <c r="J261" i="18"/>
  <c r="F261" i="18"/>
  <c r="F123" i="18"/>
  <c r="J123" i="18"/>
  <c r="J124" i="18"/>
  <c r="F124" i="18"/>
  <c r="F368" i="18"/>
  <c r="J368" i="18"/>
  <c r="F371" i="18"/>
  <c r="J371" i="18"/>
  <c r="J416" i="18"/>
  <c r="F416" i="18"/>
  <c r="J229" i="18"/>
  <c r="F229" i="18"/>
  <c r="F367" i="18"/>
  <c r="J367" i="18"/>
  <c r="F164" i="18"/>
  <c r="J164" i="18"/>
  <c r="F260" i="18"/>
  <c r="J260" i="18"/>
  <c r="J52" i="18"/>
  <c r="F52" i="18"/>
  <c r="F259" i="18"/>
  <c r="J259" i="18"/>
  <c r="J441" i="18"/>
  <c r="F441" i="18"/>
  <c r="J309" i="18"/>
  <c r="F309" i="18"/>
  <c r="F415" i="18"/>
  <c r="J415" i="18"/>
  <c r="J449" i="18"/>
  <c r="F449" i="18"/>
  <c r="J300" i="18"/>
  <c r="F300" i="18"/>
  <c r="F56" i="18"/>
  <c r="J56" i="18"/>
  <c r="F370" i="18"/>
  <c r="J370" i="18"/>
  <c r="J234" i="18"/>
  <c r="F234" i="18"/>
  <c r="F237" i="18"/>
  <c r="J237" i="18"/>
  <c r="F116" i="18"/>
  <c r="J116" i="18"/>
  <c r="F409" i="18"/>
  <c r="J409" i="18"/>
  <c r="J185" i="18"/>
  <c r="F185" i="18"/>
  <c r="J419" i="18"/>
  <c r="F419" i="18"/>
  <c r="F440" i="18"/>
  <c r="J440" i="18"/>
  <c r="F193" i="18"/>
  <c r="J193" i="18"/>
  <c r="F307" i="18"/>
  <c r="J307" i="18"/>
  <c r="J408" i="18"/>
  <c r="F408" i="18"/>
  <c r="J162" i="18"/>
  <c r="F162" i="18"/>
  <c r="F197" i="18"/>
  <c r="J197" i="18"/>
  <c r="F308" i="18"/>
  <c r="J308" i="18"/>
  <c r="F482" i="18"/>
  <c r="J482" i="18"/>
  <c r="F262" i="18"/>
  <c r="J262" i="18"/>
  <c r="F188" i="18"/>
  <c r="J188" i="18"/>
  <c r="F481" i="18"/>
  <c r="J481" i="18"/>
  <c r="F165" i="18"/>
  <c r="J165" i="18"/>
  <c r="J44" i="18"/>
  <c r="F44" i="18"/>
  <c r="F443" i="18"/>
  <c r="J443" i="18"/>
  <c r="J159" i="18"/>
  <c r="F159" i="18"/>
  <c r="J14" i="18"/>
  <c r="F14" i="18"/>
  <c r="J125" i="18"/>
  <c r="F125" i="18"/>
  <c r="J120" i="18"/>
  <c r="F120" i="18"/>
  <c r="J194" i="18"/>
  <c r="F194" i="18"/>
  <c r="F297" i="18"/>
  <c r="J297" i="18"/>
  <c r="J420" i="18"/>
  <c r="F420" i="18"/>
  <c r="F438" i="18"/>
  <c r="J438" i="18"/>
  <c r="F126" i="18"/>
  <c r="J126" i="18"/>
  <c r="J305" i="18"/>
  <c r="F305" i="18"/>
  <c r="J166" i="18"/>
  <c r="F166" i="18"/>
  <c r="J227" i="18"/>
  <c r="F227" i="18"/>
  <c r="F121" i="18"/>
  <c r="J121" i="18"/>
  <c r="J372" i="18"/>
  <c r="F372" i="18"/>
  <c r="F446" i="18"/>
  <c r="J446" i="18"/>
  <c r="F45" i="18"/>
  <c r="J45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J439" i="18"/>
  <c r="F439" i="18"/>
  <c r="J15" i="18"/>
  <c r="F15" i="18"/>
  <c r="J115" i="18"/>
  <c r="F115" i="18"/>
  <c r="J412" i="18"/>
  <c r="F412" i="18"/>
  <c r="F256" i="18"/>
  <c r="J256" i="18"/>
  <c r="F117" i="18"/>
  <c r="J117" i="18"/>
  <c r="J12" i="18"/>
  <c r="F12" i="18"/>
  <c r="J57" i="18"/>
  <c r="F57" i="18"/>
  <c r="F232" i="18"/>
  <c r="J232" i="18"/>
  <c r="J255" i="18"/>
  <c r="F255" i="18"/>
  <c r="J4" i="18"/>
  <c r="F4" i="18"/>
  <c r="J480" i="18"/>
  <c r="F480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F114" i="18"/>
  <c r="J114" i="18"/>
  <c r="F479" i="18"/>
  <c r="J479" i="18"/>
  <c r="J167" i="18"/>
  <c r="F167" i="18"/>
  <c r="F190" i="18"/>
  <c r="J190" i="18"/>
  <c r="F8" i="18"/>
  <c r="J8" i="18"/>
  <c r="J410" i="18"/>
  <c r="F410" i="18"/>
  <c r="F47" i="18"/>
  <c r="J47" i="18"/>
  <c r="J196" i="18"/>
  <c r="F196" i="18"/>
  <c r="J302" i="18"/>
  <c r="F302" i="18"/>
  <c r="F306" i="18"/>
  <c r="J306" i="18"/>
  <c r="F374" i="18"/>
  <c r="J374" i="18"/>
  <c r="J257" i="18"/>
  <c r="F257" i="18"/>
  <c r="J418" i="18"/>
  <c r="F418" i="18"/>
  <c r="J375" i="18"/>
  <c r="F375" i="18"/>
  <c r="J160" i="18"/>
  <c r="F160" i="18"/>
  <c r="F186" i="18"/>
  <c r="J186" i="18"/>
  <c r="F265" i="18"/>
  <c r="J265" i="18"/>
  <c r="J55" i="18"/>
  <c r="F55" i="18"/>
  <c r="J119" i="18"/>
  <c r="F119" i="18"/>
  <c r="J421" i="18"/>
  <c r="F421" i="18"/>
  <c r="J489" i="18"/>
  <c r="F489" i="18"/>
  <c r="J411" i="18"/>
  <c r="F411" i="18"/>
  <c r="F487" i="18"/>
  <c r="J487" i="18"/>
  <c r="F437" i="18"/>
  <c r="J437" i="18"/>
  <c r="J3" i="18"/>
  <c r="F3" i="18"/>
  <c r="F168" i="18"/>
  <c r="J168" i="18"/>
  <c r="F254" i="18"/>
  <c r="J254" i="18"/>
  <c r="J184" i="18"/>
  <c r="F184" i="18"/>
  <c r="F491" i="18"/>
  <c r="J491" i="18"/>
  <c r="F157" i="18"/>
  <c r="J157" i="18"/>
  <c r="J448" i="18"/>
  <c r="F448" i="18"/>
  <c r="J163" i="18"/>
  <c r="F163" i="18"/>
  <c r="J267" i="18"/>
  <c r="F267" i="18"/>
  <c r="F9" i="18"/>
  <c r="J9" i="18"/>
  <c r="F169" i="18"/>
  <c r="J169" i="18"/>
  <c r="J53" i="18"/>
  <c r="F53" i="18"/>
  <c r="J445" i="18"/>
  <c r="F445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486" i="18"/>
  <c r="F486" i="18"/>
  <c r="J231" i="18"/>
  <c r="F231" i="18"/>
  <c r="J299" i="18"/>
  <c r="F299" i="18"/>
  <c r="J366" i="18"/>
  <c r="F366" i="18"/>
  <c r="J161" i="18"/>
  <c r="F161" i="18"/>
  <c r="F417" i="18"/>
  <c r="J417" i="18"/>
  <c r="J50" i="18"/>
  <c r="F50" i="18"/>
  <c r="F228" i="18"/>
  <c r="J228" i="18"/>
  <c r="F127" i="18"/>
  <c r="J127" i="18"/>
  <c r="J54" i="18"/>
  <c r="F54" i="18"/>
  <c r="J296" i="18"/>
  <c r="F296" i="18"/>
  <c r="J11" i="18"/>
  <c r="F11" i="18"/>
  <c r="F238" i="18"/>
  <c r="J238" i="18"/>
  <c r="F7" i="18"/>
  <c r="J7" i="18"/>
  <c r="H352" i="18" l="1"/>
  <c r="I352" i="18"/>
  <c r="I202" i="18"/>
  <c r="H202" i="18"/>
  <c r="H144" i="18"/>
  <c r="I144" i="18"/>
  <c r="I502" i="18"/>
  <c r="H502" i="18"/>
  <c r="H461" i="18"/>
  <c r="I461" i="18"/>
  <c r="I460" i="18"/>
  <c r="H460" i="18"/>
  <c r="I100" i="18"/>
  <c r="H100" i="18"/>
  <c r="H102" i="18"/>
  <c r="I102" i="18"/>
  <c r="H353" i="18"/>
  <c r="I353" i="18"/>
  <c r="H356" i="18"/>
  <c r="I356" i="18"/>
  <c r="I199" i="18"/>
  <c r="H199" i="18"/>
  <c r="I206" i="18"/>
  <c r="H206" i="18"/>
  <c r="H142" i="18"/>
  <c r="I142" i="18"/>
  <c r="H146" i="18"/>
  <c r="I146" i="18"/>
  <c r="H504" i="18"/>
  <c r="I504" i="18"/>
  <c r="I501" i="18"/>
  <c r="H501" i="18"/>
  <c r="I462" i="18"/>
  <c r="H462" i="18"/>
  <c r="H394" i="18"/>
  <c r="I394" i="18"/>
  <c r="I396" i="18"/>
  <c r="H396" i="18"/>
  <c r="I104" i="18"/>
  <c r="H104" i="18"/>
  <c r="I110" i="18"/>
  <c r="H110" i="18"/>
  <c r="H249" i="18"/>
  <c r="I249" i="18"/>
  <c r="H240" i="18"/>
  <c r="I240" i="18"/>
  <c r="H154" i="18"/>
  <c r="I154" i="18"/>
  <c r="I106" i="18"/>
  <c r="H106" i="18"/>
  <c r="H359" i="18"/>
  <c r="I359" i="18"/>
  <c r="H354" i="18"/>
  <c r="I354" i="18"/>
  <c r="H198" i="18"/>
  <c r="I198" i="18"/>
  <c r="H208" i="18"/>
  <c r="I208" i="18"/>
  <c r="I211" i="18"/>
  <c r="H211" i="18"/>
  <c r="H155" i="18"/>
  <c r="I155" i="18"/>
  <c r="H150" i="18"/>
  <c r="I150" i="18"/>
  <c r="I499" i="18"/>
  <c r="H499" i="18"/>
  <c r="I492" i="18"/>
  <c r="H492" i="18"/>
  <c r="H457" i="18"/>
  <c r="I457" i="18"/>
  <c r="I455" i="18"/>
  <c r="H455" i="18"/>
  <c r="I398" i="18"/>
  <c r="H398" i="18"/>
  <c r="I395" i="18"/>
  <c r="H395" i="18"/>
  <c r="I407" i="18"/>
  <c r="H407" i="18"/>
  <c r="I101" i="18"/>
  <c r="H101" i="18"/>
  <c r="I243" i="18"/>
  <c r="H243" i="18"/>
  <c r="I247" i="18"/>
  <c r="H247" i="18"/>
  <c r="I246" i="18"/>
  <c r="H246" i="18"/>
  <c r="H248" i="18"/>
  <c r="I248" i="18"/>
  <c r="I152" i="18"/>
  <c r="H152" i="18"/>
  <c r="H497" i="18"/>
  <c r="I497" i="18"/>
  <c r="I399" i="18"/>
  <c r="H399" i="18"/>
  <c r="I244" i="18"/>
  <c r="H244" i="18"/>
  <c r="I145" i="18"/>
  <c r="H145" i="18"/>
  <c r="I358" i="18"/>
  <c r="H358" i="18"/>
  <c r="I203" i="18"/>
  <c r="H203" i="18"/>
  <c r="I201" i="18"/>
  <c r="H201" i="18"/>
  <c r="H143" i="18"/>
  <c r="I143" i="18"/>
  <c r="H496" i="18"/>
  <c r="I496" i="18"/>
  <c r="H503" i="18"/>
  <c r="I503" i="18"/>
  <c r="I458" i="18"/>
  <c r="H458" i="18"/>
  <c r="H453" i="18"/>
  <c r="I453" i="18"/>
  <c r="H463" i="18"/>
  <c r="I463" i="18"/>
  <c r="I402" i="18"/>
  <c r="H402" i="18"/>
  <c r="H400" i="18"/>
  <c r="I400" i="18"/>
  <c r="H109" i="18"/>
  <c r="I109" i="18"/>
  <c r="I103" i="18"/>
  <c r="H103" i="18"/>
  <c r="H253" i="18"/>
  <c r="I253" i="18"/>
  <c r="I242" i="18"/>
  <c r="H242" i="18"/>
  <c r="H250" i="18"/>
  <c r="I250" i="18"/>
  <c r="H355" i="18"/>
  <c r="I355" i="18"/>
  <c r="H210" i="18"/>
  <c r="I210" i="18"/>
  <c r="I363" i="18"/>
  <c r="H363" i="18"/>
  <c r="I360" i="18"/>
  <c r="H360" i="18"/>
  <c r="H204" i="18"/>
  <c r="I204" i="18"/>
  <c r="I205" i="18"/>
  <c r="H205" i="18"/>
  <c r="H147" i="18"/>
  <c r="I147" i="18"/>
  <c r="I505" i="18"/>
  <c r="H505" i="18"/>
  <c r="H495" i="18"/>
  <c r="I495" i="18"/>
  <c r="H459" i="18"/>
  <c r="I459" i="18"/>
  <c r="H406" i="18"/>
  <c r="I406" i="18"/>
  <c r="I401" i="18"/>
  <c r="H401" i="18"/>
  <c r="H113" i="18"/>
  <c r="I113" i="18"/>
  <c r="H241" i="18"/>
  <c r="I241" i="18"/>
  <c r="I251" i="18"/>
  <c r="H251" i="18"/>
  <c r="I365" i="18"/>
  <c r="H365" i="18"/>
  <c r="H149" i="18"/>
  <c r="I149" i="18"/>
  <c r="H451" i="18"/>
  <c r="I451" i="18"/>
  <c r="H357" i="18"/>
  <c r="I357" i="18"/>
  <c r="H361" i="18"/>
  <c r="I361" i="18"/>
  <c r="I200" i="18"/>
  <c r="H200" i="18"/>
  <c r="I148" i="18"/>
  <c r="H148" i="18"/>
  <c r="I153" i="18"/>
  <c r="H153" i="18"/>
  <c r="H498" i="18"/>
  <c r="I498" i="18"/>
  <c r="I500" i="18"/>
  <c r="H500" i="18"/>
  <c r="H456" i="18"/>
  <c r="I456" i="18"/>
  <c r="H405" i="18"/>
  <c r="I405" i="18"/>
  <c r="H403" i="18"/>
  <c r="I403" i="18"/>
  <c r="H107" i="18"/>
  <c r="I107" i="18"/>
  <c r="H112" i="18"/>
  <c r="I112" i="18"/>
  <c r="H245" i="18"/>
  <c r="I245" i="18"/>
  <c r="H252" i="18"/>
  <c r="I252" i="18"/>
  <c r="H450" i="18"/>
  <c r="I450" i="18"/>
  <c r="H105" i="18"/>
  <c r="I105" i="18"/>
  <c r="I362" i="18"/>
  <c r="H362" i="18"/>
  <c r="H364" i="18"/>
  <c r="I364" i="18"/>
  <c r="I207" i="18"/>
  <c r="H207" i="18"/>
  <c r="H209" i="18"/>
  <c r="I209" i="18"/>
  <c r="I151" i="18"/>
  <c r="H151" i="18"/>
  <c r="I494" i="18"/>
  <c r="H494" i="18"/>
  <c r="H493" i="18"/>
  <c r="I493" i="18"/>
  <c r="I454" i="18"/>
  <c r="H454" i="18"/>
  <c r="H452" i="18"/>
  <c r="I452" i="18"/>
  <c r="I404" i="18"/>
  <c r="H404" i="18"/>
  <c r="I397" i="18"/>
  <c r="H397" i="18"/>
  <c r="I108" i="18"/>
  <c r="H108" i="18"/>
  <c r="I111" i="18"/>
  <c r="H111" i="18"/>
  <c r="Q44" i="66"/>
  <c r="J209" i="18" l="1"/>
  <c r="F209" i="18"/>
  <c r="F459" i="18"/>
  <c r="J459" i="18"/>
  <c r="J240" i="18"/>
  <c r="F240" i="18"/>
  <c r="F494" i="18"/>
  <c r="J494" i="18"/>
  <c r="F452" i="18"/>
  <c r="J452" i="18"/>
  <c r="J245" i="18"/>
  <c r="F245" i="18"/>
  <c r="J405" i="18"/>
  <c r="F405" i="18"/>
  <c r="F357" i="18"/>
  <c r="J357" i="18"/>
  <c r="F406" i="18"/>
  <c r="J406" i="18"/>
  <c r="J147" i="18"/>
  <c r="F147" i="18"/>
  <c r="J400" i="18"/>
  <c r="F400" i="18"/>
  <c r="F248" i="18"/>
  <c r="J248" i="18"/>
  <c r="J150" i="18"/>
  <c r="F150" i="18"/>
  <c r="J198" i="18"/>
  <c r="F198" i="18"/>
  <c r="J154" i="18"/>
  <c r="F154" i="18"/>
  <c r="J102" i="18"/>
  <c r="F102" i="18"/>
  <c r="F112" i="18"/>
  <c r="J112" i="18"/>
  <c r="J504" i="18"/>
  <c r="F504" i="18"/>
  <c r="F111" i="18"/>
  <c r="J111" i="18"/>
  <c r="F151" i="18"/>
  <c r="J151" i="18"/>
  <c r="F362" i="18"/>
  <c r="J362" i="18"/>
  <c r="F153" i="18"/>
  <c r="J153" i="18"/>
  <c r="J251" i="18"/>
  <c r="F251" i="18"/>
  <c r="J363" i="18"/>
  <c r="F363" i="18"/>
  <c r="J242" i="18"/>
  <c r="F242" i="18"/>
  <c r="F458" i="18"/>
  <c r="J458" i="18"/>
  <c r="F201" i="18"/>
  <c r="J201" i="18"/>
  <c r="F244" i="18"/>
  <c r="J244" i="18"/>
  <c r="J101" i="18"/>
  <c r="F101" i="18"/>
  <c r="F455" i="18"/>
  <c r="J455" i="18"/>
  <c r="J104" i="18"/>
  <c r="F104" i="18"/>
  <c r="F501" i="18"/>
  <c r="J501" i="18"/>
  <c r="J206" i="18"/>
  <c r="F206" i="18"/>
  <c r="J502" i="18"/>
  <c r="F502" i="18"/>
  <c r="J241" i="18"/>
  <c r="F241" i="18"/>
  <c r="J155" i="18"/>
  <c r="F155" i="18"/>
  <c r="J108" i="18"/>
  <c r="F108" i="18"/>
  <c r="F148" i="18"/>
  <c r="J148" i="18"/>
  <c r="J205" i="18"/>
  <c r="F205" i="18"/>
  <c r="J402" i="18"/>
  <c r="F402" i="18"/>
  <c r="F203" i="18"/>
  <c r="J203" i="18"/>
  <c r="F399" i="18"/>
  <c r="J399" i="18"/>
  <c r="F246" i="18"/>
  <c r="J246" i="18"/>
  <c r="F407" i="18"/>
  <c r="J407" i="18"/>
  <c r="F396" i="18"/>
  <c r="J396" i="18"/>
  <c r="F199" i="18"/>
  <c r="J199" i="18"/>
  <c r="F100" i="18"/>
  <c r="J100" i="18"/>
  <c r="F105" i="18"/>
  <c r="J105" i="18"/>
  <c r="F253" i="18"/>
  <c r="J253" i="18"/>
  <c r="J144" i="18"/>
  <c r="F144" i="18"/>
  <c r="J493" i="18"/>
  <c r="F493" i="18"/>
  <c r="J450" i="18"/>
  <c r="F450" i="18"/>
  <c r="F107" i="18"/>
  <c r="J107" i="18"/>
  <c r="F149" i="18"/>
  <c r="J149" i="18"/>
  <c r="J113" i="18"/>
  <c r="F113" i="18"/>
  <c r="J495" i="18"/>
  <c r="F495" i="18"/>
  <c r="J204" i="18"/>
  <c r="F204" i="18"/>
  <c r="J355" i="18"/>
  <c r="F355" i="18"/>
  <c r="F463" i="18"/>
  <c r="J463" i="18"/>
  <c r="J496" i="18"/>
  <c r="F496" i="18"/>
  <c r="F497" i="18"/>
  <c r="J497" i="18"/>
  <c r="J359" i="18"/>
  <c r="F359" i="18"/>
  <c r="J249" i="18"/>
  <c r="F249" i="18"/>
  <c r="F394" i="18"/>
  <c r="J394" i="18"/>
  <c r="J146" i="18"/>
  <c r="F146" i="18"/>
  <c r="J356" i="18"/>
  <c r="F356" i="18"/>
  <c r="F456" i="18"/>
  <c r="J456" i="18"/>
  <c r="F210" i="18"/>
  <c r="J210" i="18"/>
  <c r="J454" i="18"/>
  <c r="F454" i="18"/>
  <c r="F397" i="18"/>
  <c r="J397" i="18"/>
  <c r="J207" i="18"/>
  <c r="F207" i="18"/>
  <c r="J500" i="18"/>
  <c r="F500" i="18"/>
  <c r="J200" i="18"/>
  <c r="F200" i="18"/>
  <c r="J103" i="18"/>
  <c r="F103" i="18"/>
  <c r="J358" i="18"/>
  <c r="F358" i="18"/>
  <c r="F247" i="18"/>
  <c r="J247" i="18"/>
  <c r="F395" i="18"/>
  <c r="J395" i="18"/>
  <c r="F492" i="18"/>
  <c r="J492" i="18"/>
  <c r="F211" i="18"/>
  <c r="J211" i="18"/>
  <c r="F460" i="18"/>
  <c r="J460" i="18"/>
  <c r="F202" i="18"/>
  <c r="J202" i="18"/>
  <c r="J503" i="18"/>
  <c r="F503" i="18"/>
  <c r="F354" i="18"/>
  <c r="J354" i="18"/>
  <c r="J364" i="18"/>
  <c r="F364" i="18"/>
  <c r="F252" i="18"/>
  <c r="J252" i="18"/>
  <c r="J403" i="18"/>
  <c r="F403" i="18"/>
  <c r="F498" i="18"/>
  <c r="J498" i="18"/>
  <c r="J361" i="18"/>
  <c r="F361" i="18"/>
  <c r="F250" i="18"/>
  <c r="J250" i="18"/>
  <c r="J109" i="18"/>
  <c r="F109" i="18"/>
  <c r="F453" i="18"/>
  <c r="J453" i="18"/>
  <c r="F143" i="18"/>
  <c r="J143" i="18"/>
  <c r="J208" i="18"/>
  <c r="F208" i="18"/>
  <c r="J142" i="18"/>
  <c r="F142" i="18"/>
  <c r="J353" i="18"/>
  <c r="F353" i="18"/>
  <c r="F461" i="18"/>
  <c r="J461" i="18"/>
  <c r="J352" i="18"/>
  <c r="F352" i="18"/>
  <c r="F451" i="18"/>
  <c r="J451" i="18"/>
  <c r="F457" i="18"/>
  <c r="J457" i="18"/>
  <c r="J404" i="18"/>
  <c r="F404" i="18"/>
  <c r="F365" i="18"/>
  <c r="J365" i="18"/>
  <c r="F401" i="18"/>
  <c r="J401" i="18"/>
  <c r="J505" i="18"/>
  <c r="F505" i="18"/>
  <c r="F360" i="18"/>
  <c r="J360" i="18"/>
  <c r="F145" i="18"/>
  <c r="J145" i="18"/>
  <c r="J152" i="18"/>
  <c r="F152" i="18"/>
  <c r="F243" i="18"/>
  <c r="J243" i="18"/>
  <c r="F398" i="18"/>
  <c r="J398" i="18"/>
  <c r="F499" i="18"/>
  <c r="J499" i="18"/>
  <c r="J106" i="18"/>
  <c r="F106" i="18"/>
  <c r="J110" i="18"/>
  <c r="F110" i="18"/>
  <c r="F462" i="18"/>
  <c r="J462" i="18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H425" i="37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Z72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Y202" i="66" l="1"/>
  <c r="Z216" i="66"/>
  <c r="Z202" i="66"/>
  <c r="Y58" i="66"/>
  <c r="F17" i="39"/>
  <c r="Y216" i="66"/>
  <c r="Y7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251" i="72" l="1"/>
  <c r="G282" i="72"/>
  <c r="G189" i="72"/>
  <c r="G220" i="72"/>
  <c r="G158" i="72"/>
  <c r="G127" i="72"/>
  <c r="G96" i="72"/>
  <c r="G65" i="72"/>
  <c r="G3" i="72"/>
  <c r="G34" i="72"/>
  <c r="E65" i="72" l="1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G159" i="72" l="1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35" i="72" l="1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4" i="72"/>
  <c r="F4" i="72" s="1"/>
  <c r="E221" i="72"/>
  <c r="F221" i="72" s="1"/>
  <c r="J4" i="58"/>
  <c r="J4" i="37"/>
  <c r="E66" i="72"/>
  <c r="F66" i="72" s="1"/>
  <c r="E97" i="72"/>
  <c r="F97" i="72" s="1"/>
  <c r="E283" i="72"/>
  <c r="F283" i="72" s="1"/>
  <c r="E252" i="72"/>
  <c r="F252" i="72" s="1"/>
  <c r="E128" i="72"/>
  <c r="F128" i="72" s="1"/>
  <c r="E190" i="72"/>
  <c r="F190" i="72" s="1"/>
  <c r="E159" i="72"/>
  <c r="F159" i="72" s="1"/>
  <c r="I4" i="58"/>
  <c r="I4" i="37"/>
  <c r="G98" i="72" l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19" i="53"/>
  <c r="F53" i="66"/>
  <c r="I4" i="41"/>
  <c r="D45" i="39" s="1"/>
  <c r="E36" i="72"/>
  <c r="F36" i="72" s="1"/>
  <c r="E31" i="53"/>
  <c r="F101" i="66"/>
  <c r="J4" i="41"/>
  <c r="E45" i="39" s="1"/>
  <c r="E37" i="53"/>
  <c r="O4" i="58"/>
  <c r="F245" i="66"/>
  <c r="E25" i="53"/>
  <c r="N4" i="58"/>
  <c r="F197" i="66"/>
  <c r="L45" i="39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H4" i="37"/>
  <c r="H4" i="58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M45" i="39" l="1"/>
  <c r="E175" i="38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13" i="53"/>
  <c r="F149" i="66"/>
  <c r="M4" i="58"/>
  <c r="E222" i="72"/>
  <c r="F222" i="72" s="1"/>
  <c r="E7" i="53"/>
  <c r="F5" i="66"/>
  <c r="H4" i="41"/>
  <c r="K45" i="39" s="1"/>
  <c r="C45" i="39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253" i="72"/>
  <c r="F253" i="72" s="1"/>
  <c r="D59" i="39"/>
  <c r="D60" i="39" s="1"/>
  <c r="D56" i="39"/>
  <c r="E107" i="38"/>
  <c r="E5" i="72"/>
  <c r="F5" i="72" s="1"/>
  <c r="E129" i="72"/>
  <c r="F129" i="72" s="1"/>
  <c r="E98" i="72"/>
  <c r="F98" i="72" s="1"/>
  <c r="E284" i="72"/>
  <c r="F284" i="72" s="1"/>
  <c r="E67" i="72"/>
  <c r="F67" i="72" s="1"/>
  <c r="L59" i="39"/>
  <c r="L60" i="39" s="1"/>
  <c r="E158" i="38"/>
  <c r="L56" i="39"/>
  <c r="E59" i="39"/>
  <c r="E60" i="39" s="1"/>
  <c r="E56" i="39"/>
  <c r="E124" i="38"/>
  <c r="M59" i="39" l="1"/>
  <c r="M60" i="39" s="1"/>
  <c r="M56" i="39"/>
  <c r="M57" i="39" s="1"/>
  <c r="E161" i="72"/>
  <c r="F161" i="72" s="1"/>
  <c r="E192" i="72"/>
  <c r="F192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I474" i="58"/>
  <c r="I466" i="58"/>
  <c r="D25" i="53"/>
  <c r="F25" i="53" s="1"/>
  <c r="J197" i="66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I466" i="37"/>
  <c r="J53" i="66"/>
  <c r="I474" i="37"/>
  <c r="D19" i="53"/>
  <c r="F19" i="53" s="1"/>
  <c r="H25" i="53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58" i="39"/>
  <c r="E57" i="39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L58" i="39"/>
  <c r="L57" i="39"/>
  <c r="J245" i="66"/>
  <c r="J474" i="58"/>
  <c r="D37" i="53"/>
  <c r="F37" i="53" s="1"/>
  <c r="J466" i="58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D31" i="53"/>
  <c r="F31" i="53" s="1"/>
  <c r="H37" i="53" s="1"/>
  <c r="J474" i="37"/>
  <c r="J101" i="66"/>
  <c r="J466" i="37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D58" i="39"/>
  <c r="D57" i="39"/>
  <c r="E37" i="72"/>
  <c r="F37" i="72" s="1"/>
  <c r="C59" i="39"/>
  <c r="C60" i="39" s="1"/>
  <c r="C56" i="39"/>
  <c r="E90" i="38"/>
  <c r="E141" i="38"/>
  <c r="K59" i="39"/>
  <c r="K60" i="39" s="1"/>
  <c r="K56" i="39"/>
  <c r="M58" i="39" l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99" i="72"/>
  <c r="F99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54" i="72"/>
  <c r="F254" i="72" s="1"/>
  <c r="S53" i="66"/>
  <c r="W53" i="66"/>
  <c r="J474" i="41"/>
  <c r="J479" i="37"/>
  <c r="F103" i="66"/>
  <c r="I479" i="58"/>
  <c r="F199" i="66"/>
  <c r="K58" i="39"/>
  <c r="K57" i="39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F55" i="66"/>
  <c r="I479" i="37"/>
  <c r="I474" i="41"/>
  <c r="E130" i="72"/>
  <c r="F130" i="72" s="1"/>
  <c r="I489" i="37"/>
  <c r="F54" i="66"/>
  <c r="I466" i="41"/>
  <c r="E6" i="72"/>
  <c r="F6" i="72" s="1"/>
  <c r="E223" i="72"/>
  <c r="F223" i="72" s="1"/>
  <c r="J489" i="58"/>
  <c r="F246" i="66"/>
  <c r="W197" i="66"/>
  <c r="S197" i="66"/>
  <c r="E68" i="72"/>
  <c r="F68" i="72" s="1"/>
  <c r="J149" i="66"/>
  <c r="H474" i="58"/>
  <c r="H466" i="58"/>
  <c r="D13" i="53"/>
  <c r="F13" i="53" s="1"/>
  <c r="H7" i="53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H19" i="53"/>
  <c r="G19" i="53" s="1"/>
  <c r="G25" i="53"/>
  <c r="D7" i="53"/>
  <c r="F7" i="53" s="1"/>
  <c r="H474" i="37"/>
  <c r="J5" i="66"/>
  <c r="H466" i="37"/>
  <c r="H31" i="53"/>
  <c r="G31" i="53" s="1"/>
  <c r="G37" i="53"/>
  <c r="C57" i="39"/>
  <c r="C58" i="39"/>
  <c r="J489" i="37"/>
  <c r="F102" i="66"/>
  <c r="J466" i="41"/>
  <c r="J479" i="58"/>
  <c r="F247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S101" i="66"/>
  <c r="W101" i="66"/>
  <c r="S245" i="66"/>
  <c r="W245" i="66"/>
  <c r="I489" i="58"/>
  <c r="F198" i="66"/>
  <c r="J489" i="41" l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378" i="38"/>
  <c r="K199" i="66" s="1"/>
  <c r="N199" i="66" s="1"/>
  <c r="I480" i="58"/>
  <c r="E379" i="38" s="1"/>
  <c r="K218" i="66" s="1"/>
  <c r="N218" i="66" s="1"/>
  <c r="E384" i="38"/>
  <c r="K247" i="66" s="1"/>
  <c r="N247" i="66" s="1"/>
  <c r="J480" i="58"/>
  <c r="E385" i="38" s="1"/>
  <c r="K266" i="66" s="1"/>
  <c r="N266" i="66" s="1"/>
  <c r="H466" i="41"/>
  <c r="F6" i="66"/>
  <c r="H489" i="37"/>
  <c r="S5" i="66"/>
  <c r="W5" i="66"/>
  <c r="I489" i="41"/>
  <c r="E366" i="38"/>
  <c r="K103" i="66" s="1"/>
  <c r="N103" i="66" s="1"/>
  <c r="J479" i="41"/>
  <c r="J480" i="37"/>
  <c r="E337" i="38"/>
  <c r="E331" i="38"/>
  <c r="L102" i="66"/>
  <c r="P102" i="66" s="1"/>
  <c r="H479" i="37"/>
  <c r="F7" i="66"/>
  <c r="H474" i="4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194" i="72"/>
  <c r="F194" i="72" s="1"/>
  <c r="L198" i="66"/>
  <c r="P198" i="66" s="1"/>
  <c r="L246" i="66"/>
  <c r="P246" i="66" s="1"/>
  <c r="L54" i="66"/>
  <c r="P54" i="66" s="1"/>
  <c r="H13" i="53"/>
  <c r="G13" i="53" s="1"/>
  <c r="G7" i="53"/>
  <c r="H489" i="58"/>
  <c r="F150" i="66"/>
  <c r="E325" i="38"/>
  <c r="M197" i="66" s="1"/>
  <c r="E319" i="38"/>
  <c r="H479" i="58"/>
  <c r="F151" i="66"/>
  <c r="E360" i="38"/>
  <c r="K55" i="66" s="1"/>
  <c r="N55" i="66" s="1"/>
  <c r="I479" i="41"/>
  <c r="I480" i="37"/>
  <c r="E313" i="38"/>
  <c r="E307" i="38"/>
  <c r="S149" i="66"/>
  <c r="W149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343" i="38"/>
  <c r="E349" i="38"/>
  <c r="M245" i="66" s="1"/>
  <c r="E286" i="72"/>
  <c r="F286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8" i="72"/>
  <c r="F38" i="72" s="1"/>
  <c r="E69" i="72" l="1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N54" i="66"/>
  <c r="E131" i="72"/>
  <c r="F131" i="72" s="1"/>
  <c r="N246" i="66"/>
  <c r="E164" i="72"/>
  <c r="F164" i="72" s="1"/>
  <c r="E289" i="38"/>
  <c r="E283" i="38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J486" i="37"/>
  <c r="L101" i="66"/>
  <c r="Z199" i="66"/>
  <c r="Y55" i="66"/>
  <c r="Z55" i="66"/>
  <c r="Y199" i="66"/>
  <c r="E295" i="38"/>
  <c r="E301" i="38"/>
  <c r="M149" i="66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M101" i="66"/>
  <c r="G18" i="39" s="1"/>
  <c r="D20" i="8"/>
  <c r="J480" i="41"/>
  <c r="E367" i="38"/>
  <c r="K122" i="66" s="1"/>
  <c r="N122" i="66" s="1"/>
  <c r="E101" i="72"/>
  <c r="F101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372" i="38"/>
  <c r="K151" i="66" s="1"/>
  <c r="N151" i="66" s="1"/>
  <c r="H480" i="58"/>
  <c r="E373" i="38" s="1"/>
  <c r="K170" i="66" s="1"/>
  <c r="N170" i="66" s="1"/>
  <c r="H489" i="41"/>
  <c r="I486" i="58"/>
  <c r="L197" i="66"/>
  <c r="Z247" i="66"/>
  <c r="Z103" i="66"/>
  <c r="Y247" i="66"/>
  <c r="Y103" i="66"/>
  <c r="L6" i="66"/>
  <c r="P6" i="66" s="1"/>
  <c r="V6" i="66" s="1"/>
  <c r="X6" i="66" s="1"/>
  <c r="L245" i="66"/>
  <c r="J486" i="58"/>
  <c r="L53" i="66"/>
  <c r="I486" i="37"/>
  <c r="H480" i="37"/>
  <c r="E354" i="38"/>
  <c r="K7" i="66" s="1"/>
  <c r="N7" i="66" s="1"/>
  <c r="H479" i="41"/>
  <c r="E224" i="72"/>
  <c r="F224" i="72" s="1"/>
  <c r="C20" i="8"/>
  <c r="M53" i="66"/>
  <c r="F18" i="39" s="1"/>
  <c r="L150" i="66"/>
  <c r="P150" i="66" s="1"/>
  <c r="V150" i="66" s="1"/>
  <c r="X150" i="66" s="1"/>
  <c r="N198" i="66"/>
  <c r="O198" i="66" s="1"/>
  <c r="N102" i="66"/>
  <c r="E256" i="72"/>
  <c r="F256" i="72" s="1"/>
  <c r="E7" i="72"/>
  <c r="F7" i="72" s="1"/>
  <c r="I480" i="41"/>
  <c r="E361" i="38"/>
  <c r="K74" i="66" s="1"/>
  <c r="N74" i="66" s="1"/>
  <c r="E287" i="72" l="1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N150" i="66"/>
  <c r="I486" i="41"/>
  <c r="E39" i="72"/>
  <c r="F39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Y246" i="66"/>
  <c r="Z102" i="66"/>
  <c r="Y102" i="66"/>
  <c r="O102" i="66"/>
  <c r="Z246" i="66"/>
  <c r="P53" i="66"/>
  <c r="N53" i="66"/>
  <c r="Z198" i="66"/>
  <c r="H486" i="58"/>
  <c r="L149" i="66"/>
  <c r="Y7" i="66"/>
  <c r="Z151" i="66"/>
  <c r="Z7" i="66"/>
  <c r="Y151" i="66"/>
  <c r="U198" i="66"/>
  <c r="V198" i="66"/>
  <c r="X198" i="66" s="1"/>
  <c r="Q198" i="66"/>
  <c r="O246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Z54" i="66"/>
  <c r="P101" i="66"/>
  <c r="N101" i="66"/>
  <c r="H480" i="41"/>
  <c r="E355" i="38"/>
  <c r="K26" i="66" s="1"/>
  <c r="N26" i="66" s="1"/>
  <c r="Y198" i="66"/>
  <c r="N197" i="66"/>
  <c r="P197" i="66"/>
  <c r="O54" i="66"/>
  <c r="J486" i="41"/>
  <c r="Y74" i="66"/>
  <c r="Y218" i="66"/>
  <c r="Z218" i="66"/>
  <c r="Z74" i="66"/>
  <c r="P245" i="66"/>
  <c r="N245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N6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195" i="72"/>
  <c r="F195" i="72" s="1"/>
  <c r="Y266" i="66"/>
  <c r="Z122" i="66"/>
  <c r="Y122" i="66"/>
  <c r="Z266" i="66"/>
  <c r="E132" i="72"/>
  <c r="F132" i="72" s="1"/>
  <c r="E70" i="72"/>
  <c r="F70" i="72" s="1"/>
  <c r="H486" i="37"/>
  <c r="L5" i="66"/>
  <c r="Y54" i="66"/>
  <c r="M5" i="66"/>
  <c r="B20" i="8"/>
  <c r="E102" i="72" l="1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H486" i="41"/>
  <c r="O245" i="66"/>
  <c r="Q245" i="66" s="1"/>
  <c r="R245" i="66" s="1"/>
  <c r="T245" i="66" s="1"/>
  <c r="O197" i="66"/>
  <c r="U197" i="66" s="1"/>
  <c r="E165" i="72"/>
  <c r="F165" i="72" s="1"/>
  <c r="V246" i="66"/>
  <c r="X246" i="66" s="1"/>
  <c r="Q246" i="66"/>
  <c r="U246" i="66"/>
  <c r="R149" i="66"/>
  <c r="T149" i="66" s="1"/>
  <c r="P149" i="66"/>
  <c r="V149" i="66" s="1"/>
  <c r="X149" i="66" s="1"/>
  <c r="N149" i="66"/>
  <c r="Z26" i="66"/>
  <c r="Y170" i="66"/>
  <c r="Y26" i="66"/>
  <c r="Z170" i="66"/>
  <c r="U102" i="66"/>
  <c r="V102" i="66"/>
  <c r="X102" i="66" s="1"/>
  <c r="Q102" i="66"/>
  <c r="Y101" i="66"/>
  <c r="O101" i="66"/>
  <c r="Z101" i="66"/>
  <c r="Y245" i="66"/>
  <c r="Z245" i="66"/>
  <c r="Y53" i="66"/>
  <c r="Z53" i="66"/>
  <c r="Z197" i="66"/>
  <c r="O53" i="66"/>
  <c r="Y197" i="66"/>
  <c r="P5" i="66"/>
  <c r="V5" i="66" s="1"/>
  <c r="X5" i="66" s="1"/>
  <c r="N5" i="66"/>
  <c r="R5" i="66"/>
  <c r="T5" i="66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8" i="72"/>
  <c r="F8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U54" i="66"/>
  <c r="V54" i="66"/>
  <c r="X54" i="66" s="1"/>
  <c r="Q54" i="66"/>
  <c r="E40" i="72"/>
  <c r="F40" i="72" s="1"/>
  <c r="E257" i="72"/>
  <c r="F257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O150" i="66"/>
  <c r="O6" i="66"/>
  <c r="Z6" i="66"/>
  <c r="Y6" i="66"/>
  <c r="Z150" i="66"/>
  <c r="Y150" i="66"/>
  <c r="E225" i="72"/>
  <c r="F225" i="72" s="1"/>
  <c r="V197" i="66"/>
  <c r="X197" i="66" s="1"/>
  <c r="Q197" i="66"/>
  <c r="R197" i="66" s="1"/>
  <c r="T197" i="66" s="1"/>
  <c r="E288" i="72"/>
  <c r="F288" i="72" s="1"/>
  <c r="V245" i="66" l="1"/>
  <c r="X245" i="66" s="1"/>
  <c r="U245" i="66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O149" i="66"/>
  <c r="U149" i="66" s="1"/>
  <c r="Q53" i="66"/>
  <c r="R53" i="66" s="1"/>
  <c r="T53" i="66" s="1"/>
  <c r="V53" i="66"/>
  <c r="X53" i="66" s="1"/>
  <c r="U53" i="66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U6" i="66"/>
  <c r="Q6" i="66"/>
  <c r="E103" i="72"/>
  <c r="F103" i="72" s="1"/>
  <c r="Q101" i="66"/>
  <c r="R101" i="66" s="1"/>
  <c r="T101" i="66" s="1"/>
  <c r="V101" i="66"/>
  <c r="X101" i="66" s="1"/>
  <c r="U101" i="66"/>
  <c r="E196" i="72"/>
  <c r="F196" i="72" s="1"/>
  <c r="U150" i="66"/>
  <c r="Q150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71" i="72"/>
  <c r="F71" i="72" s="1"/>
  <c r="Y149" i="66"/>
  <c r="Z149" i="66"/>
  <c r="Y5" i="66"/>
  <c r="Z5" i="66"/>
  <c r="O5" i="66"/>
  <c r="E289" i="72" l="1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Q149" i="66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258" i="72"/>
  <c r="F258" i="72" s="1"/>
  <c r="E226" i="72"/>
  <c r="F226" i="72" s="1"/>
  <c r="U5" i="66"/>
  <c r="Q5" i="66"/>
  <c r="E134" i="72"/>
  <c r="F134" i="72" s="1"/>
  <c r="E9" i="72"/>
  <c r="F9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97" i="72" l="1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42" i="72"/>
  <c r="F42" i="72" s="1"/>
  <c r="E104" i="72"/>
  <c r="F104" i="72" s="1"/>
  <c r="E72" i="72"/>
  <c r="F72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90" i="72"/>
  <c r="F290" i="72" s="1"/>
  <c r="E135" i="72" l="1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67" i="72"/>
  <c r="F167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98" i="72"/>
  <c r="F198" i="72" s="1"/>
  <c r="E259" i="72"/>
  <c r="F259" i="72" s="1"/>
  <c r="E227" i="72"/>
  <c r="F227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05" i="72" l="1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73" i="72"/>
  <c r="F73" i="72" s="1"/>
  <c r="E11" i="72"/>
  <c r="F11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43" i="72"/>
  <c r="F43" i="72" s="1"/>
  <c r="E291" i="72"/>
  <c r="F291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68" i="72"/>
  <c r="F16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99" i="72"/>
  <c r="F199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37" i="72"/>
  <c r="F137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28" i="72"/>
  <c r="F228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2" i="72" l="1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61" i="72"/>
  <c r="F261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92" i="72"/>
  <c r="F292" i="72" s="1"/>
  <c r="E74" i="72"/>
  <c r="F74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07" i="72"/>
  <c r="F107" i="72" s="1"/>
  <c r="E200" i="72" l="1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29" i="72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38" i="72"/>
  <c r="F138" i="72" s="1"/>
  <c r="E13" i="72"/>
  <c r="F13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75" i="72" l="1"/>
  <c r="F75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30" i="72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70" i="72"/>
  <c r="F170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46" i="72"/>
  <c r="F46" i="72" s="1"/>
  <c r="E201" i="72"/>
  <c r="F201" i="72" s="1"/>
  <c r="E262" i="72"/>
  <c r="F262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09" i="72" l="1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31" i="72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39" i="72"/>
  <c r="F139" i="72" s="1"/>
  <c r="E294" i="72"/>
  <c r="F294" i="72" s="1"/>
  <c r="E76" i="72"/>
  <c r="F76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4" i="72"/>
  <c r="F14" i="72" s="1"/>
  <c r="E171" i="72" l="1"/>
  <c r="F171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47" i="72"/>
  <c r="F47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02" i="72"/>
  <c r="F202" i="72" s="1"/>
  <c r="E263" i="72"/>
  <c r="F263" i="72" s="1"/>
  <c r="E110" i="72"/>
  <c r="F110" i="72" s="1"/>
  <c r="E140" i="72" l="1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5" i="72"/>
  <c r="F15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77" i="72"/>
  <c r="F77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48" i="72" l="1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72" i="72"/>
  <c r="F172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41" i="72"/>
  <c r="F141" i="72" s="1"/>
  <c r="E203" i="72"/>
  <c r="F203" i="72" s="1"/>
  <c r="E234" i="72"/>
  <c r="F234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11" i="72"/>
  <c r="F111" i="72" s="1"/>
  <c r="E264" i="72"/>
  <c r="F264" i="72" s="1"/>
  <c r="E78" i="72" l="1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6" i="72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97" i="72"/>
  <c r="F297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7" i="72" l="1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73" i="72"/>
  <c r="F173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04" i="72"/>
  <c r="F204" i="72" s="1"/>
  <c r="E79" i="72"/>
  <c r="F79" i="72" s="1"/>
  <c r="E142" i="72"/>
  <c r="F142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50" i="72"/>
  <c r="F50" i="72" s="1"/>
  <c r="E112" i="72"/>
  <c r="F112" i="72" s="1"/>
  <c r="E235" i="72"/>
  <c r="F235" i="72" s="1"/>
  <c r="E298" i="72" l="1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8" i="72"/>
  <c r="F18" i="72" s="1"/>
  <c r="E266" i="72"/>
  <c r="F266" i="72" s="1"/>
  <c r="E51" i="72" l="1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74" i="72"/>
  <c r="F174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99" i="72"/>
  <c r="F299" i="72" s="1"/>
  <c r="E113" i="72"/>
  <c r="F113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05" i="72"/>
  <c r="F205" i="72" s="1"/>
  <c r="E19" i="72" l="1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52" i="72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37" i="72"/>
  <c r="F237" i="72" s="1"/>
  <c r="E81" i="72"/>
  <c r="F81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44" i="72"/>
  <c r="F144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67" i="72"/>
  <c r="F267" i="72" s="1"/>
  <c r="E53" i="72" l="1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175" i="72"/>
  <c r="F175" i="72" s="1"/>
  <c r="E20" i="72"/>
  <c r="F20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14" i="72"/>
  <c r="F114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300" i="72"/>
  <c r="F300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06" i="72"/>
  <c r="F206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54" i="72"/>
  <c r="F54" i="72" s="1"/>
  <c r="E82" i="72"/>
  <c r="F82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68" i="72"/>
  <c r="F268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1" i="72" l="1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76" i="72"/>
  <c r="F176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15" i="72"/>
  <c r="F115" i="72" s="1"/>
  <c r="G55" i="72"/>
  <c r="H56" i="72" s="1"/>
  <c r="I57" i="72" s="1"/>
  <c r="J58" i="72" s="1"/>
  <c r="K59" i="72" s="1"/>
  <c r="L60" i="72" s="1"/>
  <c r="M61" i="72" s="1"/>
  <c r="N62" i="72" s="1"/>
  <c r="O63" i="72" s="1"/>
  <c r="E301" i="72"/>
  <c r="F301" i="72" s="1"/>
  <c r="E239" i="72"/>
  <c r="F239" i="72" s="1"/>
  <c r="E146" i="72"/>
  <c r="F146" i="72" s="1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269" i="72"/>
  <c r="F269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83" i="72"/>
  <c r="F83" i="72" s="1"/>
  <c r="E208" i="72"/>
  <c r="F208" i="72" s="1"/>
  <c r="E55" i="72"/>
  <c r="F55" i="72" s="1"/>
  <c r="E23" i="72" l="1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E177" i="72"/>
  <c r="F177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302" i="72"/>
  <c r="F302" i="72" s="1"/>
  <c r="E240" i="72"/>
  <c r="F240" i="72" s="1"/>
  <c r="G56" i="72"/>
  <c r="H57" i="72" s="1"/>
  <c r="I58" i="72" s="1"/>
  <c r="J59" i="72" s="1"/>
  <c r="K60" i="72" s="1"/>
  <c r="L61" i="72" s="1"/>
  <c r="M62" i="72" s="1"/>
  <c r="N63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147" i="72"/>
  <c r="F147" i="72" s="1"/>
  <c r="E116" i="72"/>
  <c r="F116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56" i="72" l="1"/>
  <c r="F56" i="72" s="1"/>
  <c r="G57" i="72" s="1"/>
  <c r="H58" i="72" s="1"/>
  <c r="I59" i="72" s="1"/>
  <c r="J60" i="72" s="1"/>
  <c r="K61" i="72" s="1"/>
  <c r="L62" i="72" s="1"/>
  <c r="M63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84" i="72"/>
  <c r="F84" i="72" s="1"/>
  <c r="E24" i="72"/>
  <c r="F24" i="72" s="1"/>
  <c r="E209" i="72"/>
  <c r="F209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178" i="72"/>
  <c r="F178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148" i="72"/>
  <c r="F148" i="72" s="1"/>
  <c r="G25" i="72"/>
  <c r="H26" i="72" s="1"/>
  <c r="I27" i="72" s="1"/>
  <c r="J28" i="72" s="1"/>
  <c r="K29" i="72" s="1"/>
  <c r="L30" i="72" s="1"/>
  <c r="M31" i="72" s="1"/>
  <c r="N32" i="72" s="1"/>
  <c r="E271" i="72"/>
  <c r="F271" i="72" s="1"/>
  <c r="E117" i="72"/>
  <c r="F117" i="72" s="1"/>
  <c r="E303" i="72"/>
  <c r="F303" i="72" s="1"/>
  <c r="E57" i="72"/>
  <c r="F57" i="72" s="1"/>
  <c r="G179" i="72" l="1"/>
  <c r="H180" i="72" s="1"/>
  <c r="I181" i="72" s="1"/>
  <c r="J182" i="72" s="1"/>
  <c r="K183" i="72" s="1"/>
  <c r="L184" i="72" s="1"/>
  <c r="M185" i="72" s="1"/>
  <c r="N186" i="72" s="1"/>
  <c r="O187" i="72" s="1"/>
  <c r="G149" i="72"/>
  <c r="H150" i="72" s="1"/>
  <c r="I151" i="72" s="1"/>
  <c r="J152" i="72" s="1"/>
  <c r="K153" i="72" s="1"/>
  <c r="L154" i="72" s="1"/>
  <c r="M155" i="72" s="1"/>
  <c r="N156" i="72" s="1"/>
  <c r="G304" i="72"/>
  <c r="H305" i="72" s="1"/>
  <c r="I306" i="72" s="1"/>
  <c r="J307" i="72" s="1"/>
  <c r="K308" i="72" s="1"/>
  <c r="L309" i="72" s="1"/>
  <c r="M310" i="72" s="1"/>
  <c r="N311" i="72" s="1"/>
  <c r="E85" i="72"/>
  <c r="F85" i="72" s="1"/>
  <c r="G118" i="72"/>
  <c r="H119" i="72" s="1"/>
  <c r="I120" i="72" s="1"/>
  <c r="J121" i="72" s="1"/>
  <c r="K122" i="72" s="1"/>
  <c r="L123" i="72" s="1"/>
  <c r="M124" i="72" s="1"/>
  <c r="N125" i="72" s="1"/>
  <c r="G58" i="72"/>
  <c r="H59" i="72" s="1"/>
  <c r="I60" i="72" s="1"/>
  <c r="J61" i="72" s="1"/>
  <c r="K62" i="72" s="1"/>
  <c r="L63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242" i="72"/>
  <c r="F242" i="72" s="1"/>
  <c r="E25" i="72"/>
  <c r="F25" i="72" s="1"/>
  <c r="E210" i="72"/>
  <c r="F210" i="72" s="1"/>
  <c r="E272" i="72" l="1"/>
  <c r="F272" i="72" s="1"/>
  <c r="G273" i="72" s="1"/>
  <c r="H274" i="72" s="1"/>
  <c r="I275" i="72" s="1"/>
  <c r="J276" i="72" s="1"/>
  <c r="K277" i="72" s="1"/>
  <c r="L278" i="72" s="1"/>
  <c r="M279" i="72" s="1"/>
  <c r="N280" i="72" s="1"/>
  <c r="E118" i="72"/>
  <c r="F118" i="72" s="1"/>
  <c r="G119" i="72" s="1"/>
  <c r="E58" i="72"/>
  <c r="F58" i="72" s="1"/>
  <c r="G59" i="72" s="1"/>
  <c r="H60" i="72" s="1"/>
  <c r="I61" i="72" s="1"/>
  <c r="J62" i="72" s="1"/>
  <c r="K63" i="72" s="1"/>
  <c r="E179" i="72"/>
  <c r="F179" i="72" s="1"/>
  <c r="G26" i="72"/>
  <c r="H27" i="72" s="1"/>
  <c r="I28" i="72" s="1"/>
  <c r="J29" i="72" s="1"/>
  <c r="K30" i="72" s="1"/>
  <c r="L31" i="72" s="1"/>
  <c r="M32" i="72" s="1"/>
  <c r="G86" i="72"/>
  <c r="H87" i="72" s="1"/>
  <c r="I88" i="72" s="1"/>
  <c r="J89" i="72" s="1"/>
  <c r="K90" i="72" s="1"/>
  <c r="L91" i="72" s="1"/>
  <c r="M92" i="72" s="1"/>
  <c r="N93" i="72" s="1"/>
  <c r="O94" i="72" s="1"/>
  <c r="G211" i="72"/>
  <c r="H212" i="72" s="1"/>
  <c r="I213" i="72" s="1"/>
  <c r="J214" i="72" s="1"/>
  <c r="K215" i="72" s="1"/>
  <c r="L216" i="72" s="1"/>
  <c r="M217" i="72" s="1"/>
  <c r="N218" i="72" s="1"/>
  <c r="G243" i="72"/>
  <c r="H244" i="72" s="1"/>
  <c r="I245" i="72" s="1"/>
  <c r="J246" i="72" s="1"/>
  <c r="K247" i="72" s="1"/>
  <c r="L248" i="72" s="1"/>
  <c r="M249" i="72" s="1"/>
  <c r="E304" i="72"/>
  <c r="F304" i="72" s="1"/>
  <c r="E149" i="72"/>
  <c r="F149" i="72" s="1"/>
  <c r="H120" i="72" l="1"/>
  <c r="I121" i="72" s="1"/>
  <c r="J122" i="72" s="1"/>
  <c r="K123" i="72" s="1"/>
  <c r="L124" i="72" s="1"/>
  <c r="M125" i="72" s="1"/>
  <c r="E119" i="72"/>
  <c r="F119" i="72" s="1"/>
  <c r="G120" i="72" s="1"/>
  <c r="G180" i="72"/>
  <c r="H181" i="72" s="1"/>
  <c r="I182" i="72" s="1"/>
  <c r="J183" i="72" s="1"/>
  <c r="K184" i="72" s="1"/>
  <c r="L185" i="72" s="1"/>
  <c r="M186" i="72" s="1"/>
  <c r="N187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243" i="72"/>
  <c r="F243" i="72" s="1"/>
  <c r="G305" i="72"/>
  <c r="H306" i="72" s="1"/>
  <c r="I307" i="72" s="1"/>
  <c r="J308" i="72" s="1"/>
  <c r="K309" i="72" s="1"/>
  <c r="L310" i="72" s="1"/>
  <c r="M311" i="72" s="1"/>
  <c r="E26" i="72"/>
  <c r="F26" i="72" s="1"/>
  <c r="G150" i="72"/>
  <c r="H151" i="72" s="1"/>
  <c r="I152" i="72" s="1"/>
  <c r="J153" i="72" s="1"/>
  <c r="K154" i="72" s="1"/>
  <c r="L155" i="72" s="1"/>
  <c r="M156" i="72" s="1"/>
  <c r="E59" i="72"/>
  <c r="F59" i="72" s="1"/>
  <c r="E86" i="72"/>
  <c r="F86" i="72" s="1"/>
  <c r="E273" i="72"/>
  <c r="F273" i="72" s="1"/>
  <c r="H121" i="72" l="1"/>
  <c r="I122" i="72" s="1"/>
  <c r="J123" i="72" s="1"/>
  <c r="K124" i="72" s="1"/>
  <c r="L125" i="72" s="1"/>
  <c r="E120" i="72"/>
  <c r="F120" i="72" s="1"/>
  <c r="G121" i="72" s="1"/>
  <c r="H122" i="72" s="1"/>
  <c r="I123" i="72" s="1"/>
  <c r="J124" i="72" s="1"/>
  <c r="K125" i="72" s="1"/>
  <c r="E305" i="72"/>
  <c r="F305" i="72" s="1"/>
  <c r="G306" i="72" s="1"/>
  <c r="H307" i="72" s="1"/>
  <c r="I308" i="72" s="1"/>
  <c r="J309" i="72" s="1"/>
  <c r="K310" i="72" s="1"/>
  <c r="L311" i="72" s="1"/>
  <c r="E150" i="72"/>
  <c r="F150" i="72" s="1"/>
  <c r="G151" i="72" s="1"/>
  <c r="H152" i="72" s="1"/>
  <c r="I153" i="72" s="1"/>
  <c r="J154" i="72" s="1"/>
  <c r="K155" i="72" s="1"/>
  <c r="L156" i="72" s="1"/>
  <c r="E180" i="72"/>
  <c r="F180" i="72" s="1"/>
  <c r="G274" i="72"/>
  <c r="H275" i="72" s="1"/>
  <c r="I276" i="72" s="1"/>
  <c r="J277" i="72" s="1"/>
  <c r="K278" i="72" s="1"/>
  <c r="L279" i="72" s="1"/>
  <c r="M280" i="72" s="1"/>
  <c r="E212" i="72"/>
  <c r="F212" i="72" s="1"/>
  <c r="G60" i="72"/>
  <c r="H61" i="72" s="1"/>
  <c r="I62" i="72" s="1"/>
  <c r="J63" i="72" s="1"/>
  <c r="G87" i="72"/>
  <c r="H88" i="72" s="1"/>
  <c r="I89" i="72" s="1"/>
  <c r="J90" i="72" s="1"/>
  <c r="K91" i="72" s="1"/>
  <c r="L92" i="72" s="1"/>
  <c r="M93" i="72" s="1"/>
  <c r="N94" i="72" s="1"/>
  <c r="G27" i="72"/>
  <c r="H28" i="72" s="1"/>
  <c r="I29" i="72" s="1"/>
  <c r="J30" i="72" s="1"/>
  <c r="K31" i="72" s="1"/>
  <c r="L32" i="72" s="1"/>
  <c r="G244" i="72"/>
  <c r="H245" i="72" s="1"/>
  <c r="I246" i="72" s="1"/>
  <c r="J247" i="72" s="1"/>
  <c r="K248" i="72" s="1"/>
  <c r="L249" i="72" s="1"/>
  <c r="E87" i="72" l="1"/>
  <c r="F87" i="72" s="1"/>
  <c r="G88" i="72" s="1"/>
  <c r="H89" i="72" s="1"/>
  <c r="I90" i="72" s="1"/>
  <c r="J91" i="72" s="1"/>
  <c r="K92" i="72" s="1"/>
  <c r="L93" i="72" s="1"/>
  <c r="M94" i="72" s="1"/>
  <c r="E274" i="72"/>
  <c r="F274" i="72" s="1"/>
  <c r="G275" i="72" s="1"/>
  <c r="H276" i="72" s="1"/>
  <c r="I277" i="72" s="1"/>
  <c r="J278" i="72" s="1"/>
  <c r="K279" i="72" s="1"/>
  <c r="L280" i="72" s="1"/>
  <c r="G181" i="72"/>
  <c r="H182" i="72" s="1"/>
  <c r="I183" i="72" s="1"/>
  <c r="J184" i="72" s="1"/>
  <c r="K185" i="72" s="1"/>
  <c r="L186" i="72" s="1"/>
  <c r="M187" i="72" s="1"/>
  <c r="E60" i="72"/>
  <c r="F60" i="72" s="1"/>
  <c r="G61" i="72" s="1"/>
  <c r="H62" i="72" s="1"/>
  <c r="I63" i="72" s="1"/>
  <c r="E151" i="72"/>
  <c r="F151" i="72" s="1"/>
  <c r="G213" i="72"/>
  <c r="H214" i="72" s="1"/>
  <c r="I215" i="72" s="1"/>
  <c r="J216" i="72" s="1"/>
  <c r="K217" i="72" s="1"/>
  <c r="L218" i="72" s="1"/>
  <c r="E244" i="72"/>
  <c r="F244" i="72" s="1"/>
  <c r="E121" i="72"/>
  <c r="F121" i="72" s="1"/>
  <c r="E27" i="72"/>
  <c r="F27" i="72" s="1"/>
  <c r="E306" i="72"/>
  <c r="F306" i="72" s="1"/>
  <c r="E61" i="72" l="1"/>
  <c r="F61" i="72" s="1"/>
  <c r="G62" i="72" s="1"/>
  <c r="H63" i="72" s="1"/>
  <c r="E181" i="72"/>
  <c r="F181" i="72" s="1"/>
  <c r="G245" i="72"/>
  <c r="H246" i="72" s="1"/>
  <c r="I247" i="72" s="1"/>
  <c r="J248" i="72" s="1"/>
  <c r="K249" i="72" s="1"/>
  <c r="G28" i="72"/>
  <c r="H29" i="72" s="1"/>
  <c r="I30" i="72" s="1"/>
  <c r="J31" i="72" s="1"/>
  <c r="K32" i="72" s="1"/>
  <c r="E88" i="72"/>
  <c r="F88" i="72" s="1"/>
  <c r="E275" i="72"/>
  <c r="F275" i="72" s="1"/>
  <c r="G307" i="72"/>
  <c r="H308" i="72" s="1"/>
  <c r="I309" i="72" s="1"/>
  <c r="J310" i="72" s="1"/>
  <c r="K311" i="72" s="1"/>
  <c r="E213" i="72"/>
  <c r="F213" i="72" s="1"/>
  <c r="G122" i="72"/>
  <c r="H123" i="72" s="1"/>
  <c r="I124" i="72" s="1"/>
  <c r="J125" i="72" s="1"/>
  <c r="G152" i="72"/>
  <c r="H153" i="72" s="1"/>
  <c r="I154" i="72" s="1"/>
  <c r="J155" i="72" s="1"/>
  <c r="K156" i="72" s="1"/>
  <c r="E122" i="72" l="1"/>
  <c r="F122" i="72" s="1"/>
  <c r="G123" i="72" s="1"/>
  <c r="H124" i="72" s="1"/>
  <c r="I125" i="72" s="1"/>
  <c r="E307" i="72"/>
  <c r="F307" i="72" s="1"/>
  <c r="G308" i="72" s="1"/>
  <c r="H309" i="72" s="1"/>
  <c r="I310" i="72" s="1"/>
  <c r="J311" i="72" s="1"/>
  <c r="G182" i="72"/>
  <c r="H183" i="72" s="1"/>
  <c r="I184" i="72" s="1"/>
  <c r="J185" i="72" s="1"/>
  <c r="K186" i="72" s="1"/>
  <c r="L187" i="72" s="1"/>
  <c r="G276" i="72"/>
  <c r="H277" i="72" s="1"/>
  <c r="I278" i="72" s="1"/>
  <c r="J279" i="72" s="1"/>
  <c r="K280" i="72" s="1"/>
  <c r="E152" i="72"/>
  <c r="F152" i="72" s="1"/>
  <c r="G89" i="72"/>
  <c r="H90" i="72" s="1"/>
  <c r="I91" i="72" s="1"/>
  <c r="J92" i="72" s="1"/>
  <c r="K93" i="72" s="1"/>
  <c r="L94" i="72" s="1"/>
  <c r="E28" i="72"/>
  <c r="F28" i="72" s="1"/>
  <c r="E245" i="72"/>
  <c r="F245" i="72" s="1"/>
  <c r="G214" i="72"/>
  <c r="H215" i="72" s="1"/>
  <c r="I216" i="72" s="1"/>
  <c r="J217" i="72" s="1"/>
  <c r="K218" i="72" s="1"/>
  <c r="E62" i="72"/>
  <c r="F62" i="72" s="1"/>
  <c r="G63" i="72" s="1"/>
  <c r="E63" i="72" s="1"/>
  <c r="F63" i="72" s="1"/>
  <c r="AL63" i="72" s="1"/>
  <c r="E89" i="72" l="1"/>
  <c r="F89" i="72" s="1"/>
  <c r="G90" i="72" s="1"/>
  <c r="H91" i="72" s="1"/>
  <c r="I92" i="72" s="1"/>
  <c r="J93" i="72" s="1"/>
  <c r="K94" i="72" s="1"/>
  <c r="E123" i="72"/>
  <c r="F123" i="72" s="1"/>
  <c r="G124" i="72" s="1"/>
  <c r="H125" i="72" s="1"/>
  <c r="E182" i="72"/>
  <c r="F182" i="72" s="1"/>
  <c r="E276" i="72"/>
  <c r="F276" i="72" s="1"/>
  <c r="G246" i="72"/>
  <c r="H247" i="72" s="1"/>
  <c r="I248" i="72" s="1"/>
  <c r="J249" i="72" s="1"/>
  <c r="G29" i="72"/>
  <c r="H30" i="72" s="1"/>
  <c r="I31" i="72" s="1"/>
  <c r="J32" i="72" s="1"/>
  <c r="E214" i="72"/>
  <c r="F214" i="72" s="1"/>
  <c r="E308" i="72"/>
  <c r="F308" i="72" s="1"/>
  <c r="G153" i="72"/>
  <c r="H154" i="72" s="1"/>
  <c r="I155" i="72" s="1"/>
  <c r="J156" i="72" s="1"/>
  <c r="E29" i="72" l="1"/>
  <c r="F29" i="72" s="1"/>
  <c r="G30" i="72" s="1"/>
  <c r="H31" i="72" s="1"/>
  <c r="I32" i="72" s="1"/>
  <c r="G183" i="72"/>
  <c r="H184" i="72" s="1"/>
  <c r="I185" i="72" s="1"/>
  <c r="J186" i="72" s="1"/>
  <c r="K187" i="72" s="1"/>
  <c r="E90" i="72"/>
  <c r="F90" i="72" s="1"/>
  <c r="G91" i="72" s="1"/>
  <c r="H92" i="72" s="1"/>
  <c r="I93" i="72" s="1"/>
  <c r="J94" i="72" s="1"/>
  <c r="E153" i="72"/>
  <c r="F153" i="72" s="1"/>
  <c r="G215" i="72"/>
  <c r="H216" i="72" s="1"/>
  <c r="I217" i="72" s="1"/>
  <c r="J218" i="72" s="1"/>
  <c r="G277" i="72"/>
  <c r="H278" i="72" s="1"/>
  <c r="I279" i="72" s="1"/>
  <c r="J280" i="72" s="1"/>
  <c r="E246" i="72"/>
  <c r="F246" i="72" s="1"/>
  <c r="E124" i="72"/>
  <c r="F124" i="72" s="1"/>
  <c r="G125" i="72" s="1"/>
  <c r="E125" i="72" s="1"/>
  <c r="F125" i="72" s="1"/>
  <c r="AL125" i="72" s="1"/>
  <c r="G309" i="72"/>
  <c r="H310" i="72" s="1"/>
  <c r="I311" i="72" s="1"/>
  <c r="E91" i="72" l="1"/>
  <c r="F91" i="72" s="1"/>
  <c r="G92" i="72" s="1"/>
  <c r="H93" i="72" s="1"/>
  <c r="I94" i="72" s="1"/>
  <c r="E309" i="72"/>
  <c r="F309" i="72" s="1"/>
  <c r="G310" i="72" s="1"/>
  <c r="H311" i="72" s="1"/>
  <c r="E183" i="72"/>
  <c r="F183" i="72" s="1"/>
  <c r="E277" i="72"/>
  <c r="F277" i="72" s="1"/>
  <c r="G278" i="72" s="1"/>
  <c r="H279" i="72" s="1"/>
  <c r="I280" i="72" s="1"/>
  <c r="G247" i="72"/>
  <c r="H248" i="72" s="1"/>
  <c r="I249" i="72" s="1"/>
  <c r="E30" i="72"/>
  <c r="F30" i="72" s="1"/>
  <c r="E215" i="72"/>
  <c r="F215" i="72" s="1"/>
  <c r="G154" i="72"/>
  <c r="H155" i="72" s="1"/>
  <c r="I156" i="72" s="1"/>
  <c r="E92" i="72" l="1"/>
  <c r="F92" i="72" s="1"/>
  <c r="G93" i="72" s="1"/>
  <c r="H94" i="72" s="1"/>
  <c r="G184" i="72"/>
  <c r="H185" i="72" s="1"/>
  <c r="I186" i="72" s="1"/>
  <c r="J187" i="72" s="1"/>
  <c r="E247" i="72"/>
  <c r="F247" i="72" s="1"/>
  <c r="G31" i="72"/>
  <c r="H32" i="72" s="1"/>
  <c r="E154" i="72"/>
  <c r="F154" i="72" s="1"/>
  <c r="E278" i="72"/>
  <c r="F278" i="72" s="1"/>
  <c r="G216" i="72"/>
  <c r="H217" i="72" s="1"/>
  <c r="I218" i="72" s="1"/>
  <c r="E310" i="72"/>
  <c r="F310" i="72" s="1"/>
  <c r="G311" i="72" s="1"/>
  <c r="E311" i="72" s="1"/>
  <c r="F311" i="72" s="1"/>
  <c r="E31" i="72" l="1"/>
  <c r="F31" i="72" s="1"/>
  <c r="G32" i="72" s="1"/>
  <c r="E32" i="72" s="1"/>
  <c r="F32" i="72" s="1"/>
  <c r="AL32" i="72" s="1"/>
  <c r="E93" i="72"/>
  <c r="F93" i="72" s="1"/>
  <c r="G94" i="72" s="1"/>
  <c r="E94" i="72" s="1"/>
  <c r="F94" i="72" s="1"/>
  <c r="AL94" i="72" s="1"/>
  <c r="AL127" i="72" s="1"/>
  <c r="E184" i="72"/>
  <c r="F184" i="72" s="1"/>
  <c r="G248" i="72"/>
  <c r="H249" i="72" s="1"/>
  <c r="E216" i="72"/>
  <c r="F216" i="72" s="1"/>
  <c r="G279" i="72"/>
  <c r="H280" i="72" s="1"/>
  <c r="G155" i="72"/>
  <c r="H156" i="72" s="1"/>
  <c r="E248" i="72" l="1"/>
  <c r="F248" i="72" s="1"/>
  <c r="G249" i="72" s="1"/>
  <c r="E249" i="72" s="1"/>
  <c r="F249" i="72" s="1"/>
  <c r="E279" i="72"/>
  <c r="F279" i="72" s="1"/>
  <c r="G280" i="72" s="1"/>
  <c r="E155" i="72"/>
  <c r="F155" i="72" s="1"/>
  <c r="G156" i="72" s="1"/>
  <c r="E156" i="72" s="1"/>
  <c r="F156" i="72" s="1"/>
  <c r="G185" i="72"/>
  <c r="H186" i="72" s="1"/>
  <c r="I187" i="72" s="1"/>
  <c r="G217" i="72"/>
  <c r="H218" i="72" s="1"/>
  <c r="E185" i="72" l="1"/>
  <c r="F185" i="72" s="1"/>
  <c r="G186" i="72" s="1"/>
  <c r="H187" i="72" s="1"/>
  <c r="E280" i="72"/>
  <c r="F280" i="72" s="1"/>
  <c r="E217" i="72"/>
  <c r="F217" i="72" s="1"/>
  <c r="G218" i="72" s="1"/>
  <c r="E218" i="72" s="1"/>
  <c r="F218" i="72" s="1"/>
  <c r="E186" i="72" l="1"/>
  <c r="F186" i="72" s="1"/>
  <c r="G187" i="72" l="1"/>
  <c r="E187" i="72" s="1"/>
  <c r="F187" i="72" s="1"/>
  <c r="H39" i="26" a="1"/>
  <c r="H39" i="26" s="1"/>
  <c r="E36" i="26" a="1"/>
  <c r="E36" i="26" s="1"/>
  <c r="I199" i="35" s="1"/>
  <c r="F42" i="26" a="1"/>
  <c r="F42" i="26" s="1"/>
  <c r="G226" i="35" s="1"/>
  <c r="H33" i="26" a="1"/>
  <c r="H33" i="26" s="1"/>
  <c r="I217" i="35" s="1"/>
  <c r="F25" i="26" a="1"/>
  <c r="F25" i="26" s="1"/>
  <c r="G209" i="35" s="1"/>
  <c r="E31" i="26" a="1"/>
  <c r="E31" i="26" s="1"/>
  <c r="E35" i="26" a="1"/>
  <c r="E35" i="26" s="1"/>
  <c r="H42" i="26" a="1"/>
  <c r="H42" i="26" s="1"/>
  <c r="I226" i="35" s="1"/>
  <c r="F24" i="26" a="1"/>
  <c r="F24" i="26" s="1"/>
  <c r="G208" i="35" s="1"/>
  <c r="G24" i="26" a="1"/>
  <c r="G24" i="26" s="1"/>
  <c r="H208" i="35" s="1"/>
  <c r="H31" i="26" a="1"/>
  <c r="H31" i="26" s="1"/>
  <c r="H41" i="26" a="1"/>
  <c r="H41" i="26" s="1"/>
  <c r="I225" i="35" s="1"/>
  <c r="G33" i="26" a="1"/>
  <c r="G33" i="26" s="1"/>
  <c r="H217" i="35" s="1"/>
  <c r="D30" i="26" a="1"/>
  <c r="D30" i="26" s="1"/>
  <c r="H193" i="35" s="1"/>
  <c r="F37" i="26" a="1"/>
  <c r="F37" i="26" s="1"/>
  <c r="G221" i="35" s="1"/>
  <c r="G40" i="26" a="1"/>
  <c r="G40" i="26" s="1"/>
  <c r="H224" i="35" s="1"/>
  <c r="D26" i="26" a="1"/>
  <c r="D26" i="26" s="1"/>
  <c r="H189" i="35" s="1"/>
  <c r="F28" i="26" a="1"/>
  <c r="F28" i="26" s="1"/>
  <c r="G212" i="35" s="1"/>
  <c r="D36" i="26" a="1"/>
  <c r="D36" i="26" s="1"/>
  <c r="H199" i="35" s="1"/>
  <c r="D42" i="26" a="1"/>
  <c r="D42" i="26" s="1"/>
  <c r="H205" i="35" s="1"/>
  <c r="F32" i="26" a="1"/>
  <c r="F32" i="26" s="1"/>
  <c r="G216" i="35" s="1"/>
  <c r="D37" i="26" a="1"/>
  <c r="D37" i="26" s="1"/>
  <c r="H200" i="35" s="1"/>
  <c r="F26" i="26" a="1"/>
  <c r="F26" i="26" s="1"/>
  <c r="G210" i="35" s="1"/>
  <c r="D27" i="26" a="1"/>
  <c r="D27" i="26" s="1"/>
  <c r="D31" i="26" a="1"/>
  <c r="D31" i="26" s="1"/>
  <c r="H36" i="26" a="1"/>
  <c r="H36" i="26" s="1"/>
  <c r="I220" i="35" s="1"/>
  <c r="H26" i="26" a="1"/>
  <c r="H26" i="26" s="1"/>
  <c r="I210" i="35" s="1"/>
  <c r="F40" i="26" a="1"/>
  <c r="F40" i="26" s="1"/>
  <c r="G224" i="35" s="1"/>
  <c r="E30" i="26" a="1"/>
  <c r="E30" i="26" s="1"/>
  <c r="I193" i="35" s="1"/>
  <c r="H34" i="26" a="1"/>
  <c r="H34" i="26" s="1"/>
  <c r="I218" i="35" s="1"/>
  <c r="H23" i="26" a="1"/>
  <c r="H23" i="26" s="1"/>
  <c r="D28" i="26" a="1"/>
  <c r="D28" i="26" s="1"/>
  <c r="H191" i="35" s="1"/>
  <c r="E41" i="26" a="1"/>
  <c r="E41" i="26" s="1"/>
  <c r="I204" i="35" s="1"/>
  <c r="F35" i="26" a="1"/>
  <c r="F35" i="26" s="1"/>
  <c r="D40" i="26" a="1"/>
  <c r="D40" i="26" s="1"/>
  <c r="H203" i="35" s="1"/>
  <c r="D25" i="26" a="1"/>
  <c r="D25" i="26" s="1"/>
  <c r="H188" i="35" s="1"/>
  <c r="H30" i="26" a="1"/>
  <c r="H30" i="26" s="1"/>
  <c r="I214" i="35" s="1"/>
  <c r="E27" i="26" a="1"/>
  <c r="E27" i="26" s="1"/>
  <c r="G30" i="26" a="1"/>
  <c r="G30" i="26" s="1"/>
  <c r="H214" i="35" s="1"/>
  <c r="H35" i="26" a="1"/>
  <c r="H35" i="26" s="1"/>
  <c r="E38" i="26" a="1"/>
  <c r="E38" i="26" s="1"/>
  <c r="I201" i="35" s="1"/>
  <c r="D41" i="26" a="1"/>
  <c r="D41" i="26" s="1"/>
  <c r="H204" i="35" s="1"/>
  <c r="D39" i="26" a="1"/>
  <c r="D39" i="26" s="1"/>
  <c r="E26" i="26" a="1"/>
  <c r="E26" i="26" s="1"/>
  <c r="I189" i="35" s="1"/>
  <c r="G27" i="26" a="1"/>
  <c r="G27" i="26" s="1"/>
  <c r="G38" i="26" a="1"/>
  <c r="G38" i="26" s="1"/>
  <c r="H222" i="35" s="1"/>
  <c r="H27" i="26" a="1"/>
  <c r="H27" i="26" s="1"/>
  <c r="E23" i="26" a="1"/>
  <c r="E23" i="26" s="1"/>
  <c r="E40" i="26" a="1"/>
  <c r="E40" i="26" s="1"/>
  <c r="I203" i="35" s="1"/>
  <c r="F34" i="26" a="1"/>
  <c r="F34" i="26" s="1"/>
  <c r="G218" i="35" s="1"/>
  <c r="G36" i="26" a="1"/>
  <c r="G36" i="26" s="1"/>
  <c r="H220" i="35" s="1"/>
  <c r="H29" i="26" a="1"/>
  <c r="H29" i="26" s="1"/>
  <c r="I213" i="35" s="1"/>
  <c r="F27" i="26" a="1"/>
  <c r="F27" i="26" s="1"/>
  <c r="E42" i="26" a="1"/>
  <c r="E42" i="26" s="1"/>
  <c r="I205" i="35" s="1"/>
  <c r="H37" i="26" a="1"/>
  <c r="H37" i="26" s="1"/>
  <c r="I221" i="35" s="1"/>
  <c r="F33" i="26" a="1"/>
  <c r="F33" i="26" s="1"/>
  <c r="G217" i="35" s="1"/>
  <c r="G39" i="26" a="1"/>
  <c r="G39" i="26" s="1"/>
  <c r="F41" i="26" a="1"/>
  <c r="F41" i="26" s="1"/>
  <c r="G225" i="35" s="1"/>
  <c r="E24" i="26" a="1"/>
  <c r="E24" i="26" s="1"/>
  <c r="I187" i="35" s="1"/>
  <c r="D32" i="26" a="1"/>
  <c r="D32" i="26" s="1"/>
  <c r="H195" i="35" s="1"/>
  <c r="G31" i="26" a="1"/>
  <c r="G31" i="26" s="1"/>
  <c r="E28" i="26" a="1"/>
  <c r="E28" i="26" s="1"/>
  <c r="I191" i="35" s="1"/>
  <c r="G42" i="26" a="1"/>
  <c r="G42" i="26" s="1"/>
  <c r="H226" i="35" s="1"/>
  <c r="G32" i="26" a="1"/>
  <c r="G32" i="26" s="1"/>
  <c r="H216" i="35" s="1"/>
  <c r="H38" i="26" a="1"/>
  <c r="H38" i="26" s="1"/>
  <c r="I222" i="35" s="1"/>
  <c r="H28" i="26" a="1"/>
  <c r="H28" i="26" s="1"/>
  <c r="I212" i="35" s="1"/>
  <c r="H25" i="26" a="1"/>
  <c r="H25" i="26" s="1"/>
  <c r="I209" i="35" s="1"/>
  <c r="F29" i="26" a="1"/>
  <c r="F29" i="26" s="1"/>
  <c r="G213" i="35" s="1"/>
  <c r="G37" i="26" a="1"/>
  <c r="G37" i="26" s="1"/>
  <c r="H221" i="35" s="1"/>
  <c r="F38" i="26" a="1"/>
  <c r="F38" i="26" s="1"/>
  <c r="G222" i="35" s="1"/>
  <c r="F30" i="26" a="1"/>
  <c r="F30" i="26" s="1"/>
  <c r="G214" i="35" s="1"/>
  <c r="E37" i="26" a="1"/>
  <c r="E37" i="26" s="1"/>
  <c r="I200" i="35" s="1"/>
  <c r="G25" i="26" a="1"/>
  <c r="G25" i="26" s="1"/>
  <c r="H209" i="35" s="1"/>
  <c r="D23" i="26" a="1"/>
  <c r="D23" i="26" s="1"/>
  <c r="D34" i="26" a="1"/>
  <c r="D34" i="26" s="1"/>
  <c r="H197" i="35" s="1"/>
  <c r="D24" i="26" a="1"/>
  <c r="D24" i="26" s="1"/>
  <c r="H187" i="35" s="1"/>
  <c r="G35" i="26" a="1"/>
  <c r="G35" i="26" s="1"/>
  <c r="E34" i="26" a="1"/>
  <c r="E34" i="26" s="1"/>
  <c r="I197" i="35" s="1"/>
  <c r="E29" i="26" a="1"/>
  <c r="E29" i="26" s="1"/>
  <c r="I192" i="35" s="1"/>
  <c r="H40" i="26" a="1"/>
  <c r="H40" i="26" s="1"/>
  <c r="I224" i="35" s="1"/>
  <c r="G34" i="26" a="1"/>
  <c r="G34" i="26" s="1"/>
  <c r="H218" i="35" s="1"/>
  <c r="F31" i="26" a="1"/>
  <c r="F31" i="26" s="1"/>
  <c r="F36" i="26" a="1"/>
  <c r="F36" i="26" s="1"/>
  <c r="G220" i="35" s="1"/>
  <c r="D35" i="26" a="1"/>
  <c r="D35" i="26" s="1"/>
  <c r="G26" i="26" a="1"/>
  <c r="G26" i="26" s="1"/>
  <c r="H210" i="35" s="1"/>
  <c r="G41" i="26" a="1"/>
  <c r="G41" i="26" s="1"/>
  <c r="H225" i="35" s="1"/>
  <c r="E39" i="26" a="1"/>
  <c r="E39" i="26" s="1"/>
  <c r="D29" i="26" a="1"/>
  <c r="D29" i="26" s="1"/>
  <c r="H192" i="35" s="1"/>
  <c r="E33" i="26" a="1"/>
  <c r="E33" i="26" s="1"/>
  <c r="I196" i="35" s="1"/>
  <c r="H24" i="26" a="1"/>
  <c r="H24" i="26" s="1"/>
  <c r="I208" i="35" s="1"/>
  <c r="F23" i="26" a="1"/>
  <c r="F23" i="26" s="1"/>
  <c r="H32" i="26" a="1"/>
  <c r="H32" i="26" s="1"/>
  <c r="I216" i="35" s="1"/>
  <c r="F39" i="26" a="1"/>
  <c r="F39" i="26" s="1"/>
  <c r="E25" i="26" a="1"/>
  <c r="E25" i="26" s="1"/>
  <c r="I188" i="35" s="1"/>
  <c r="D33" i="26" a="1"/>
  <c r="D33" i="26" s="1"/>
  <c r="H196" i="35" s="1"/>
  <c r="G28" i="26" a="1"/>
  <c r="G28" i="26" s="1"/>
  <c r="H212" i="35" s="1"/>
  <c r="G23" i="26" a="1"/>
  <c r="G23" i="26" s="1"/>
  <c r="G29" i="26" a="1"/>
  <c r="G29" i="26" s="1"/>
  <c r="H213" i="35" s="1"/>
  <c r="D38" i="26" a="1"/>
  <c r="D38" i="26" s="1"/>
  <c r="H201" i="35" s="1"/>
  <c r="E32" i="26" a="1"/>
  <c r="E32" i="26" s="1"/>
  <c r="I195" i="35" s="1"/>
  <c r="J76" i="58" l="1"/>
  <c r="J78" i="58"/>
  <c r="J77" i="58"/>
  <c r="J75" i="58"/>
  <c r="J86" i="58"/>
  <c r="J83" i="58"/>
  <c r="J84" i="58"/>
  <c r="J85" i="58"/>
  <c r="J42" i="37"/>
  <c r="J39" i="37"/>
  <c r="J40" i="37"/>
  <c r="J41" i="37"/>
  <c r="H43" i="58"/>
  <c r="H43" i="41" s="1"/>
  <c r="H44" i="58"/>
  <c r="H44" i="41" s="1"/>
  <c r="H46" i="58"/>
  <c r="H46" i="41" s="1"/>
  <c r="H45" i="58"/>
  <c r="H45" i="41" s="1"/>
  <c r="I93" i="58"/>
  <c r="I94" i="58"/>
  <c r="I91" i="58"/>
  <c r="I92" i="58"/>
  <c r="J73" i="58"/>
  <c r="J71" i="58"/>
  <c r="J74" i="58"/>
  <c r="J72" i="58"/>
  <c r="I211" i="35"/>
  <c r="G51" i="26"/>
  <c r="I46" i="58"/>
  <c r="I45" i="58"/>
  <c r="I44" i="58"/>
  <c r="I43" i="58"/>
  <c r="I207" i="35"/>
  <c r="G50" i="26"/>
  <c r="H28" i="58"/>
  <c r="H28" i="41" s="1"/>
  <c r="H30" i="58"/>
  <c r="H30" i="41" s="1"/>
  <c r="H29" i="58"/>
  <c r="H29" i="41" s="1"/>
  <c r="H27" i="58"/>
  <c r="H27" i="41" s="1"/>
  <c r="H74" i="58"/>
  <c r="H74" i="41" s="1"/>
  <c r="H71" i="58"/>
  <c r="H71" i="41" s="1"/>
  <c r="H72" i="58"/>
  <c r="H72" i="41" s="1"/>
  <c r="H73" i="58"/>
  <c r="H73" i="41" s="1"/>
  <c r="I198" i="35"/>
  <c r="D53" i="26"/>
  <c r="I25" i="58"/>
  <c r="I24" i="58"/>
  <c r="I26" i="58"/>
  <c r="I23" i="58"/>
  <c r="J74" i="37"/>
  <c r="J74" i="41" s="1"/>
  <c r="J73" i="37"/>
  <c r="J71" i="37"/>
  <c r="J72" i="37"/>
  <c r="J25" i="37"/>
  <c r="J24" i="37"/>
  <c r="J23" i="37"/>
  <c r="J26" i="37"/>
  <c r="J61" i="37"/>
  <c r="J59" i="37"/>
  <c r="J62" i="37"/>
  <c r="J60" i="37"/>
  <c r="J37" i="37"/>
  <c r="J35" i="37"/>
  <c r="J38" i="37"/>
  <c r="J36" i="37"/>
  <c r="J91" i="37"/>
  <c r="J92" i="37"/>
  <c r="J94" i="37"/>
  <c r="J93" i="37"/>
  <c r="I76" i="58"/>
  <c r="I77" i="58"/>
  <c r="I78" i="58"/>
  <c r="I75" i="58"/>
  <c r="I190" i="35"/>
  <c r="D51" i="26"/>
  <c r="J51" i="26" s="1"/>
  <c r="J59" i="58"/>
  <c r="J60" i="58"/>
  <c r="J61" i="58"/>
  <c r="J62" i="58"/>
  <c r="I73" i="37"/>
  <c r="I72" i="37"/>
  <c r="I74" i="37"/>
  <c r="I71" i="37"/>
  <c r="I43" i="37"/>
  <c r="I44" i="37"/>
  <c r="I45" i="37"/>
  <c r="I46" i="37"/>
  <c r="I194" i="35"/>
  <c r="D52" i="26"/>
  <c r="I62" i="58"/>
  <c r="I60" i="58"/>
  <c r="I59" i="58"/>
  <c r="I61" i="58"/>
  <c r="I54" i="58"/>
  <c r="I51" i="58"/>
  <c r="I53" i="58"/>
  <c r="I52" i="58"/>
  <c r="I87" i="58"/>
  <c r="I88" i="58"/>
  <c r="I90" i="58"/>
  <c r="I89" i="58"/>
  <c r="H75" i="58"/>
  <c r="H75" i="41" s="1"/>
  <c r="H76" i="58"/>
  <c r="H76" i="41" s="1"/>
  <c r="H78" i="58"/>
  <c r="H78" i="41" s="1"/>
  <c r="H77" i="58"/>
  <c r="H77" i="41" s="1"/>
  <c r="G223" i="35"/>
  <c r="E54" i="26"/>
  <c r="H54" i="26" s="1"/>
  <c r="I30" i="58"/>
  <c r="I29" i="58"/>
  <c r="I28" i="58"/>
  <c r="I27" i="58"/>
  <c r="F53" i="26"/>
  <c r="H219" i="35"/>
  <c r="I74" i="58"/>
  <c r="I71" i="58"/>
  <c r="I73" i="58"/>
  <c r="I72" i="58"/>
  <c r="H215" i="35"/>
  <c r="F52" i="26"/>
  <c r="E51" i="26"/>
  <c r="H51" i="26" s="1"/>
  <c r="G211" i="35"/>
  <c r="H211" i="35"/>
  <c r="F51" i="26"/>
  <c r="J43" i="58"/>
  <c r="J46" i="58"/>
  <c r="J45" i="58"/>
  <c r="J44" i="58"/>
  <c r="J43" i="37"/>
  <c r="J46" i="37"/>
  <c r="J45" i="37"/>
  <c r="J44" i="37"/>
  <c r="H52" i="58"/>
  <c r="H52" i="41" s="1"/>
  <c r="H51" i="58"/>
  <c r="H51" i="41" s="1"/>
  <c r="H54" i="58"/>
  <c r="H54" i="41" s="1"/>
  <c r="H53" i="58"/>
  <c r="H53" i="41" s="1"/>
  <c r="I56" i="58"/>
  <c r="I58" i="58"/>
  <c r="I57" i="58"/>
  <c r="I55" i="58"/>
  <c r="H24" i="58"/>
  <c r="H24" i="41" s="1"/>
  <c r="H26" i="58"/>
  <c r="H26" i="41" s="1"/>
  <c r="H23" i="58"/>
  <c r="H23" i="41" s="1"/>
  <c r="H25" i="58"/>
  <c r="H25" i="41" s="1"/>
  <c r="H207" i="35"/>
  <c r="F50" i="26"/>
  <c r="I42" i="37"/>
  <c r="I39" i="37"/>
  <c r="I41" i="37"/>
  <c r="I40" i="37"/>
  <c r="I186" i="35"/>
  <c r="D50" i="26"/>
  <c r="J54" i="37"/>
  <c r="J53" i="37"/>
  <c r="J52" i="37"/>
  <c r="J51" i="37"/>
  <c r="J53" i="58"/>
  <c r="J51" i="58"/>
  <c r="J54" i="58"/>
  <c r="J52" i="58"/>
  <c r="C53" i="26"/>
  <c r="I53" i="26" s="1"/>
  <c r="H198" i="35"/>
  <c r="I20" i="37"/>
  <c r="I19" i="37"/>
  <c r="I22" i="37"/>
  <c r="I21" i="37"/>
  <c r="H41" i="58"/>
  <c r="H41" i="41" s="1"/>
  <c r="H42" i="58"/>
  <c r="H42" i="41" s="1"/>
  <c r="H39" i="58"/>
  <c r="H39" i="41" s="1"/>
  <c r="H40" i="58"/>
  <c r="H40" i="41" s="1"/>
  <c r="I54" i="37"/>
  <c r="I51" i="37"/>
  <c r="I53" i="37"/>
  <c r="I52" i="37"/>
  <c r="J39" i="58"/>
  <c r="J42" i="58"/>
  <c r="J40" i="58"/>
  <c r="J41" i="58"/>
  <c r="J29" i="37"/>
  <c r="J27" i="37"/>
  <c r="J30" i="37"/>
  <c r="J28" i="37"/>
  <c r="I24" i="37"/>
  <c r="I26" i="37"/>
  <c r="I23" i="37"/>
  <c r="I25" i="37"/>
  <c r="H85" i="58"/>
  <c r="H85" i="41" s="1"/>
  <c r="H86" i="58"/>
  <c r="H86" i="41" s="1"/>
  <c r="H84" i="58"/>
  <c r="H84" i="41" s="1"/>
  <c r="H83" i="58"/>
  <c r="H83" i="41" s="1"/>
  <c r="I94" i="37"/>
  <c r="I94" i="41" s="1"/>
  <c r="I91" i="37"/>
  <c r="I92" i="37"/>
  <c r="I93" i="37"/>
  <c r="I93" i="41" s="1"/>
  <c r="J89" i="58"/>
  <c r="J87" i="58"/>
  <c r="J90" i="58"/>
  <c r="J88" i="58"/>
  <c r="J57" i="58"/>
  <c r="J55" i="58"/>
  <c r="J58" i="58"/>
  <c r="J56" i="58"/>
  <c r="F54" i="26"/>
  <c r="H223" i="35"/>
  <c r="D54" i="26"/>
  <c r="I202" i="35"/>
  <c r="I75" i="37"/>
  <c r="I77" i="37"/>
  <c r="I77" i="41" s="1"/>
  <c r="I78" i="37"/>
  <c r="I78" i="41" s="1"/>
  <c r="I76" i="37"/>
  <c r="G207" i="35"/>
  <c r="E50" i="26"/>
  <c r="H50" i="26" s="1"/>
  <c r="H68" i="58"/>
  <c r="H68" i="41" s="1"/>
  <c r="H67" i="58"/>
  <c r="H67" i="41" s="1"/>
  <c r="H70" i="58"/>
  <c r="H70" i="41" s="1"/>
  <c r="H69" i="58"/>
  <c r="H69" i="41" s="1"/>
  <c r="I62" i="37"/>
  <c r="I61" i="37"/>
  <c r="I61" i="41" s="1"/>
  <c r="I60" i="37"/>
  <c r="I59" i="37"/>
  <c r="I59" i="41" s="1"/>
  <c r="J25" i="58"/>
  <c r="J24" i="58"/>
  <c r="J23" i="58"/>
  <c r="J26" i="58"/>
  <c r="J19" i="37"/>
  <c r="J21" i="37"/>
  <c r="J22" i="37"/>
  <c r="J20" i="37"/>
  <c r="I68" i="58"/>
  <c r="I70" i="58"/>
  <c r="I69" i="58"/>
  <c r="I67" i="58"/>
  <c r="C54" i="26"/>
  <c r="H202" i="35"/>
  <c r="I84" i="37"/>
  <c r="I83" i="37"/>
  <c r="I85" i="37"/>
  <c r="I86" i="37"/>
  <c r="J28" i="58"/>
  <c r="J27" i="58"/>
  <c r="J30" i="58"/>
  <c r="J29" i="58"/>
  <c r="I69" i="37"/>
  <c r="I68" i="37"/>
  <c r="I70" i="37"/>
  <c r="I67" i="37"/>
  <c r="I215" i="35"/>
  <c r="G52" i="26"/>
  <c r="H93" i="58"/>
  <c r="H93" i="41" s="1"/>
  <c r="H92" i="58"/>
  <c r="H92" i="41" s="1"/>
  <c r="H94" i="58"/>
  <c r="H94" i="41" s="1"/>
  <c r="H91" i="58"/>
  <c r="H91" i="41" s="1"/>
  <c r="I37" i="58"/>
  <c r="I35" i="58"/>
  <c r="I36" i="58"/>
  <c r="I38" i="58"/>
  <c r="I57" i="37"/>
  <c r="I56" i="37"/>
  <c r="I58" i="37"/>
  <c r="I55" i="37"/>
  <c r="I55" i="41" s="1"/>
  <c r="I42" i="58"/>
  <c r="I40" i="58"/>
  <c r="I39" i="58"/>
  <c r="I41" i="58"/>
  <c r="J22" i="58"/>
  <c r="J20" i="58"/>
  <c r="J19" i="58"/>
  <c r="J21" i="58"/>
  <c r="E52" i="26"/>
  <c r="H52" i="26" s="1"/>
  <c r="G215" i="35"/>
  <c r="C50" i="26"/>
  <c r="H186" i="35"/>
  <c r="J38" i="58"/>
  <c r="J36" i="58"/>
  <c r="J35" i="58"/>
  <c r="J37" i="58"/>
  <c r="H87" i="58"/>
  <c r="H87" i="41" s="1"/>
  <c r="H89" i="58"/>
  <c r="H89" i="41" s="1"/>
  <c r="H90" i="58"/>
  <c r="H90" i="41" s="1"/>
  <c r="H88" i="58"/>
  <c r="H88" i="41" s="1"/>
  <c r="H61" i="58"/>
  <c r="H61" i="41" s="1"/>
  <c r="H60" i="58"/>
  <c r="H60" i="41" s="1"/>
  <c r="H62" i="58"/>
  <c r="H62" i="41" s="1"/>
  <c r="H59" i="58"/>
  <c r="H59" i="41" s="1"/>
  <c r="I88" i="37"/>
  <c r="I87" i="37"/>
  <c r="I87" i="41" s="1"/>
  <c r="I90" i="37"/>
  <c r="I90" i="41" s="1"/>
  <c r="I89" i="37"/>
  <c r="I89" i="41" s="1"/>
  <c r="G219" i="35"/>
  <c r="E53" i="26"/>
  <c r="H53" i="26" s="1"/>
  <c r="J68" i="58"/>
  <c r="J70" i="58"/>
  <c r="J67" i="58"/>
  <c r="J69" i="58"/>
  <c r="H38" i="58"/>
  <c r="H38" i="41" s="1"/>
  <c r="H35" i="58"/>
  <c r="H35" i="41" s="1"/>
  <c r="H37" i="58"/>
  <c r="H37" i="41" s="1"/>
  <c r="H36" i="58"/>
  <c r="H36" i="41" s="1"/>
  <c r="I22" i="58"/>
  <c r="I19" i="58"/>
  <c r="I21" i="58"/>
  <c r="I20" i="58"/>
  <c r="J68" i="37"/>
  <c r="J70" i="37"/>
  <c r="J67" i="37"/>
  <c r="J69" i="37"/>
  <c r="J85" i="37"/>
  <c r="J86" i="37"/>
  <c r="J84" i="37"/>
  <c r="J84" i="41" s="1"/>
  <c r="J83" i="37"/>
  <c r="J77" i="37"/>
  <c r="J77" i="41" s="1"/>
  <c r="J78" i="37"/>
  <c r="J78" i="41" s="1"/>
  <c r="J75" i="37"/>
  <c r="J76" i="37"/>
  <c r="J76" i="41" s="1"/>
  <c r="J90" i="37"/>
  <c r="J90" i="41" s="1"/>
  <c r="J89" i="37"/>
  <c r="J89" i="41" s="1"/>
  <c r="J88" i="37"/>
  <c r="J88" i="41" s="1"/>
  <c r="J87" i="37"/>
  <c r="H194" i="35"/>
  <c r="C52" i="26"/>
  <c r="I52" i="26" s="1"/>
  <c r="I28" i="37"/>
  <c r="I29" i="37"/>
  <c r="I30" i="37"/>
  <c r="I27" i="37"/>
  <c r="H22" i="58"/>
  <c r="H22" i="41" s="1"/>
  <c r="H20" i="58"/>
  <c r="H20" i="41" s="1"/>
  <c r="H19" i="58"/>
  <c r="H19" i="41" s="1"/>
  <c r="H21" i="58"/>
  <c r="H21" i="41" s="1"/>
  <c r="I223" i="35"/>
  <c r="G54" i="26"/>
  <c r="J56" i="37"/>
  <c r="J57" i="37"/>
  <c r="J55" i="37"/>
  <c r="J58" i="37"/>
  <c r="H55" i="58"/>
  <c r="H55" i="41" s="1"/>
  <c r="H58" i="58"/>
  <c r="H58" i="41" s="1"/>
  <c r="H57" i="58"/>
  <c r="H57" i="41" s="1"/>
  <c r="H56" i="58"/>
  <c r="H56" i="41" s="1"/>
  <c r="G53" i="26"/>
  <c r="I219" i="35"/>
  <c r="I35" i="37"/>
  <c r="I36" i="37"/>
  <c r="I37" i="37"/>
  <c r="I37" i="41" s="1"/>
  <c r="I38" i="37"/>
  <c r="I38" i="41" s="1"/>
  <c r="H190" i="35"/>
  <c r="C51" i="26"/>
  <c r="I83" i="58"/>
  <c r="I85" i="58"/>
  <c r="I84" i="58"/>
  <c r="I86" i="58"/>
  <c r="J92" i="58"/>
  <c r="J93" i="58"/>
  <c r="J91" i="58"/>
  <c r="J94" i="58"/>
  <c r="I57" i="41" l="1"/>
  <c r="I62" i="41"/>
  <c r="J55" i="41"/>
  <c r="I27" i="41"/>
  <c r="I51" i="41"/>
  <c r="J75" i="41"/>
  <c r="I92" i="41"/>
  <c r="I24" i="41"/>
  <c r="I45" i="41"/>
  <c r="I35" i="41"/>
  <c r="J68" i="41"/>
  <c r="J57" i="41"/>
  <c r="I54" i="41"/>
  <c r="I76" i="41"/>
  <c r="I25" i="41"/>
  <c r="I36" i="41"/>
  <c r="I91" i="41"/>
  <c r="I46" i="41"/>
  <c r="J86" i="41"/>
  <c r="J73" i="41"/>
  <c r="I67" i="41"/>
  <c r="I68" i="41"/>
  <c r="J85" i="41"/>
  <c r="I60" i="41"/>
  <c r="I51" i="26"/>
  <c r="J53" i="41"/>
  <c r="J50" i="26"/>
  <c r="J87" i="41"/>
  <c r="J72" i="41"/>
  <c r="I88" i="41"/>
  <c r="J83" i="41"/>
  <c r="J21" i="41"/>
  <c r="J56" i="41"/>
  <c r="I58" i="41"/>
  <c r="I54" i="26"/>
  <c r="J19" i="41"/>
  <c r="I23" i="41"/>
  <c r="J54" i="41"/>
  <c r="J43" i="41"/>
  <c r="I73" i="41"/>
  <c r="J23" i="41"/>
  <c r="I50" i="26"/>
  <c r="I75" i="41"/>
  <c r="J69" i="41"/>
  <c r="I52" i="41"/>
  <c r="I43" i="41"/>
  <c r="J71" i="41"/>
  <c r="J48" i="37"/>
  <c r="J49" i="37"/>
  <c r="J50" i="37"/>
  <c r="J47" i="37"/>
  <c r="J64" i="58"/>
  <c r="J66" i="58"/>
  <c r="J65" i="58"/>
  <c r="J63" i="58"/>
  <c r="J70" i="41"/>
  <c r="I83" i="41"/>
  <c r="J20" i="41"/>
  <c r="I82" i="58"/>
  <c r="I80" i="58"/>
  <c r="I79" i="58"/>
  <c r="I81" i="58"/>
  <c r="J27" i="41"/>
  <c r="I19" i="41"/>
  <c r="J51" i="41"/>
  <c r="I39" i="41"/>
  <c r="J44" i="41"/>
  <c r="I71" i="41"/>
  <c r="J92" i="41"/>
  <c r="J59" i="41"/>
  <c r="H63" i="58"/>
  <c r="H63" i="41" s="1"/>
  <c r="H66" i="58"/>
  <c r="H66" i="41" s="1"/>
  <c r="H64" i="58"/>
  <c r="H64" i="41" s="1"/>
  <c r="H65" i="58"/>
  <c r="H65" i="41" s="1"/>
  <c r="I69" i="41"/>
  <c r="I84" i="41"/>
  <c r="J22" i="41"/>
  <c r="H15" i="58"/>
  <c r="H16" i="58"/>
  <c r="H17" i="58"/>
  <c r="H18" i="58"/>
  <c r="H18" i="41" s="1"/>
  <c r="J29" i="41"/>
  <c r="I20" i="41"/>
  <c r="J52" i="41"/>
  <c r="I42" i="41"/>
  <c r="J45" i="41"/>
  <c r="I31" i="58"/>
  <c r="I33" i="58"/>
  <c r="I32" i="58"/>
  <c r="I34" i="58"/>
  <c r="H81" i="58"/>
  <c r="H81" i="41" s="1"/>
  <c r="H79" i="58"/>
  <c r="H79" i="41" s="1"/>
  <c r="H82" i="58"/>
  <c r="H82" i="41" s="1"/>
  <c r="H80" i="58"/>
  <c r="H80" i="41" s="1"/>
  <c r="I74" i="41"/>
  <c r="J32" i="37"/>
  <c r="J33" i="37"/>
  <c r="J31" i="37"/>
  <c r="J34" i="37"/>
  <c r="J91" i="41"/>
  <c r="J61" i="41"/>
  <c r="J17" i="58"/>
  <c r="J15" i="58"/>
  <c r="J16" i="58"/>
  <c r="J18" i="58"/>
  <c r="I56" i="41"/>
  <c r="I80" i="37"/>
  <c r="I81" i="37"/>
  <c r="I82" i="37"/>
  <c r="I79" i="37"/>
  <c r="I66" i="37"/>
  <c r="I65" i="37"/>
  <c r="I63" i="37"/>
  <c r="I64" i="37"/>
  <c r="J46" i="41"/>
  <c r="H33" i="58"/>
  <c r="H33" i="41" s="1"/>
  <c r="H32" i="58"/>
  <c r="H32" i="41" s="1"/>
  <c r="H34" i="58"/>
  <c r="H34" i="41" s="1"/>
  <c r="H31" i="58"/>
  <c r="H31" i="41" s="1"/>
  <c r="I66" i="58"/>
  <c r="I63" i="58"/>
  <c r="I65" i="58"/>
  <c r="I64" i="58"/>
  <c r="J52" i="26"/>
  <c r="I72" i="41"/>
  <c r="J36" i="41"/>
  <c r="J26" i="41"/>
  <c r="J79" i="58"/>
  <c r="J81" i="58"/>
  <c r="J80" i="58"/>
  <c r="J82" i="58"/>
  <c r="I17" i="37"/>
  <c r="I15" i="37"/>
  <c r="I18" i="37"/>
  <c r="I16" i="37"/>
  <c r="I26" i="41"/>
  <c r="J35" i="41"/>
  <c r="J24" i="41"/>
  <c r="J41" i="41"/>
  <c r="I17" i="58"/>
  <c r="I18" i="58"/>
  <c r="I16" i="58"/>
  <c r="I15" i="58"/>
  <c r="I48" i="37"/>
  <c r="I50" i="37"/>
  <c r="I47" i="37"/>
  <c r="I49" i="37"/>
  <c r="J49" i="58"/>
  <c r="J50" i="58"/>
  <c r="J48" i="58"/>
  <c r="J47" i="58"/>
  <c r="J16" i="37"/>
  <c r="J16" i="41" s="1"/>
  <c r="J17" i="37"/>
  <c r="J15" i="37"/>
  <c r="J18" i="37"/>
  <c r="I47" i="58"/>
  <c r="I49" i="58"/>
  <c r="I50" i="58"/>
  <c r="I48" i="58"/>
  <c r="I28" i="41"/>
  <c r="J37" i="41"/>
  <c r="J25" i="41"/>
  <c r="J40" i="41"/>
  <c r="J38" i="41"/>
  <c r="J58" i="41"/>
  <c r="H48" i="58"/>
  <c r="H48" i="41" s="1"/>
  <c r="H50" i="58"/>
  <c r="H50" i="41" s="1"/>
  <c r="H47" i="58"/>
  <c r="H47" i="41" s="1"/>
  <c r="H49" i="58"/>
  <c r="H49" i="41" s="1"/>
  <c r="I86" i="41"/>
  <c r="J82" i="37"/>
  <c r="J82" i="41" s="1"/>
  <c r="J81" i="37"/>
  <c r="J80" i="37"/>
  <c r="J79" i="37"/>
  <c r="J28" i="41"/>
  <c r="I21" i="41"/>
  <c r="I40" i="41"/>
  <c r="I29" i="41"/>
  <c r="I44" i="41"/>
  <c r="J93" i="41"/>
  <c r="J60" i="41"/>
  <c r="J53" i="26"/>
  <c r="J39" i="41"/>
  <c r="I31" i="37"/>
  <c r="I31" i="41" s="1"/>
  <c r="I33" i="37"/>
  <c r="I33" i="41" s="1"/>
  <c r="I34" i="37"/>
  <c r="I34" i="41" s="1"/>
  <c r="I32" i="37"/>
  <c r="J67" i="41"/>
  <c r="I70" i="41"/>
  <c r="I85" i="41"/>
  <c r="J54" i="26"/>
  <c r="J30" i="41"/>
  <c r="I53" i="41"/>
  <c r="I22" i="41"/>
  <c r="I41" i="41"/>
  <c r="I30" i="41"/>
  <c r="J94" i="41"/>
  <c r="J62" i="41"/>
  <c r="J64" i="37"/>
  <c r="J63" i="37"/>
  <c r="J63" i="41" s="1"/>
  <c r="J66" i="37"/>
  <c r="J66" i="41" s="1"/>
  <c r="J65" i="37"/>
  <c r="J32" i="58"/>
  <c r="J34" i="58"/>
  <c r="J33" i="58"/>
  <c r="J31" i="58"/>
  <c r="J42" i="41"/>
  <c r="J79" i="41" l="1"/>
  <c r="I32" i="41"/>
  <c r="J18" i="41"/>
  <c r="I82" i="41"/>
  <c r="J80" i="41"/>
  <c r="J81" i="41"/>
  <c r="I65" i="41"/>
  <c r="I79" i="41"/>
  <c r="I81" i="41"/>
  <c r="J65" i="41"/>
  <c r="I80" i="41"/>
  <c r="J64" i="41"/>
  <c r="I18" i="41"/>
  <c r="I424" i="58"/>
  <c r="I423" i="58"/>
  <c r="I16" i="41"/>
  <c r="I66" i="41"/>
  <c r="J423" i="58"/>
  <c r="J424" i="58"/>
  <c r="H16" i="41"/>
  <c r="C58" i="63"/>
  <c r="H424" i="58"/>
  <c r="H424" i="41" s="1"/>
  <c r="H423" i="58"/>
  <c r="H15" i="41"/>
  <c r="I15" i="41"/>
  <c r="I423" i="37"/>
  <c r="I424" i="37"/>
  <c r="C48" i="63"/>
  <c r="I17" i="41"/>
  <c r="C18" i="63"/>
  <c r="I49" i="41"/>
  <c r="J34" i="41"/>
  <c r="J47" i="41"/>
  <c r="J15" i="41"/>
  <c r="J424" i="37"/>
  <c r="J424" i="41" s="1"/>
  <c r="J423" i="37"/>
  <c r="I47" i="41"/>
  <c r="I64" i="41"/>
  <c r="J31" i="41"/>
  <c r="J50" i="41"/>
  <c r="C28" i="63"/>
  <c r="J17" i="41"/>
  <c r="I50" i="41"/>
  <c r="I63" i="41"/>
  <c r="J33" i="41"/>
  <c r="J49" i="41"/>
  <c r="I48" i="41"/>
  <c r="J32" i="41"/>
  <c r="C38" i="63"/>
  <c r="H17" i="41"/>
  <c r="J48" i="41"/>
  <c r="H425" i="58" l="1"/>
  <c r="E11" i="53"/>
  <c r="F11" i="53" s="1"/>
  <c r="H5" i="53" s="1"/>
  <c r="G5" i="53" s="1"/>
  <c r="E281" i="38" s="1"/>
  <c r="F193" i="66"/>
  <c r="E29" i="53"/>
  <c r="F29" i="53" s="1"/>
  <c r="E35" i="53"/>
  <c r="F35" i="53" s="1"/>
  <c r="H29" i="53" s="1"/>
  <c r="F289" i="66"/>
  <c r="F290" i="66"/>
  <c r="E347" i="38"/>
  <c r="M290" i="66" s="1"/>
  <c r="I425" i="37"/>
  <c r="I423" i="41"/>
  <c r="F98" i="66"/>
  <c r="E311" i="38"/>
  <c r="M98" i="66" s="1"/>
  <c r="E299" i="38"/>
  <c r="M194" i="66" s="1"/>
  <c r="H423" i="41"/>
  <c r="F194" i="66"/>
  <c r="F146" i="66"/>
  <c r="J423" i="41"/>
  <c r="J425" i="37"/>
  <c r="E335" i="38"/>
  <c r="M146" i="66" s="1"/>
  <c r="I425" i="58"/>
  <c r="F242" i="66"/>
  <c r="E323" i="38"/>
  <c r="M242" i="66" s="1"/>
  <c r="F241" i="66"/>
  <c r="E23" i="53"/>
  <c r="F23" i="53" s="1"/>
  <c r="F145" i="66"/>
  <c r="E17" i="53"/>
  <c r="F17" i="53" s="1"/>
  <c r="H23" i="53" s="1"/>
  <c r="F97" i="66"/>
  <c r="I424" i="41"/>
  <c r="J425" i="58"/>
  <c r="N242" i="66" l="1"/>
  <c r="G11" i="53"/>
  <c r="E293" i="38" s="1"/>
  <c r="L193" i="66" s="1"/>
  <c r="N146" i="66"/>
  <c r="H425" i="41"/>
  <c r="M3" i="41" s="1"/>
  <c r="C32" i="63"/>
  <c r="C39" i="63"/>
  <c r="N98" i="66"/>
  <c r="H17" i="53"/>
  <c r="G17" i="53" s="1"/>
  <c r="E305" i="38" s="1"/>
  <c r="G23" i="53"/>
  <c r="E317" i="38" s="1"/>
  <c r="J425" i="41"/>
  <c r="O3" i="41" s="1"/>
  <c r="C22" i="63"/>
  <c r="C29" i="63"/>
  <c r="I425" i="41"/>
  <c r="N3" i="41" s="1"/>
  <c r="C19" i="63"/>
  <c r="C12" i="63"/>
  <c r="C59" i="63"/>
  <c r="C52" i="63"/>
  <c r="H484" i="37"/>
  <c r="L49" i="66"/>
  <c r="N194" i="66"/>
  <c r="N290" i="66"/>
  <c r="Y290" i="66" s="1"/>
  <c r="C42" i="63"/>
  <c r="C49" i="63"/>
  <c r="H35" i="53"/>
  <c r="G35" i="53" s="1"/>
  <c r="E341" i="38" s="1"/>
  <c r="G29" i="53"/>
  <c r="E329" i="38" s="1"/>
  <c r="H484" i="58" l="1"/>
  <c r="H484" i="41" s="1"/>
  <c r="L241" i="66"/>
  <c r="I484" i="58"/>
  <c r="R193" i="66"/>
  <c r="T193" i="66" s="1"/>
  <c r="P193" i="66"/>
  <c r="V193" i="66" s="1"/>
  <c r="X193" i="66" s="1"/>
  <c r="N193" i="66"/>
  <c r="L97" i="66"/>
  <c r="I484" i="37"/>
  <c r="J484" i="37"/>
  <c r="L145" i="66"/>
  <c r="Z242" i="66"/>
  <c r="Z98" i="66"/>
  <c r="Y242" i="66"/>
  <c r="Y98" i="66"/>
  <c r="L289" i="66"/>
  <c r="J484" i="58"/>
  <c r="Z50" i="66"/>
  <c r="Y50" i="66"/>
  <c r="Y194" i="66"/>
  <c r="Z194" i="66"/>
  <c r="Z290" i="66"/>
  <c r="Z146" i="66"/>
  <c r="R49" i="66"/>
  <c r="T49" i="66" s="1"/>
  <c r="N49" i="66"/>
  <c r="P49" i="66"/>
  <c r="V49" i="66" s="1"/>
  <c r="X49" i="66" s="1"/>
  <c r="Y146" i="66"/>
  <c r="I484" i="41" l="1"/>
  <c r="J484" i="41"/>
  <c r="O49" i="66"/>
  <c r="Z49" i="66"/>
  <c r="Z193" i="66"/>
  <c r="Y193" i="66"/>
  <c r="Y49" i="66"/>
  <c r="P289" i="66"/>
  <c r="N289" i="66"/>
  <c r="O193" i="66"/>
  <c r="P97" i="66"/>
  <c r="N97" i="66"/>
  <c r="P145" i="66"/>
  <c r="N145" i="66"/>
  <c r="P241" i="66"/>
  <c r="N241" i="66"/>
  <c r="Y289" i="66" l="1"/>
  <c r="O145" i="66"/>
  <c r="Z289" i="66"/>
  <c r="Y145" i="66"/>
  <c r="Z145" i="66"/>
  <c r="O289" i="66"/>
  <c r="Y241" i="66"/>
  <c r="Z97" i="66"/>
  <c r="Z241" i="66"/>
  <c r="O97" i="66"/>
  <c r="Y97" i="66"/>
  <c r="O241" i="66"/>
  <c r="U49" i="66"/>
  <c r="Q49" i="66"/>
  <c r="Q193" i="66"/>
  <c r="U193" i="66"/>
  <c r="Q289" i="66" l="1"/>
  <c r="R289" i="66" s="1"/>
  <c r="T289" i="66" s="1"/>
  <c r="V289" i="66"/>
  <c r="X289" i="66" s="1"/>
  <c r="U289" i="66"/>
  <c r="U241" i="66"/>
  <c r="V241" i="66"/>
  <c r="X241" i="66" s="1"/>
  <c r="Q241" i="66"/>
  <c r="R241" i="66" s="1"/>
  <c r="T241" i="66" s="1"/>
  <c r="V97" i="66"/>
  <c r="X97" i="66" s="1"/>
  <c r="Q97" i="66"/>
  <c r="R97" i="66" s="1"/>
  <c r="T97" i="66" s="1"/>
  <c r="U97" i="66"/>
  <c r="Q145" i="66"/>
  <c r="R145" i="66" s="1"/>
  <c r="T145" i="66" s="1"/>
  <c r="U145" i="66"/>
  <c r="V145" i="66"/>
  <c r="X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<sst xmlns="http://schemas.openxmlformats.org/spreadsheetml/2006/main" count="4757" uniqueCount="339">
  <si>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</si>
  <si>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</si>
  <si>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</si>
  <si>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</si>
  <si>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</si>
  <si>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</si>
  <si>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</si>
  <si>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</si>
  <si>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</si>
  <si>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</si>
  <si>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</si>
  <si>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</si>
  <si>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</si>
  <si>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</si>
  <si>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</si>
  <si>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</si>
  <si>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</si>
  <si>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</si>
  <si>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</si>
  <si>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</si>
  <si>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</si>
  <si>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</si>
  <si>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</si>
  <si>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</si>
  <si>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</si>
  <si>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</si>
  <si>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</si>
  <si>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</si>
  <si>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</si>
  <si>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</si>
  <si>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</si>
  <si>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</si>
  <si>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</si>
  <si>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</si>
  <si>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</si>
  <si>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</si>
  <si>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</si>
  <si>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</si>
  <si>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</si>
  <si>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</si>
  <si>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</si>
  <si>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</si>
  <si>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</si>
  <si>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</si>
  <si>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</si>
  <si>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</si>
  <si>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</si>
  <si>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</si>
  <si>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</si>
  <si>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</si>
  <si>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</si>
  <si>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</si>
  <si>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</si>
  <si>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</si>
  <si>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</si>
  <si>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</si>
  <si>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</si>
  <si>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</si>
  <si>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</si>
  <si>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</si>
  <si>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</si>
  <si>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</si>
  <si>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</si>
  <si>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</si>
  <si>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</si>
  <si>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</si>
  <si>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</si>
  <si>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</si>
  <si>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</si>
  <si>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</si>
  <si>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</si>
  <si>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</si>
  <si>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</si>
  <si>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</si>
  <si>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</si>
  <si>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</si>
  <si>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</si>
  <si>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</si>
  <si>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</si>
  <si>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</si>
  <si>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</si>
  <si>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</si>
  <si>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</si>
  <si>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</si>
  <si>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</si>
  <si>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</si>
  <si>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</si>
  <si>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</si>
  <si>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</si>
  <si>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</si>
  <si>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</si>
  <si>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</si>
  <si>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</si>
  <si>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</si>
  <si>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</si>
  <si>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</si>
  <si>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</si>
  <si>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</si>
  <si>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</si>
  <si>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</si>
  <si>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</si>
  <si>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</si>
  <si>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</si>
  <si>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</si>
  <si>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</si>
  <si>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</si>
  <si>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</si>
  <si>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</si>
  <si>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</si>
  <si>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</si>
  <si>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</si>
  <si>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</si>
  <si>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</si>
  <si>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</si>
  <si>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</si>
  <si>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</si>
  <si>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</si>
  <si>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</si>
  <si>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</si>
  <si>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</si>
  <si>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</si>
  <si>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</si>
  <si>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</si>
  <si>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</si>
  <si>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</si>
  <si>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</si>
  <si>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</si>
  <si>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</si>
  <si>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</si>
  <si>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</si>
  <si>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</si>
  <si>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</si>
  <si>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</si>
  <si>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</si>
  <si>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</si>
  <si>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</si>
  <si>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</si>
  <si>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</si>
  <si>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</si>
  <si>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</si>
  <si>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</si>
  <si>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</si>
  <si>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</si>
  <si>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</si>
  <si>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</si>
  <si>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</si>
  <si>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</si>
  <si>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</si>
  <si>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</si>
  <si>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</si>
  <si>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</si>
  <si>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</si>
  <si>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</si>
  <si>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</si>
  <si>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</si>
  <si>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</si>
  <si>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</si>
  <si>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</si>
  <si>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</si>
  <si>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</si>
  <si>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</si>
  <si>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</si>
  <si>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</si>
  <si>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</si>
  <si>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</si>
  <si>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</si>
  <si>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</si>
  <si>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</si>
  <si>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</si>
  <si>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</si>
  <si>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</si>
  <si>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</si>
  <si>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</si>
  <si>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</si>
  <si>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</si>
  <si>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</si>
  <si>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</si>
  <si>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</si>
  <si>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</si>
  <si>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</si>
  <si>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</si>
  <si>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</si>
  <si>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</si>
  <si>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</si>
  <si>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</si>
  <si>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</si>
  <si>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</si>
  <si>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</si>
  <si>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</si>
  <si>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</si>
  <si>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</si>
  <si>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</si>
  <si>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</si>
  <si>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</si>
  <si>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</si>
  <si>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</si>
  <si>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</si>
  <si>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</si>
  <si>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</si>
  <si>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</si>
  <si>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</si>
  <si>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</si>
  <si>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</si>
  <si>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</si>
  <si>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</si>
  <si>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</si>
  <si>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</si>
  <si>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</si>
  <si>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</si>
  <si>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</si>
  <si>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</si>
  <si>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</si>
  <si>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</si>
  <si>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</si>
  <si>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</si>
  <si>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</si>
  <si>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</si>
  <si>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</si>
  <si>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</si>
  <si>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</si>
  <si>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</si>
  <si>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</si>
  <si>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</si>
  <si>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</si>
  <si>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</si>
  <si>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</si>
  <si>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</si>
  <si>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</si>
  <si>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</si>
  <si>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</si>
  <si>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</si>
  <si>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</si>
  <si>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</si>
  <si>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</si>
  <si>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</si>
  <si>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</si>
  <si>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</si>
  <si>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</si>
  <si>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</si>
  <si>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</si>
  <si>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</si>
  <si>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</si>
  <si>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</si>
  <si>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</si>
  <si>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</si>
  <si>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</si>
  <si>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</si>
  <si>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</si>
  <si>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</si>
  <si>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</si>
  <si>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</si>
  <si>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</si>
  <si>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</si>
  <si>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</si>
  <si>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</si>
  <si>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</si>
  <si>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</si>
  <si>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</si>
  <si>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</si>
  <si>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</si>
  <si>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</si>
  <si>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</si>
  <si>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</si>
  <si>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</si>
  <si>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</si>
  <si>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</si>
  <si>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</si>
  <si>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</si>
  <si>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</si>
  <si>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</si>
  <si>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</si>
  <si>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</si>
  <si>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</si>
  <si>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</si>
  <si>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</si>
  <si>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</si>
  <si>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</si>
  <si>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</si>
  <si>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</si>
  <si>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</si>
  <si>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</si>
  <si>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</si>
  <si>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</si>
  <si>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</si>
  <si>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</si>
  <si>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</si>
  <si>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</si>
  <si>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</si>
  <si>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</si>
  <si>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</si>
  <si>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</si>
  <si>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</si>
  <si>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</si>
  <si>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</si>
  <si>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</si>
  <si>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</si>
  <si>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</si>
  <si>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</si>
  <si>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</si>
  <si>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</si>
  <si>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</si>
  <si>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</si>
  <si>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</si>
  <si>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</si>
  <si>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</si>
  <si>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</si>
  <si>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</si>
  <si>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</si>
  <si>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</si>
  <si>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</si>
  <si>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</si>
  <si>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</si>
  <si>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</si>
  <si>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</si>
  <si>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</si>
  <si>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</si>
  <si>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</si>
  <si>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</si>
  <si>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</si>
  <si>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</si>
  <si>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</si>
  <si>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</si>
  <si>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</si>
  <si>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</si>
  <si>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</si>
  <si>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</si>
  <si>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</si>
  <si>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</si>
  <si>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</si>
  <si>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</si>
  <si>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</si>
  <si>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</si>
  <si>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</si>
  <si>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</si>
  <si>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</si>
  <si>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</si>
  <si>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</si>
  <si>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</si>
  <si>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"=SUM(D12:D14)/SUM(D12:D15)"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</si>
</sst>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64" fontId="0" fillId="2" borderId="0" xfId="5" applyFont="1" applyFill="1"/>
    <xf numFmtId="171" fontId="0" fillId="3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9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2318369.9999999995</c:v>
                </c:pt>
                <c:pt idx="2">
                  <c:v>1886536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721900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6201344.5662009642</c:v>
                </c:pt>
                <c:pt idx="2">
                  <c:v>4294497.3807328437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-2913194.2055750103</c:v>
                </c:pt>
                <c:pt idx="2">
                  <c:v>-5638685.1949280696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-611696.40509332635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-1696933.3333333326</c:v>
                </c:pt>
                <c:pt idx="2">
                  <c:v>-1957999.9999999995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-649907.96053441195</c:v>
                </c:pt>
                <c:pt idx="2">
                  <c:v>-2045609.1612564605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5926693.5342312772</c:v>
                </c:pt>
                <c:pt idx="2">
                  <c:v>-524535.90229890333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176553.90604586966</c:v>
                </c:pt>
                <c:pt idx="2">
                  <c:v>75461.439999999988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4641.4750648296767</c:v>
                </c:pt>
                <c:pt idx="2">
                  <c:v>3830.029117236425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314193.02580976725</c:v>
                </c:pt>
                <c:pt idx="2">
                  <c:v>311278.44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33694.81999075169</c:v>
                </c:pt>
                <c:pt idx="2">
                  <c:v>28298.039999999997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17398.989541991894</c:v>
                </c:pt>
                <c:pt idx="2">
                  <c:v>14313.025958832328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50373.137279143528</c:v>
                </c:pt>
                <c:pt idx="2">
                  <c:v>41310.014100662287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1031573.4662270324</c:v>
                </c:pt>
                <c:pt idx="2">
                  <c:v>920629.56799999997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167450.10985792</c:v>
                </c:pt>
                <c:pt idx="2">
                  <c:v>137263.01481962248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64106.424296888508</c:v>
                </c:pt>
                <c:pt idx="2">
                  <c:v>52763.903239565116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148544.87759166464</c:v>
                </c:pt>
                <c:pt idx="2">
                  <c:v>123246.80938530213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30280.062461594764</c:v>
                </c:pt>
                <c:pt idx="2">
                  <c:v>96213.335999999967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178370.4980341382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7217.327341387786</c:v>
                </c:pt>
                <c:pt idx="2">
                  <c:v>5503.9866643454734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94759.75169928126</c:v>
                </c:pt>
                <c:pt idx="2">
                  <c:v>76207.201473387613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9.7844752863730715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6.6333705211445277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13.794778800855369</c:v>
                </c:pt>
                <c:pt idx="2">
                  <c:v>3.8542390280891374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2.8260943304370278</c:v>
                </c:pt>
                <c:pt idx="2">
                  <c:v>2.8258793570826195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20.823374742692948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25.157599999999988</c:v>
                </c:pt>
                <c:pt idx="2">
                  <c:v>29.027999999999992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7.5858518498798482</c:v>
                </c:pt>
                <c:pt idx="2">
                  <c:v>6.7143678583742492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45.221982076296776</c:v>
                </c:pt>
                <c:pt idx="2">
                  <c:v>48.730935556886926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1247143.0568929773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1596440.2206193006</c:v>
                </c:pt>
                <c:pt idx="2">
                  <c:v>340270.45267583104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246052.20512012893</c:v>
                </c:pt>
                <c:pt idx="2">
                  <c:v>235787.23502157428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2809956.3256752207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1503605.0970628015</c:v>
                </c:pt>
                <c:pt idx="2">
                  <c:v>1631196.6456488483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3155035.8347045756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9338.6301198509736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4199886.6241779448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113987.79796606442</c:v>
                </c:pt>
                <c:pt idx="11">
                  <c:v>233759.67802203202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2599999.9999999991</c:v>
                </c:pt>
                <c:pt idx="26">
                  <c:v>2999999.9999999995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6601730.9291470749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13640562.909282314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6447095.7592554223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677308.20088212937</c:v>
                </c:pt>
                <c:pt idx="23">
                  <c:v>599497.1302119866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8289672.001474984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7622114.0896216901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16523489.209216831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185848.04575906202</c:v>
                </c:pt>
                <c:pt idx="11">
                  <c:v>148970.0975957115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2884201.8360359715</c:v>
                </c:pt>
                <c:pt idx="11">
                  <c:v>3173123.6161347157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1440090.5878914024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702100.89243839995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2052283.894366368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90-415F-9647-44FF7E58F766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216738.62428228141</c:v>
                </c:pt>
                <c:pt idx="11">
                  <c:v>191839.08166783571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90-415F-9647-44FF7E58F766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30307028.112254784</c:v>
                </c:pt>
                <c:pt idx="17">
                  <c:v>40564633.345329583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90-415F-9647-44FF7E58F766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658376.22209407529</c:v>
                </c:pt>
                <c:pt idx="17">
                  <c:v>252539.50345769475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90-415F-9647-44FF7E58F766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>
              <a:solidFill>
                <a:srgbClr val="757171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1455999.9999999998</c:v>
                </c:pt>
                <c:pt idx="11">
                  <c:v>1680000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90-415F-9647-44FF7E58F766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363999.99999999994</c:v>
                </c:pt>
                <c:pt idx="11">
                  <c:v>420000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90-415F-9647-44FF7E58F766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795208.26556377183</c:v>
                </c:pt>
                <c:pt idx="14">
                  <c:v>946292.70594036591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90-415F-9647-44FF7E58F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658376.22209407529</c:v>
                </c:pt>
                <c:pt idx="2">
                  <c:v>252539.50345769475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440250.36833855044</c:v>
                </c:pt>
                <c:pt idx="2">
                  <c:v>465689.88002973248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554153.22642098041</c:v>
                </c:pt>
                <c:pt idx="2">
                  <c:v>81801.020163423222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1415649.4656334098</c:v>
                </c:pt>
                <c:pt idx="2">
                  <c:v>1208367.9664763298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3621075.1157409796</c:v>
                </c:pt>
                <c:pt idx="2">
                  <c:v>225931.49374003615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299960.25008699083</c:v>
                </c:pt>
                <c:pt idx="2">
                  <c:v>200190.71623723544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1997944.7840060401</c:v>
                </c:pt>
                <c:pt idx="2">
                  <c:v>1706615.8877810477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481169.6027386263</c:v>
                </c:pt>
                <c:pt idx="2">
                  <c:v>119650.02807370014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1606286.2628168962</c:v>
                </c:pt>
                <c:pt idx="2">
                  <c:v>666284.49690076942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503266.54683378781</c:v>
                </c:pt>
                <c:pt idx="2">
                  <c:v>385621.42679195059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5411.2494817741099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905611.0856245663</c:v>
                </c:pt>
                <c:pt idx="2">
                  <c:v>794158.24532581167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F-4936-BF04-51F803FC465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1988209.1512487431</c:v>
                </c:pt>
                <c:pt idx="2">
                  <c:v>1744615.165935155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7F-4936-BF04-51F803FC465B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44076.499703663896</c:v>
                </c:pt>
                <c:pt idx="2">
                  <c:v>5170.9643685924821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7F-4936-BF04-51F803FC4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2318369.9999999995</c:v>
                </c:pt>
                <c:pt idx="2">
                  <c:v>1886536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721900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6201344.5662009642</c:v>
                </c:pt>
                <c:pt idx="2">
                  <c:v>4294497.3807328437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-2913194.2055750103</c:v>
                </c:pt>
                <c:pt idx="2">
                  <c:v>-5638685.1949280696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-611696.40509332635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-1696933.3333333326</c:v>
                </c:pt>
                <c:pt idx="2">
                  <c:v>-1957999.9999999995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-649907.96053441195</c:v>
                </c:pt>
                <c:pt idx="2">
                  <c:v>-2045609.1612564605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5926693.5342312772</c:v>
                </c:pt>
                <c:pt idx="2">
                  <c:v>-524535.90229890333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658376.22209407529</c:v>
                </c:pt>
                <c:pt idx="2">
                  <c:v>252539.50345769475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440250.36833855044</c:v>
                </c:pt>
                <c:pt idx="2">
                  <c:v>465689.88002973248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554153.22642098041</c:v>
                </c:pt>
                <c:pt idx="2">
                  <c:v>81801.020163423222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1415649.4656334098</c:v>
                </c:pt>
                <c:pt idx="2">
                  <c:v>1208367.9664763298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3621075.1157409796</c:v>
                </c:pt>
                <c:pt idx="2">
                  <c:v>225931.49374003615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299960.25008699083</c:v>
                </c:pt>
                <c:pt idx="2">
                  <c:v>200190.71623723544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1997944.7840060401</c:v>
                </c:pt>
                <c:pt idx="2">
                  <c:v>1706615.8877810477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481169.6027386263</c:v>
                </c:pt>
                <c:pt idx="2">
                  <c:v>119650.02807370014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1606286.2628168962</c:v>
                </c:pt>
                <c:pt idx="2">
                  <c:v>666284.49690076942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503266.54683378781</c:v>
                </c:pt>
                <c:pt idx="2">
                  <c:v>385621.42679195059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5411.2494817741099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905611.0856245663</c:v>
                </c:pt>
                <c:pt idx="2">
                  <c:v>794158.24532581167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2A-47C1-80B7-2BEF6E203607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1988209.1512487431</c:v>
                </c:pt>
                <c:pt idx="2">
                  <c:v>1744615.165935155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2A-47C1-80B7-2BEF6E203607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44076.499703663896</c:v>
                </c:pt>
                <c:pt idx="2">
                  <c:v>5170.9643685924821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2A-47C1-80B7-2BEF6E203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6201344.5662009642</c:v>
                </c:pt>
                <c:pt idx="2">
                  <c:v>4294497.3807328437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-2913194.2055750103</c:v>
                </c:pt>
                <c:pt idx="2">
                  <c:v>-5638685.1949280696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-611696.40509332635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-1696933.3333333326</c:v>
                </c:pt>
                <c:pt idx="2">
                  <c:v>-1957999.9999999995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-649907.96053441195</c:v>
                </c:pt>
                <c:pt idx="2">
                  <c:v>-2045609.1612564605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5926693.5342312772</c:v>
                </c:pt>
                <c:pt idx="2">
                  <c:v>-524535.90229890333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658376.22209407529</c:v>
                </c:pt>
                <c:pt idx="2">
                  <c:v>252539.50345769475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440250.36833855044</c:v>
                </c:pt>
                <c:pt idx="2">
                  <c:v>465689.88002973248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554153.22642098041</c:v>
                </c:pt>
                <c:pt idx="2">
                  <c:v>81801.020163423222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1415649.4656334098</c:v>
                </c:pt>
                <c:pt idx="2">
                  <c:v>1208367.9664763298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3621075.1157409796</c:v>
                </c:pt>
                <c:pt idx="2">
                  <c:v>225931.49374003615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299960.25008699083</c:v>
                </c:pt>
                <c:pt idx="2">
                  <c:v>200190.71623723544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1997944.7840060401</c:v>
                </c:pt>
                <c:pt idx="2">
                  <c:v>1706615.8877810477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481169.6027386263</c:v>
                </c:pt>
                <c:pt idx="2">
                  <c:v>119650.02807370014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1606286.2628168962</c:v>
                </c:pt>
                <c:pt idx="2">
                  <c:v>666284.49690076942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503266.54683378781</c:v>
                </c:pt>
                <c:pt idx="2">
                  <c:v>385621.42679195059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5411.2494817741099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905611.0856245663</c:v>
                </c:pt>
                <c:pt idx="2">
                  <c:v>794158.24532581167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74-432E-97C1-B2D84E26A9A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1988209.1512487431</c:v>
                </c:pt>
                <c:pt idx="2">
                  <c:v>1744615.165935155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74-432E-97C1-B2D84E26A9AB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44076.499703663896</c:v>
                </c:pt>
                <c:pt idx="2">
                  <c:v>5170.9643685924821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74-432E-97C1-B2D84E26A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2884201.8360359715</c:v>
                </c:pt>
                <c:pt idx="2">
                  <c:v>3173123.6161347157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795208.26556377183</c:v>
                </c:pt>
                <c:pt idx="2">
                  <c:v>946292.70594036591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130619.9434386651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107459.10769796371</c:v>
                </c:pt>
                <c:pt idx="2">
                  <c:v>241796.92621867306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130619.9434386651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107459.10769796371</c:v>
                </c:pt>
                <c:pt idx="2">
                  <c:v>241796.92621867315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119168.90209341163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53.868000000000002</c:v>
                </c:pt>
                <c:pt idx="4">
                  <c:v>26.532</c:v>
                </c:pt>
                <c:pt idx="5">
                  <c:v>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15.6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554153.22642098041</c:v>
                </c:pt>
                <c:pt idx="1">
                  <c:v>121458.76672450436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81801.020163423222</c:v>
                </c:pt>
                <c:pt idx="1">
                  <c:v>16124.481170461746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3155035.8347045756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9338.6301198509736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4199886.6241779448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113987.79796606442</c:v>
                </c:pt>
                <c:pt idx="11">
                  <c:v>233759.67802203202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2599999.9999999991</c:v>
                </c:pt>
                <c:pt idx="26">
                  <c:v>2999999.9999999995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6601730.9291470749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13640562.909282314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6447095.7592554223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677308.20088212937</c:v>
                </c:pt>
                <c:pt idx="23">
                  <c:v>599497.1302119866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8289672.001474984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7622114.0896216901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16523489.209216831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185848.04575906202</c:v>
                </c:pt>
                <c:pt idx="11">
                  <c:v>148970.0975957115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2884201.8360359715</c:v>
                </c:pt>
                <c:pt idx="11">
                  <c:v>3173123.6161347157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1440090.5878914024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702100.89243839995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2052283.894366368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B-4FBA-B081-13C882EFA13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216738.62428228141</c:v>
                </c:pt>
                <c:pt idx="11">
                  <c:v>191839.08166783571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B-4FBA-B081-13C882EFA13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30307028.112254784</c:v>
                </c:pt>
                <c:pt idx="17">
                  <c:v>40564633.345329583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B-4FBA-B081-13C882EFA139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658376.22209407529</c:v>
                </c:pt>
                <c:pt idx="17">
                  <c:v>252539.50345769475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B-4FBA-B081-13C882EFA139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1455999.9999999998</c:v>
                </c:pt>
                <c:pt idx="11">
                  <c:v>1680000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B-4FBA-B081-13C882EFA139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363999.99999999994</c:v>
                </c:pt>
                <c:pt idx="11">
                  <c:v>420000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BB-4FBA-B081-13C882EFA139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795208.26556377183</c:v>
                </c:pt>
                <c:pt idx="14">
                  <c:v>946292.70594036591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BB-4FBA-B081-13C882EF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658376.22209407529</c:v>
                </c:pt>
                <c:pt idx="2">
                  <c:v>252539.50345769475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440250.36833855044</c:v>
                </c:pt>
                <c:pt idx="2">
                  <c:v>465689.88002973248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554153.22642098041</c:v>
                </c:pt>
                <c:pt idx="2">
                  <c:v>81801.020163423222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1415649.4656334098</c:v>
                </c:pt>
                <c:pt idx="2">
                  <c:v>1208367.9664763298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3621075.1157409796</c:v>
                </c:pt>
                <c:pt idx="2">
                  <c:v>225931.49374003615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299960.25008699083</c:v>
                </c:pt>
                <c:pt idx="2">
                  <c:v>200190.71623723544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1997944.7840060401</c:v>
                </c:pt>
                <c:pt idx="2">
                  <c:v>1706615.8877810477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481169.6027386263</c:v>
                </c:pt>
                <c:pt idx="2">
                  <c:v>119650.02807370014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1606286.2628168962</c:v>
                </c:pt>
                <c:pt idx="2">
                  <c:v>666284.49690076942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503266.54683378781</c:v>
                </c:pt>
                <c:pt idx="2">
                  <c:v>385621.42679195059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5411.2494817741099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905611.0856245663</c:v>
                </c:pt>
                <c:pt idx="2">
                  <c:v>794158.24532581167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1-460A-B7AE-D494F6A5EF43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1988209.1512487431</c:v>
                </c:pt>
                <c:pt idx="2">
                  <c:v>1744615.165935155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1-460A-B7AE-D494F6A5EF43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44076.499703663896</c:v>
                </c:pt>
                <c:pt idx="2">
                  <c:v>5170.9643685924821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81-460A-B7AE-D494F6A5E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9.7844752863730715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6.6333705211445277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13.794778800855369</c:v>
                </c:pt>
                <c:pt idx="2">
                  <c:v>3.8542390280891374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2.8260943304370278</c:v>
                </c:pt>
                <c:pt idx="2">
                  <c:v>2.8258793570826195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20.823374742692948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25.157599999999988</c:v>
                </c:pt>
                <c:pt idx="2">
                  <c:v>29.027999999999992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7.5858518498798482</c:v>
                </c:pt>
                <c:pt idx="2">
                  <c:v>6.7143678583742492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45.221982076296776</c:v>
                </c:pt>
                <c:pt idx="2">
                  <c:v>48.730935556886926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1247143.0568929773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1596440.2206193006</c:v>
                </c:pt>
                <c:pt idx="2">
                  <c:v>340270.45267583104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246052.20512012893</c:v>
                </c:pt>
                <c:pt idx="2">
                  <c:v>235787.23502157428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2809956.3256752207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1503605.0970628015</c:v>
                </c:pt>
                <c:pt idx="2">
                  <c:v>1631196.6456488483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8769" y="179294"/>
          <a:ext cx="1205433" cy="38340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8.720741550926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33592713.1985155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8.720741550926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8.720742013888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606.5970340427502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8.720742013888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648720.71762022"/>
    </cacheField>
    <cacheField name="Halmudbytte" numFmtId="0">
      <sharedItems containsSemiMixedTypes="0" containsString="0" containsNumber="1" minValue="0" maxValue="2471032.0156512442"/>
    </cacheField>
    <cacheField name="Potentielt til bioenergi" numFmtId="1">
      <sharedItems containsSemiMixedTypes="0" containsString="0" containsNumber="1" minValue="0" maxValue="9648720.717620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8.720742361111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8864914.2677472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432291.767579561"/>
    </cacheField>
    <cacheField name="Gødning" numFmtId="3">
      <sharedItems containsSemiMixedTypes="0" containsString="0" containsNumber="1" minValue="0" maxValue="33592713.198515512"/>
    </cacheField>
    <cacheField name="Energi" numFmtId="3">
      <sharedItems containsSemiMixedTypes="0" containsString="0" containsNumber="1" minValue="0" maxValue="678864914.26774728"/>
    </cacheField>
    <cacheField name="Materialer og processer" numFmtId="3">
      <sharedItems containsSemiMixedTypes="0" containsString="0" containsNumber="1" minValue="0" maxValue="3740743.4844072536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78864914.26774728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6.370303525718853"/>
    </cacheField>
    <cacheField name="Biogasproduktion [PJ]" numFmtId="0">
      <sharedItems containsSemiMixedTypes="0" containsString="0" containsNumber="1" minValue="0" maxValue="6.4465354175256957"/>
    </cacheField>
    <cacheField name="Biomasser til energi eksl. biogas [PJ]" numFmtId="0">
      <sharedItems containsSemiMixedTypes="0" containsString="0" containsNumber="1" minValue="0" maxValue="36.37030352571885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41112.252975377"/>
    </cacheField>
    <cacheField name="Biogasproduktion [Ton TS]" numFmtId="0">
      <sharedItems containsSemiMixedTypes="0" containsString="0" containsNumber="1" minValue="0" maxValue="967890.89419378655"/>
    </cacheField>
    <cacheField name="Biomasser til energi eksl. biogas [Ton TS]" numFmtId="0">
      <sharedItems containsSemiMixedTypes="0" containsString="0" containsNumber="1" minValue="0" maxValue="1241112.252975377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8.720742592595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8864914.2677472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432291.767579561"/>
    </cacheField>
    <cacheField name="Gødning" numFmtId="3">
      <sharedItems containsSemiMixedTypes="0" containsString="0" containsNumber="1" minValue="0" maxValue="33592713.198515512"/>
    </cacheField>
    <cacheField name="Energi" numFmtId="3">
      <sharedItems containsSemiMixedTypes="0" containsString="0" containsNumber="1" minValue="0" maxValue="678864914.26774728"/>
    </cacheField>
    <cacheField name="Materialer og processer" numFmtId="3">
      <sharedItems containsSemiMixedTypes="0" containsString="0" containsNumber="1" minValue="0" maxValue="3740743.4844072536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78864914.26774728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6.370303525718853"/>
    </cacheField>
    <cacheField name="Biogasproduktion [PJ]" numFmtId="0">
      <sharedItems containsSemiMixedTypes="0" containsString="0" containsNumber="1" minValue="0" maxValue="6.4465354175256957"/>
    </cacheField>
    <cacheField name="Biomasser til energi eksl. biogas [PJ]" numFmtId="0">
      <sharedItems containsSemiMixedTypes="0" containsString="0" containsNumber="1" minValue="0" maxValue="36.37030352571885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41112.252975377"/>
    </cacheField>
    <cacheField name="Biogasproduktion [Ton TS]" numFmtId="0">
      <sharedItems containsSemiMixedTypes="0" containsString="0" containsNumber="1" minValue="0" maxValue="967890.89419378655"/>
    </cacheField>
    <cacheField name="Biomasser til energi eksl. biogas [Ton TS]" numFmtId="0">
      <sharedItems containsSemiMixedTypes="0" containsString="0" containsNumber="1" minValue="0" maxValue="1241112.252975377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8.720742824073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776122.2182948589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8.720743055557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8864914.2677472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432291.767579561"/>
    </cacheField>
    <cacheField name="Gødning" numFmtId="3">
      <sharedItems containsSemiMixedTypes="0" containsString="0" containsNumber="1" minValue="0" maxValue="33592713.198515512"/>
    </cacheField>
    <cacheField name="Energi" numFmtId="3">
      <sharedItems containsSemiMixedTypes="0" containsString="0" containsNumber="1" minValue="0" maxValue="678864914.26774728"/>
    </cacheField>
    <cacheField name="Materialer og processer" numFmtId="3">
      <sharedItems containsSemiMixedTypes="0" containsString="0" containsNumber="1" minValue="0" maxValue="3740743.4844072536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78864914.26774728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6.370303525718853"/>
    </cacheField>
    <cacheField name="Biogasproduktion [PJ]" numFmtId="0">
      <sharedItems containsSemiMixedTypes="0" containsString="0" containsNumber="1" minValue="0" maxValue="6.4465354175256957"/>
    </cacheField>
    <cacheField name="Biomasser til energi eksl. biogas [PJ]" numFmtId="0">
      <sharedItems containsSemiMixedTypes="0" containsString="0" containsNumber="1" minValue="0" maxValue="36.37030352571885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41112.252975377"/>
    </cacheField>
    <cacheField name="Biogasproduktion [Ton TS]" numFmtId="0">
      <sharedItems containsSemiMixedTypes="0" containsString="0" containsNumber="1" minValue="0" maxValue="967890.89419378655"/>
    </cacheField>
    <cacheField name="Biomasser til energi eksl. biogas [Ton TS]" numFmtId="0">
      <sharedItems containsSemiMixedTypes="0" containsString="0" containsNumber="1" minValue="0" maxValue="1241112.2529753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1306124.881910801"/>
  </r>
  <r>
    <x v="1"/>
    <s v="Vestdanmark"/>
    <x v="15"/>
    <x v="1"/>
    <n v="9737622.5335018374"/>
  </r>
  <r>
    <x v="1"/>
    <s v="Vestdanmark"/>
    <x v="16"/>
    <x v="1"/>
    <n v="6257.0446016591122"/>
  </r>
  <r>
    <x v="1"/>
    <s v="Vestdanmark"/>
    <x v="17"/>
    <x v="1"/>
    <n v="2980433.248128525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989694.3638441348"/>
  </r>
  <r>
    <x v="1"/>
    <s v="Vestdanmark"/>
    <x v="21"/>
    <x v="1"/>
    <n v="843656.57672861801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4432291.767579561"/>
  </r>
  <r>
    <x v="1"/>
    <s v="Vestdanmark"/>
    <x v="15"/>
    <x v="2"/>
    <n v="12735406.502549823"/>
  </r>
  <r>
    <x v="1"/>
    <s v="Vestdanmark"/>
    <x v="16"/>
    <x v="2"/>
    <n v="8615.5317224824212"/>
  </r>
  <r>
    <x v="1"/>
    <s v="Vestdanmark"/>
    <x v="17"/>
    <x v="2"/>
    <n v="4121832.5977837904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777977.7276885756"/>
  </r>
  <r>
    <x v="1"/>
    <s v="Vestdanmark"/>
    <x v="21"/>
    <x v="2"/>
    <n v="1827922.5829120062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638224.8785321345"/>
  </r>
  <r>
    <x v="1"/>
    <s v="Østdanmark"/>
    <x v="15"/>
    <x v="1"/>
    <n v="692091.87949965673"/>
  </r>
  <r>
    <x v="1"/>
    <s v="Østdanmark"/>
    <x v="16"/>
    <x v="1"/>
    <n v="525.15144386464101"/>
  </r>
  <r>
    <x v="1"/>
    <s v="Østdanmark"/>
    <x v="17"/>
    <x v="1"/>
    <n v="2508040.568073174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68541.33219413611"/>
  </r>
  <r>
    <x v="1"/>
    <s v="Østdanmark"/>
    <x v="21"/>
    <x v="1"/>
    <n v="103551.37451739772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2091197.4416372697"/>
  </r>
  <r>
    <x v="1"/>
    <s v="Østdanmark"/>
    <x v="15"/>
    <x v="2"/>
    <n v="905156.40673249087"/>
  </r>
  <r>
    <x v="1"/>
    <s v="Østdanmark"/>
    <x v="16"/>
    <x v="2"/>
    <n v="723.09839736855315"/>
  </r>
  <r>
    <x v="1"/>
    <s v="Østdanmark"/>
    <x v="17"/>
    <x v="2"/>
    <n v="3500281.4918378997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377058.10701599991"/>
  </r>
  <r>
    <x v="1"/>
    <s v="Østdanmark"/>
    <x v="21"/>
    <x v="2"/>
    <n v="224361.31145436168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80011.5738482485"/>
  </r>
  <r>
    <x v="2"/>
    <s v="Vestdanmark"/>
    <x v="22"/>
    <x v="1"/>
    <n v="696107.27987490175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1824139.6252331052"/>
  </r>
  <r>
    <x v="2"/>
    <s v="Vestdanmark"/>
    <x v="24"/>
    <x v="1"/>
    <n v="5742281.5453988183"/>
  </r>
  <r>
    <x v="2"/>
    <s v="Vestdanmark"/>
    <x v="28"/>
    <x v="1"/>
    <n v="262373.56843565725"/>
  </r>
  <r>
    <x v="2"/>
    <s v="Vestdanmark"/>
    <x v="7"/>
    <x v="1"/>
    <n v="97268.074687720582"/>
  </r>
  <r>
    <x v="2"/>
    <s v="Vestdanmark"/>
    <x v="6"/>
    <x v="1"/>
    <n v="140728.27827159571"/>
  </r>
  <r>
    <x v="2"/>
    <s v="Vestdanmark"/>
    <x v="23"/>
    <x v="1"/>
    <n v="11930939.715450084"/>
  </r>
  <r>
    <x v="2"/>
    <s v="Vestdanmark"/>
    <x v="29"/>
    <x v="1"/>
    <n v="1373162.6504626232"/>
  </r>
  <r>
    <x v="2"/>
    <s v="Vestdanmark"/>
    <x v="30"/>
    <x v="1"/>
    <n v="812348.75563371019"/>
  </r>
  <r>
    <x v="2"/>
    <s v="Vestdanmark"/>
    <x v="31"/>
    <x v="1"/>
    <n v="384827.87367359997"/>
  </r>
  <r>
    <x v="2"/>
    <s v="Vestdanmark"/>
    <x v="32"/>
    <x v="1"/>
    <n v="43293.135788279993"/>
  </r>
  <r>
    <x v="2"/>
    <s v="Vestdanmark"/>
    <x v="33"/>
    <x v="1"/>
    <n v="2414213.7695228113"/>
  </r>
  <r>
    <x v="2"/>
    <s v="Vestdanmark"/>
    <x v="0"/>
    <x v="2"/>
    <n v="5880011.5738482485"/>
  </r>
  <r>
    <x v="2"/>
    <s v="Vestdanmark"/>
    <x v="22"/>
    <x v="2"/>
    <n v="696107.27987490175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7383422.292610188"/>
  </r>
  <r>
    <x v="2"/>
    <s v="Vestdanmark"/>
    <x v="24"/>
    <x v="2"/>
    <n v="5742281.5453988183"/>
  </r>
  <r>
    <x v="2"/>
    <s v="Vestdanmark"/>
    <x v="28"/>
    <x v="2"/>
    <n v="262373.56843565725"/>
  </r>
  <r>
    <x v="2"/>
    <s v="Vestdanmark"/>
    <x v="7"/>
    <x v="2"/>
    <n v="97268.074687720582"/>
  </r>
  <r>
    <x v="2"/>
    <s v="Vestdanmark"/>
    <x v="6"/>
    <x v="2"/>
    <n v="234547.13045265959"/>
  </r>
  <r>
    <x v="2"/>
    <s v="Vestdanmark"/>
    <x v="23"/>
    <x v="2"/>
    <n v="11930939.715450084"/>
  </r>
  <r>
    <x v="2"/>
    <s v="Vestdanmark"/>
    <x v="29"/>
    <x v="2"/>
    <n v="1373162.6504626232"/>
  </r>
  <r>
    <x v="2"/>
    <s v="Vestdanmark"/>
    <x v="30"/>
    <x v="2"/>
    <n v="1282655.9299479635"/>
  </r>
  <r>
    <x v="2"/>
    <s v="Vestdanmark"/>
    <x v="31"/>
    <x v="2"/>
    <n v="625345.2947196"/>
  </r>
  <r>
    <x v="2"/>
    <s v="Vestdanmark"/>
    <x v="32"/>
    <x v="2"/>
    <n v="48103.484209199996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719.35529882624"/>
  </r>
  <r>
    <x v="2"/>
    <s v="Østdanmark"/>
    <x v="22"/>
    <x v="1"/>
    <n v="85441.00482464452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223896.98689600852"/>
  </r>
  <r>
    <x v="2"/>
    <s v="Østdanmark"/>
    <x v="24"/>
    <x v="1"/>
    <n v="704814.2138566036"/>
  </r>
  <r>
    <x v="2"/>
    <s v="Østdanmark"/>
    <x v="28"/>
    <x v="1"/>
    <n v="32204.032301743573"/>
  </r>
  <r>
    <x v="2"/>
    <s v="Østdanmark"/>
    <x v="7"/>
    <x v="1"/>
    <n v="11938.794894044118"/>
  </r>
  <r>
    <x v="2"/>
    <s v="Østdanmark"/>
    <x v="6"/>
    <x v="1"/>
    <n v="17273.150059468084"/>
  </r>
  <r>
    <x v="2"/>
    <s v="Østdanmark"/>
    <x v="23"/>
    <x v="1"/>
    <n v="1464417.2058845724"/>
  </r>
  <r>
    <x v="2"/>
    <s v="Østdanmark"/>
    <x v="29"/>
    <x v="1"/>
    <n v="168543.55648210307"/>
  </r>
  <r>
    <x v="2"/>
    <s v="Østdanmark"/>
    <x v="30"/>
    <x v="1"/>
    <n v="99708.616697511316"/>
  </r>
  <r>
    <x v="2"/>
    <s v="Østdanmark"/>
    <x v="31"/>
    <x v="1"/>
    <n v="47234.213980800007"/>
  </r>
  <r>
    <x v="2"/>
    <s v="Østdanmark"/>
    <x v="32"/>
    <x v="1"/>
    <n v="5313.8490728400002"/>
  </r>
  <r>
    <x v="2"/>
    <s v="Østdanmark"/>
    <x v="33"/>
    <x v="1"/>
    <n v="296323.3632129106"/>
  </r>
  <r>
    <x v="2"/>
    <s v="Østdanmark"/>
    <x v="0"/>
    <x v="2"/>
    <n v="721719.35529882624"/>
  </r>
  <r>
    <x v="2"/>
    <s v="Østdanmark"/>
    <x v="22"/>
    <x v="2"/>
    <n v="85441.00482464450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906249.70886479609"/>
  </r>
  <r>
    <x v="2"/>
    <s v="Østdanmark"/>
    <x v="24"/>
    <x v="2"/>
    <n v="704814.2138566036"/>
  </r>
  <r>
    <x v="2"/>
    <s v="Østdanmark"/>
    <x v="28"/>
    <x v="2"/>
    <n v="32204.032301743569"/>
  </r>
  <r>
    <x v="2"/>
    <s v="Østdanmark"/>
    <x v="7"/>
    <x v="2"/>
    <n v="11938.794894044118"/>
  </r>
  <r>
    <x v="2"/>
    <s v="Østdanmark"/>
    <x v="6"/>
    <x v="2"/>
    <n v="28788.583432446812"/>
  </r>
  <r>
    <x v="2"/>
    <s v="Østdanmark"/>
    <x v="23"/>
    <x v="2"/>
    <n v="1464417.2058845721"/>
  </r>
  <r>
    <x v="2"/>
    <s v="Østdanmark"/>
    <x v="29"/>
    <x v="2"/>
    <n v="168543.55648210307"/>
  </r>
  <r>
    <x v="2"/>
    <s v="Østdanmark"/>
    <x v="30"/>
    <x v="2"/>
    <n v="157434.65794343888"/>
  </r>
  <r>
    <x v="2"/>
    <s v="Østdanmark"/>
    <x v="31"/>
    <x v="2"/>
    <n v="76755.597718799996"/>
  </r>
  <r>
    <x v="2"/>
    <s v="Østdanmark"/>
    <x v="32"/>
    <x v="2"/>
    <n v="5904.2767475999999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0"/>
  </r>
  <r>
    <x v="3"/>
    <s v="Vestdanmark"/>
    <x v="34"/>
    <x v="1"/>
    <n v="165181.41795007073"/>
  </r>
  <r>
    <x v="3"/>
    <s v="Vestdanmark"/>
    <x v="35"/>
    <x v="1"/>
    <n v="144313.2179648474"/>
  </r>
  <r>
    <x v="3"/>
    <s v="Vestdanmark"/>
    <x v="36"/>
    <x v="1"/>
    <n v="2234973.865453063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6440.47585147235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113987.79796606442"/>
  </r>
  <r>
    <x v="3"/>
    <s v="Østdanmark"/>
    <x v="34"/>
    <x v="1"/>
    <n v="51557.206332210691"/>
  </r>
  <r>
    <x v="3"/>
    <s v="Østdanmark"/>
    <x v="35"/>
    <x v="1"/>
    <n v="41534.827794214631"/>
  </r>
  <r>
    <x v="3"/>
    <s v="Østdanmark"/>
    <x v="36"/>
    <x v="1"/>
    <n v="649227.97058290825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767.78971229953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9279.913315103389"/>
  </r>
  <r>
    <x v="3"/>
    <s v="Vestdanmark"/>
    <x v="34"/>
    <x v="2"/>
    <n v="140766.08873880043"/>
  </r>
  <r>
    <x v="3"/>
    <s v="Vestdanmark"/>
    <x v="35"/>
    <x v="2"/>
    <n v="109310.04149558315"/>
  </r>
  <r>
    <x v="3"/>
    <s v="Vestdanmark"/>
    <x v="36"/>
    <x v="2"/>
    <n v="2509409.7785517313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54008.91938117472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214479.76470692863"/>
  </r>
  <r>
    <x v="3"/>
    <s v="Østdanmark"/>
    <x v="34"/>
    <x v="2"/>
    <n v="51072.992929035274"/>
  </r>
  <r>
    <x v="3"/>
    <s v="Østdanmark"/>
    <x v="35"/>
    <x v="2"/>
    <n v="39660.056100128349"/>
  </r>
  <r>
    <x v="3"/>
    <s v="Østdanmark"/>
    <x v="36"/>
    <x v="2"/>
    <n v="663713.83758298447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92283.78655919118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3768708.2939702673"/>
  </r>
  <r>
    <x v="5"/>
    <s v="Vestdanmark"/>
    <x v="15"/>
    <x v="1"/>
    <n v="3245874.1778339455"/>
  </r>
  <r>
    <x v="5"/>
    <s v="Vestdanmark"/>
    <x v="16"/>
    <x v="1"/>
    <n v="2085.6815338863707"/>
  </r>
  <r>
    <x v="5"/>
    <s v="Vestdanmark"/>
    <x v="20"/>
    <x v="1"/>
    <n v="251080.47924699794"/>
  </r>
  <r>
    <x v="5"/>
    <s v="Vestdanmark"/>
    <x v="38"/>
    <x v="1"/>
    <n v="25170381.54227329"/>
  </r>
  <r>
    <x v="5"/>
    <s v="Vestdanmark"/>
    <x v="39"/>
    <x v="1"/>
    <n v="365632.01340501086"/>
  </r>
  <r>
    <x v="5"/>
    <s v="Vestdanmark"/>
    <x v="14"/>
    <x v="2"/>
    <n v="0"/>
  </r>
  <r>
    <x v="5"/>
    <s v="Vestdanmark"/>
    <x v="15"/>
    <x v="2"/>
    <n v="0"/>
  </r>
  <r>
    <x v="5"/>
    <s v="Vestdanmark"/>
    <x v="16"/>
    <x v="2"/>
    <n v="0"/>
  </r>
  <r>
    <x v="5"/>
    <s v="Vestdanmark"/>
    <x v="20"/>
    <x v="2"/>
    <n v="0"/>
  </r>
  <r>
    <x v="5"/>
    <s v="Vestdanmark"/>
    <x v="38"/>
    <x v="2"/>
    <n v="33592713.198515512"/>
  </r>
  <r>
    <x v="5"/>
    <s v="Vestdanmark"/>
    <x v="39"/>
    <x v="2"/>
    <n v="17851.758382608929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546074.95951071149"/>
  </r>
  <r>
    <x v="5"/>
    <s v="Østdanmark"/>
    <x v="15"/>
    <x v="1"/>
    <n v="230697.29316655223"/>
  </r>
  <r>
    <x v="5"/>
    <s v="Østdanmark"/>
    <x v="16"/>
    <x v="1"/>
    <n v="175.05048128821366"/>
  </r>
  <r>
    <x v="5"/>
    <s v="Østdanmark"/>
    <x v="20"/>
    <x v="1"/>
    <n v="33887.358586402894"/>
  </r>
  <r>
    <x v="5"/>
    <s v="Østdanmark"/>
    <x v="38"/>
    <x v="1"/>
    <n v="5136646.569981494"/>
  </r>
  <r>
    <x v="5"/>
    <s v="Østdanmark"/>
    <x v="39"/>
    <x v="1"/>
    <n v="292744.20868906443"/>
  </r>
  <r>
    <x v="5"/>
    <s v="Østdanmark"/>
    <x v="14"/>
    <x v="2"/>
    <n v="0"/>
  </r>
  <r>
    <x v="5"/>
    <s v="Østdanmark"/>
    <x v="15"/>
    <x v="2"/>
    <n v="0"/>
  </r>
  <r>
    <x v="5"/>
    <s v="Østdanmark"/>
    <x v="16"/>
    <x v="2"/>
    <n v="0"/>
  </r>
  <r>
    <x v="5"/>
    <s v="Østdanmark"/>
    <x v="20"/>
    <x v="2"/>
    <n v="0"/>
  </r>
  <r>
    <x v="5"/>
    <s v="Østdanmark"/>
    <x v="38"/>
    <x v="2"/>
    <n v="6971920.1468140706"/>
  </r>
  <r>
    <x v="5"/>
    <s v="Østdanmark"/>
    <x v="39"/>
    <x v="2"/>
    <n v="234687.74507508581"/>
  </r>
  <r>
    <x v="6"/>
    <s v="Vestdanmark"/>
    <x v="23"/>
    <x v="0"/>
    <n v="0"/>
  </r>
  <r>
    <x v="6"/>
    <s v="Vestdanmark"/>
    <x v="23"/>
    <x v="1"/>
    <n v="2301995.9904044634"/>
  </r>
  <r>
    <x v="6"/>
    <s v="Vestdanmark"/>
    <x v="23"/>
    <x v="2"/>
    <n v="3740743.4844072536"/>
  </r>
  <r>
    <x v="6"/>
    <s v="Østdanmark"/>
    <x v="23"/>
    <x v="0"/>
    <n v="0"/>
  </r>
  <r>
    <x v="6"/>
    <s v="Østdanmark"/>
    <x v="23"/>
    <x v="1"/>
    <n v="282549.62447427149"/>
  </r>
  <r>
    <x v="6"/>
    <s v="Østdanmark"/>
    <x v="23"/>
    <x v="2"/>
    <n v="459143.13977069111"/>
  </r>
  <r>
    <x v="7"/>
    <s v="Vestdanmark"/>
    <x v="40"/>
    <x v="0"/>
    <n v="484833.6848947219"/>
  </r>
  <r>
    <x v="7"/>
    <s v="Vestdanmark"/>
    <x v="40"/>
    <x v="1"/>
    <n v="516191.93109397101"/>
  </r>
  <r>
    <x v="7"/>
    <s v="Vestdanmark"/>
    <x v="40"/>
    <x v="2"/>
    <n v="439894.02730875136"/>
  </r>
  <r>
    <x v="7"/>
    <s v="Østdanmark"/>
    <x v="40"/>
    <x v="0"/>
    <n v="193574.13238370849"/>
  </r>
  <r>
    <x v="7"/>
    <s v="Østdanmark"/>
    <x v="40"/>
    <x v="1"/>
    <n v="161116.26978815842"/>
  </r>
  <r>
    <x v="7"/>
    <s v="Østdanmark"/>
    <x v="40"/>
    <x v="2"/>
    <n v="159603.10290323524"/>
  </r>
  <r>
    <x v="8"/>
    <s v="Vestdanmark"/>
    <x v="22"/>
    <x v="0"/>
    <n v="0"/>
  </r>
  <r>
    <x v="8"/>
    <s v="Vestdanmark"/>
    <x v="22"/>
    <x v="1"/>
    <n v="1914939.41884161"/>
  </r>
  <r>
    <x v="8"/>
    <s v="Vestdanmark"/>
    <x v="22"/>
    <x v="2"/>
    <n v="2113803.5535712074"/>
  </r>
  <r>
    <x v="8"/>
    <s v="Østdanmark"/>
    <x v="22"/>
    <x v="0"/>
    <n v="0"/>
  </r>
  <r>
    <x v="8"/>
    <s v="Østdanmark"/>
    <x v="22"/>
    <x v="1"/>
    <n v="685060.58115838922"/>
  </r>
  <r>
    <x v="8"/>
    <s v="Østdanmark"/>
    <x v="22"/>
    <x v="2"/>
    <n v="886196.44642879209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1072366.0745513018"/>
  </r>
  <r>
    <x v="3"/>
    <s v="Vestdanmark"/>
    <x v="42"/>
    <x v="1"/>
    <n v="268091.51863782544"/>
  </r>
  <r>
    <x v="3"/>
    <s v="Vestdanmark"/>
    <x v="41"/>
    <x v="2"/>
    <n v="1183729.9899998764"/>
  </r>
  <r>
    <x v="3"/>
    <s v="Vestdanmark"/>
    <x v="42"/>
    <x v="2"/>
    <n v="295932.49749996909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383633.92544869799"/>
  </r>
  <r>
    <x v="3"/>
    <s v="Østdanmark"/>
    <x v="42"/>
    <x v="1"/>
    <n v="95908.481362174498"/>
  </r>
  <r>
    <x v="3"/>
    <s v="Østdanmark"/>
    <x v="41"/>
    <x v="2"/>
    <n v="496270.01000012364"/>
  </r>
  <r>
    <x v="3"/>
    <s v="Østdanmark"/>
    <x v="42"/>
    <x v="2"/>
    <n v="124067.50250003091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03032.5053733333"/>
  </r>
  <r>
    <x v="0"/>
    <x v="2"/>
    <x v="1"/>
    <s v="JB1-10"/>
    <n v="579103.0924568146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3.719384342752"/>
  </r>
  <r>
    <x v="0"/>
    <x v="2"/>
    <x v="1"/>
    <s v="OC6"/>
    <n v="0"/>
  </r>
  <r>
    <x v="0"/>
    <x v="3"/>
    <x v="1"/>
    <s v="OC6"/>
    <n v="75164.786728182051"/>
  </r>
  <r>
    <x v="0"/>
    <x v="4"/>
    <x v="1"/>
    <s v="OC6"/>
    <n v="0"/>
  </r>
  <r>
    <x v="0"/>
    <x v="0"/>
    <x v="1"/>
    <s v="OC12"/>
    <n v="0"/>
  </r>
  <r>
    <x v="0"/>
    <x v="1"/>
    <x v="1"/>
    <s v="OC12"/>
    <n v="0"/>
  </r>
  <r>
    <x v="0"/>
    <x v="2"/>
    <x v="1"/>
    <s v="OC12"/>
    <n v="0"/>
  </r>
  <r>
    <x v="0"/>
    <x v="3"/>
    <x v="1"/>
    <s v="OC12"/>
    <n v="116449.1807933067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384286.7244577005"/>
  </r>
  <r>
    <x v="0"/>
    <x v="2"/>
    <x v="2"/>
    <s v="JB1-10"/>
    <n v="897848.87337244744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0"/>
  </r>
  <r>
    <x v="0"/>
    <x v="2"/>
    <x v="2"/>
    <s v="OC6"/>
    <n v="0"/>
  </r>
  <r>
    <x v="0"/>
    <x v="3"/>
    <x v="2"/>
    <s v="OC6"/>
    <n v="146238.506112524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6449.1807933067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36603.49462666654"/>
  </r>
  <r>
    <x v="1"/>
    <x v="2"/>
    <x v="1"/>
    <s v="JB1-10"/>
    <n v="142796.90754318537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2806156572242"/>
  </r>
  <r>
    <x v="1"/>
    <x v="2"/>
    <x v="1"/>
    <s v="OC6"/>
    <n v="0"/>
  </r>
  <r>
    <x v="1"/>
    <x v="3"/>
    <x v="1"/>
    <s v="OC6"/>
    <n v="8101.213271817951"/>
  </r>
  <r>
    <x v="1"/>
    <x v="4"/>
    <x v="1"/>
    <s v="OC6"/>
    <n v="0"/>
  </r>
  <r>
    <x v="1"/>
    <x v="0"/>
    <x v="1"/>
    <s v="OC12"/>
    <n v="0"/>
  </r>
  <r>
    <x v="1"/>
    <x v="1"/>
    <x v="1"/>
    <s v="OC12"/>
    <n v="0"/>
  </r>
  <r>
    <x v="1"/>
    <x v="2"/>
    <x v="1"/>
    <s v="OC12"/>
    <n v="0"/>
  </r>
  <r>
    <x v="1"/>
    <x v="3"/>
    <x v="1"/>
    <s v="OC12"/>
    <n v="12550.819206693192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2249.27554229938"/>
  </r>
  <r>
    <x v="1"/>
    <x v="2"/>
    <x v="2"/>
    <s v="JB1-10"/>
    <n v="177151.12662755256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"/>
  </r>
  <r>
    <x v="1"/>
    <x v="2"/>
    <x v="2"/>
    <s v="OC6"/>
    <n v="0"/>
  </r>
  <r>
    <x v="1"/>
    <x v="3"/>
    <x v="2"/>
    <s v="OC6"/>
    <n v="15761.493887475173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2550.819206693192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830035.1798810968"/>
  </r>
  <r>
    <x v="1"/>
    <x v="0"/>
    <x v="1"/>
    <n v="539838.65863514727"/>
  </r>
  <r>
    <x v="2"/>
    <x v="0"/>
    <x v="1"/>
    <n v="516191.93109397101"/>
  </r>
  <r>
    <x v="3"/>
    <x v="0"/>
    <x v="1"/>
    <n v="15177445.843930429"/>
  </r>
  <r>
    <x v="4"/>
    <x v="0"/>
    <x v="1"/>
    <n v="611541.61877770256"/>
  </r>
  <r>
    <x v="5"/>
    <x v="0"/>
    <x v="1"/>
    <n v="1709753.493521234"/>
  </r>
  <r>
    <x v="6"/>
    <x v="0"/>
    <x v="1"/>
    <n v="1934325.7023983088"/>
  </r>
  <r>
    <x v="7"/>
    <x v="0"/>
    <x v="1"/>
    <n v="6180474.5283449497"/>
  </r>
  <r>
    <x v="8"/>
    <x v="0"/>
    <x v="1"/>
    <n v="31207.233313441284"/>
  </r>
  <r>
    <x v="9"/>
    <x v="0"/>
    <x v="1"/>
    <n v="1519697.0212123424"/>
  </r>
  <r>
    <x v="10"/>
    <x v="0"/>
    <x v="1"/>
    <n v="1076729.9862498611"/>
  </r>
  <r>
    <x v="11"/>
    <x v="0"/>
    <x v="1"/>
    <n v="692791.23874585412"/>
  </r>
  <r>
    <x v="12"/>
    <x v="0"/>
    <x v="1"/>
    <n v="144313.2179648474"/>
  </r>
  <r>
    <x v="0"/>
    <x v="0"/>
    <x v="2"/>
    <n v="5354405.8451970033"/>
  </r>
  <r>
    <x v="1"/>
    <x v="0"/>
    <x v="2"/>
    <n v="237180.47582338168"/>
  </r>
  <r>
    <x v="2"/>
    <x v="0"/>
    <x v="2"/>
    <n v="439894.02730875136"/>
  </r>
  <r>
    <x v="3"/>
    <x v="0"/>
    <x v="2"/>
    <n v="13076673.87268219"/>
  </r>
  <r>
    <x v="4"/>
    <x v="0"/>
    <x v="2"/>
    <n v="532522.25636936096"/>
  </r>
  <r>
    <x v="5"/>
    <x v="0"/>
    <x v="2"/>
    <n v="1428608.8787955844"/>
  </r>
  <r>
    <x v="6"/>
    <x v="0"/>
    <x v="2"/>
    <n v="6365684.7913451167"/>
  </r>
  <r>
    <x v="7"/>
    <x v="0"/>
    <x v="2"/>
    <n v="5219597.1105860332"/>
  </r>
  <r>
    <x v="8"/>
    <x v="0"/>
    <x v="2"/>
    <n v="26477.459279719995"/>
  </r>
  <r>
    <x v="9"/>
    <x v="0"/>
    <x v="2"/>
    <n v="1280149.2330343039"/>
  </r>
  <r>
    <x v="10"/>
    <x v="0"/>
    <x v="2"/>
    <n v="886666.21482607862"/>
  </r>
  <r>
    <x v="11"/>
    <x v="0"/>
    <x v="2"/>
    <n v="582730.84432162589"/>
  </r>
  <r>
    <x v="12"/>
    <x v="0"/>
    <x v="2"/>
    <n v="109310.04149558315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805033.2344930626"/>
  </r>
  <r>
    <x v="1"/>
    <x v="1"/>
    <x v="1"/>
    <n v="167781.82625160305"/>
  </r>
  <r>
    <x v="2"/>
    <x v="1"/>
    <x v="1"/>
    <n v="161116.26978815842"/>
  </r>
  <r>
    <x v="3"/>
    <x v="1"/>
    <x v="1"/>
    <n v="4423531.8080239408"/>
  </r>
  <r>
    <x v="4"/>
    <x v="1"/>
    <x v="1"/>
    <n v="192461.79009462384"/>
  </r>
  <r>
    <x v="5"/>
    <x v="1"/>
    <x v="1"/>
    <n v="518683.38822081371"/>
  </r>
  <r>
    <x v="6"/>
    <x v="1"/>
    <x v="1"/>
    <n v="616977.45656459266"/>
  </r>
  <r>
    <x v="7"/>
    <x v="1"/>
    <x v="1"/>
    <n v="1872907.4937273685"/>
  </r>
  <r>
    <x v="8"/>
    <x v="1"/>
    <x v="1"/>
    <n v="9789.6353792331574"/>
  </r>
  <r>
    <x v="9"/>
    <x v="1"/>
    <x v="1"/>
    <n v="468512.13003640069"/>
  </r>
  <r>
    <x v="10"/>
    <x v="1"/>
    <x v="1"/>
    <n v="338919.47938354878"/>
  </r>
  <r>
    <x v="11"/>
    <x v="1"/>
    <x v="1"/>
    <n v="212819.84687871221"/>
  </r>
  <r>
    <x v="12"/>
    <x v="1"/>
    <x v="1"/>
    <n v="41534.827794214631"/>
  </r>
  <r>
    <x v="0"/>
    <x v="1"/>
    <x v="2"/>
    <n v="1942694.6810915712"/>
  </r>
  <r>
    <x v="1"/>
    <x v="1"/>
    <x v="2"/>
    <n v="86054.225653098314"/>
  </r>
  <r>
    <x v="2"/>
    <x v="1"/>
    <x v="2"/>
    <n v="159603.10290323524"/>
  </r>
  <r>
    <x v="3"/>
    <x v="1"/>
    <x v="2"/>
    <n v="4744501.1665704474"/>
  </r>
  <r>
    <x v="4"/>
    <x v="1"/>
    <x v="2"/>
    <n v="193210.63530132477"/>
  </r>
  <r>
    <x v="5"/>
    <x v="1"/>
    <x v="2"/>
    <n v="518330.31533945334"/>
  </r>
  <r>
    <x v="6"/>
    <x v="1"/>
    <x v="2"/>
    <n v="2309608.6369218179"/>
  </r>
  <r>
    <x v="7"/>
    <x v="1"/>
    <x v="2"/>
    <n v="1893783.145570158"/>
  </r>
  <r>
    <x v="8"/>
    <x v="1"/>
    <x v="2"/>
    <n v="9606.5970340427502"/>
  </r>
  <r>
    <x v="9"/>
    <x v="1"/>
    <x v="2"/>
    <n v="464465.93290085113"/>
  </r>
  <r>
    <x v="10"/>
    <x v="1"/>
    <x v="2"/>
    <n v="321701.75165025122"/>
  </r>
  <r>
    <x v="11"/>
    <x v="1"/>
    <x v="2"/>
    <n v="211427.40100418578"/>
  </r>
  <r>
    <x v="12"/>
    <x v="1"/>
    <x v="2"/>
    <n v="39660.05610012834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62905.40271656995"/>
    <n v="4646966.8730431553"/>
    <n v="2187792.0038287179"/>
    <n v="2187792.0038287179"/>
  </r>
  <r>
    <x v="0"/>
    <x v="1"/>
    <x v="1"/>
    <s v="Konventionel"/>
    <x v="0"/>
    <s v="Halm"/>
    <n v="114903.6031375388"/>
    <n v="443527.90811089979"/>
    <n v="189928.3021557508"/>
    <n v="189928.3021557508"/>
  </r>
  <r>
    <x v="0"/>
    <x v="2"/>
    <x v="1"/>
    <s v="Konventionel"/>
    <x v="0"/>
    <s v="Halm"/>
    <n v="96238.674491349986"/>
    <n v="423450.16776193999"/>
    <n v="326226.00924379862"/>
    <n v="326226.00924379862"/>
  </r>
  <r>
    <x v="0"/>
    <x v="3"/>
    <x v="1"/>
    <s v="Konventionel"/>
    <x v="0"/>
    <s v="Græs"/>
    <n v="194452.25146352721"/>
    <n v="9648720.71762022"/>
    <n v="0"/>
    <n v="9648720.71762022"/>
  </r>
  <r>
    <x v="0"/>
    <x v="4"/>
    <x v="1"/>
    <s v="Konventionel"/>
    <x v="0"/>
    <s v="Grøntsager"/>
    <n v="22096.846757218998"/>
    <n v="458509.57021229429"/>
    <n v="0"/>
    <n v="458509.57021229429"/>
  </r>
  <r>
    <x v="0"/>
    <x v="5"/>
    <x v="1"/>
    <s v="Konventionel"/>
    <x v="0"/>
    <s v="Kartofler"/>
    <n v="32257.394898052684"/>
    <n v="1370000.5759083009"/>
    <n v="0"/>
    <n v="1370000.5759083009"/>
  </r>
  <r>
    <x v="0"/>
    <x v="6"/>
    <x v="1"/>
    <s v="Konventionel"/>
    <x v="0"/>
    <s v="Roer"/>
    <n v="19838.419979081133"/>
    <n v="1611945.6472554877"/>
    <n v="0"/>
    <n v="1611945.6472554877"/>
  </r>
  <r>
    <x v="0"/>
    <x v="7"/>
    <x v="1"/>
    <s v="Konventionel"/>
    <x v="0"/>
    <s v="Majs"/>
    <n v="107183.38810401986"/>
    <n v="4770732.6045099245"/>
    <n v="0"/>
    <n v="4770732.6045099245"/>
  </r>
  <r>
    <x v="0"/>
    <x v="8"/>
    <x v="1"/>
    <s v="Konventionel"/>
    <x v="0"/>
    <s v="Frugt"/>
    <n v="2990.7218478474151"/>
    <n v="25391.228488224559"/>
    <n v="0"/>
    <n v="25391.228488224559"/>
  </r>
  <r>
    <x v="0"/>
    <x v="9"/>
    <x v="1"/>
    <s v="Konventionel"/>
    <x v="0"/>
    <s v="Øvrige"/>
    <n v="41201.294654944359"/>
    <n v="1227631.4480028604"/>
    <n v="0"/>
    <n v="1227631.4480028604"/>
  </r>
  <r>
    <x v="0"/>
    <x v="10"/>
    <x v="1"/>
    <s v="Konventionel"/>
    <x v="0"/>
    <s v="Halm"/>
    <n v="59507.261024225008"/>
    <n v="850290.96695399587"/>
    <n v="203752.86174694647"/>
    <n v="203752.86174694647"/>
  </r>
  <r>
    <x v="0"/>
    <x v="11"/>
    <x v="1"/>
    <s v="Konventionel"/>
    <x v="0"/>
    <s v="Juletræer"/>
    <n v="11176.489299061544"/>
    <n v="558824.46495307726"/>
    <n v="0"/>
    <n v="558824.46495307726"/>
  </r>
  <r>
    <x v="0"/>
    <x v="12"/>
    <x v="1"/>
    <s v="Konventionel"/>
    <x v="0"/>
    <s v="Pil &amp; poppel"/>
    <n v="4297.8506594739029"/>
    <n v="104825.62584082691"/>
    <n v="0"/>
    <n v="104825.62584082691"/>
  </r>
  <r>
    <x v="0"/>
    <x v="13"/>
    <x v="1"/>
    <s v="Konventionel"/>
    <x v="0"/>
    <s v="Græs"/>
    <n v="104591.74131750326"/>
    <n v="1442320.11276837"/>
    <n v="0"/>
    <n v="1442320.11276837"/>
  </r>
  <r>
    <x v="0"/>
    <x v="0"/>
    <x v="2"/>
    <s v="Konventionel"/>
    <x v="0"/>
    <s v="Halm"/>
    <n v="557313.83526667021"/>
    <n v="3906769.985219358"/>
    <n v="2471032.0156512442"/>
    <n v="2471032.0156512442"/>
  </r>
  <r>
    <x v="0"/>
    <x v="1"/>
    <x v="2"/>
    <s v="Konventionel"/>
    <x v="0"/>
    <s v="Halm"/>
    <n v="45681.461907104116"/>
    <n v="176330.44296142191"/>
    <n v="101442.53838401074"/>
    <n v="101442.53838401074"/>
  </r>
  <r>
    <x v="0"/>
    <x v="2"/>
    <x v="2"/>
    <s v="Konventionel"/>
    <x v="0"/>
    <s v="Halm"/>
    <n v="74608.892013017525"/>
    <n v="328279.12485727714"/>
    <n v="339768.89422728185"/>
    <n v="339768.89422728185"/>
  </r>
  <r>
    <x v="0"/>
    <x v="3"/>
    <x v="2"/>
    <s v="Konventionel"/>
    <x v="0"/>
    <s v="Græs"/>
    <n v="188436.03036680448"/>
    <n v="9350195.8268008381"/>
    <n v="0"/>
    <n v="9350195.8268008381"/>
  </r>
  <r>
    <x v="0"/>
    <x v="4"/>
    <x v="2"/>
    <s v="Konventionel"/>
    <x v="0"/>
    <s v="Grøntsager"/>
    <n v="17130.548215164043"/>
    <n v="355458.87546465389"/>
    <n v="0"/>
    <n v="355458.87546465389"/>
  </r>
  <r>
    <x v="0"/>
    <x v="5"/>
    <x v="2"/>
    <s v="Konventionel"/>
    <x v="0"/>
    <s v="Kartofler"/>
    <n v="25007.498339832084"/>
    <n v="1062090.9480096938"/>
    <n v="0"/>
    <n v="1062090.9480096938"/>
  </r>
  <r>
    <x v="0"/>
    <x v="6"/>
    <x v="2"/>
    <s v="Konventionel"/>
    <x v="0"/>
    <s v="Roer"/>
    <n v="58243.863931557738"/>
    <n v="4732531.2722895565"/>
    <n v="0"/>
    <n v="4732531.2722895565"/>
  </r>
  <r>
    <x v="0"/>
    <x v="7"/>
    <x v="2"/>
    <s v="Konventionel"/>
    <x v="0"/>
    <s v="Majs"/>
    <n v="83093.765275839571"/>
    <n v="3698503.4924276196"/>
    <n v="0"/>
    <n v="3698503.4924276196"/>
  </r>
  <r>
    <x v="0"/>
    <x v="8"/>
    <x v="2"/>
    <s v="Konventionel"/>
    <x v="0"/>
    <s v="Frugt"/>
    <n v="2318.5527498830579"/>
    <n v="19684.512846507165"/>
    <n v="0"/>
    <n v="19684.512846507165"/>
  </r>
  <r>
    <x v="0"/>
    <x v="9"/>
    <x v="2"/>
    <s v="Konventionel"/>
    <x v="0"/>
    <s v="Øvrige"/>
    <n v="31941.243579612597"/>
    <n v="951719.4892793555"/>
    <n v="0"/>
    <n v="951719.4892793555"/>
  </r>
  <r>
    <x v="0"/>
    <x v="10"/>
    <x v="2"/>
    <s v="Konventionel"/>
    <x v="0"/>
    <s v="Halm"/>
    <n v="46132.91730390468"/>
    <n v="659186.8317847302"/>
    <n v="212211.41959796153"/>
    <n v="212211.41959796153"/>
  </r>
  <r>
    <x v="0"/>
    <x v="11"/>
    <x v="2"/>
    <s v="Konventionel"/>
    <x v="0"/>
    <s v="Juletræer"/>
    <n v="8664.5570255986549"/>
    <n v="433227.85127993277"/>
    <n v="0"/>
    <n v="433227.85127993277"/>
  </r>
  <r>
    <x v="0"/>
    <x v="12"/>
    <x v="2"/>
    <s v="Konventionel"/>
    <x v="0"/>
    <s v="Pil &amp; poppel"/>
    <n v="3331.9024543463102"/>
    <n v="81265.913520641712"/>
    <n v="0"/>
    <n v="81265.913520641712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03459.22470143001"/>
    <n v="485916.94065520633"/>
    <n v="228769.69566047119"/>
    <n v="228769.69566047119"/>
  </r>
  <r>
    <x v="0"/>
    <x v="1"/>
    <x v="1"/>
    <s v="Økologisk"/>
    <x v="0"/>
    <s v="Halm"/>
    <n v="17932.932281581201"/>
    <n v="39456.037605934958"/>
    <n v="16895.933931658987"/>
    <n v="16895.933931658987"/>
  </r>
  <r>
    <x v="0"/>
    <x v="2"/>
    <x v="1"/>
    <s v="Økologisk"/>
    <x v="0"/>
    <s v="Halm"/>
    <n v="15019.908735644221"/>
    <n v="36348.179140259017"/>
    <n v="28002.63720965555"/>
    <n v="28002.63720965555"/>
  </r>
  <r>
    <x v="0"/>
    <x v="3"/>
    <x v="1"/>
    <s v="Økologisk"/>
    <x v="0"/>
    <s v="Græs"/>
    <n v="30348.039245752803"/>
    <n v="1174578.3717519182"/>
    <n v="0"/>
    <n v="1174578.3717519182"/>
  </r>
  <r>
    <x v="0"/>
    <x v="4"/>
    <x v="1"/>
    <s v="Økologisk"/>
    <x v="0"/>
    <s v="Grøntsager"/>
    <n v="3448.6408233809998"/>
    <n v="40788.799338538774"/>
    <n v="0"/>
    <n v="40788.799338538774"/>
  </r>
  <r>
    <x v="0"/>
    <x v="5"/>
    <x v="1"/>
    <s v="Økologisk"/>
    <x v="0"/>
    <s v="Kartofler"/>
    <n v="5034.3911112567775"/>
    <n v="121874.61770652459"/>
    <n v="0"/>
    <n v="121874.61770652459"/>
  </r>
  <r>
    <x v="0"/>
    <x v="6"/>
    <x v="1"/>
    <s v="Økologisk"/>
    <x v="0"/>
    <s v="Roer"/>
    <n v="3096.1695921109285"/>
    <n v="143397.93937145639"/>
    <n v="0"/>
    <n v="143397.93937145639"/>
  </r>
  <r>
    <x v="0"/>
    <x v="7"/>
    <x v="1"/>
    <s v="Økologisk"/>
    <x v="0"/>
    <s v="Majs"/>
    <n v="16728.043230107149"/>
    <n v="617989.11946281744"/>
    <n v="0"/>
    <n v="617989.11946281744"/>
  </r>
  <r>
    <x v="0"/>
    <x v="8"/>
    <x v="1"/>
    <s v="Økologisk"/>
    <x v="0"/>
    <s v="Frugt"/>
    <n v="466.7600571784983"/>
    <n v="2258.7919447039067"/>
    <n v="0"/>
    <n v="2258.7919447039067"/>
  </r>
  <r>
    <x v="0"/>
    <x v="9"/>
    <x v="1"/>
    <s v="Økologisk"/>
    <x v="0"/>
    <s v="Øvrige"/>
    <n v="6430.2598594421834"/>
    <n v="109209.52592349146"/>
    <n v="0"/>
    <n v="109209.52592349146"/>
  </r>
  <r>
    <x v="0"/>
    <x v="10"/>
    <x v="1"/>
    <s v="Økologisk"/>
    <x v="0"/>
    <s v="Halm"/>
    <n v="9287.2603910640191"/>
    <n v="75641.49122209246"/>
    <n v="18125.760360031825"/>
    <n v="18125.760360031825"/>
  </r>
  <r>
    <x v="0"/>
    <x v="11"/>
    <x v="1"/>
    <s v="Økologisk"/>
    <x v="0"/>
    <s v="Juletræer"/>
    <n v="1744.3075784662526"/>
    <n v="49712.765986288199"/>
    <n v="0"/>
    <n v="49712.765986288199"/>
  </r>
  <r>
    <x v="0"/>
    <x v="12"/>
    <x v="1"/>
    <s v="Økologisk"/>
    <x v="0"/>
    <s v="Pil &amp; poppel"/>
    <n v="670.76281968667865"/>
    <n v="9325.2392005221172"/>
    <n v="0"/>
    <n v="9325.2392005221172"/>
  </r>
  <r>
    <x v="0"/>
    <x v="13"/>
    <x v="1"/>
    <s v="Økologisk"/>
    <x v="0"/>
    <s v="Græs"/>
    <n v="16323.5665640034"/>
    <n v="225101.98291760689"/>
    <n v="0"/>
    <n v="225101.98291760689"/>
  </r>
  <r>
    <x v="0"/>
    <x v="0"/>
    <x v="2"/>
    <s v="Økologisk"/>
    <x v="0"/>
    <s v="Halm"/>
    <n v="118218.08626868761"/>
    <n v="555234.88577814505"/>
    <n v="351186.06525467685"/>
    <n v="351186.06525467685"/>
  </r>
  <r>
    <x v="0"/>
    <x v="1"/>
    <x v="2"/>
    <s v="Økologisk"/>
    <x v="0"/>
    <s v="Halm"/>
    <n v="9690.0070712039033"/>
    <n v="21319.953558062829"/>
    <n v="12265.325095521299"/>
    <n v="12265.325095521299"/>
  </r>
  <r>
    <x v="0"/>
    <x v="2"/>
    <x v="2"/>
    <s v="Økologisk"/>
    <x v="0"/>
    <s v="Halm"/>
    <n v="15826.1286088219"/>
    <n v="38299.231233349004"/>
    <n v="39639.704326516214"/>
    <n v="39639.704326516214"/>
  </r>
  <r>
    <x v="0"/>
    <x v="3"/>
    <x v="2"/>
    <s v="Økologisk"/>
    <x v="0"/>
    <s v="Græs"/>
    <n v="39971.279168716101"/>
    <n v="1547032.4004343208"/>
    <n v="0"/>
    <n v="1547032.4004343208"/>
  </r>
  <r>
    <x v="0"/>
    <x v="4"/>
    <x v="2"/>
    <s v="Økologisk"/>
    <x v="0"/>
    <s v="Grøntsager"/>
    <n v="3633.7526517014635"/>
    <n v="42978.209487999062"/>
    <n v="0"/>
    <n v="42978.209487999062"/>
  </r>
  <r>
    <x v="0"/>
    <x v="5"/>
    <x v="2"/>
    <s v="Økologisk"/>
    <x v="0"/>
    <s v="Kartofler"/>
    <n v="5304.6208599643815"/>
    <n v="128416.45098662659"/>
    <n v="0"/>
    <n v="128416.45098662659"/>
  </r>
  <r>
    <x v="0"/>
    <x v="6"/>
    <x v="2"/>
    <s v="Økologisk"/>
    <x v="0"/>
    <s v="Roer"/>
    <n v="12354.759015784975"/>
    <n v="572206.05383137369"/>
    <n v="0"/>
    <n v="572206.05383137369"/>
  </r>
  <r>
    <x v="0"/>
    <x v="7"/>
    <x v="2"/>
    <s v="Økologisk"/>
    <x v="0"/>
    <s v="Majs"/>
    <n v="17625.950210026578"/>
    <n v="651160.76639407501"/>
    <n v="0"/>
    <n v="651160.76639407501"/>
  </r>
  <r>
    <x v="0"/>
    <x v="8"/>
    <x v="2"/>
    <s v="Økologisk"/>
    <x v="0"/>
    <s v="Frugt"/>
    <n v="491.8142196721638"/>
    <n v="2380.0365532595019"/>
    <n v="0"/>
    <n v="2380.0365532595019"/>
  </r>
  <r>
    <x v="0"/>
    <x v="9"/>
    <x v="2"/>
    <s v="Økologisk"/>
    <x v="0"/>
    <s v="Øvrige"/>
    <n v="6775.4153047663094"/>
    <n v="115071.53824923116"/>
    <n v="0"/>
    <n v="115071.53824923116"/>
  </r>
  <r>
    <x v="0"/>
    <x v="10"/>
    <x v="2"/>
    <s v="Økologisk"/>
    <x v="0"/>
    <s v="Halm"/>
    <n v="9785.7703371919033"/>
    <n v="79701.680570335564"/>
    <n v="25658.289824117168"/>
    <n v="25658.289824117168"/>
  </r>
  <r>
    <x v="0"/>
    <x v="11"/>
    <x v="2"/>
    <s v="Økologisk"/>
    <x v="0"/>
    <s v="Juletræer"/>
    <n v="1837.9363387633509"/>
    <n v="52381.1856547555"/>
    <n v="0"/>
    <n v="52381.1856547555"/>
  </r>
  <r>
    <x v="0"/>
    <x v="12"/>
    <x v="2"/>
    <s v="Økologisk"/>
    <x v="0"/>
    <s v="Pil &amp; poppel"/>
    <n v="706.76718728558092"/>
    <n v="9825.7877256775901"/>
    <n v="0"/>
    <n v="9825.7877256775901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9.144058005662"/>
    <n v="151324.67981594364"/>
    <n v="71243.659257346269"/>
    <n v="71243.659257346269"/>
  </r>
  <r>
    <x v="0"/>
    <x v="1"/>
    <x v="1"/>
    <s v="Konventionel"/>
    <x v="1"/>
    <s v="Halm"/>
    <n v="1542.1050369777552"/>
    <n v="7143.0305312809624"/>
    <n v="3058.8011176822356"/>
    <n v="3058.8011176822356"/>
  </r>
  <r>
    <x v="0"/>
    <x v="2"/>
    <x v="1"/>
    <s v="Konventionel"/>
    <x v="1"/>
    <s v="Halm"/>
    <n v="1651.259855586846"/>
    <n v="8718.6520374985466"/>
    <n v="6716.8495296888796"/>
    <n v="6716.8495296888796"/>
  </r>
  <r>
    <x v="0"/>
    <x v="3"/>
    <x v="1"/>
    <s v="Konventionel"/>
    <x v="1"/>
    <s v="Græs"/>
    <n v="15238.408806724705"/>
    <n v="907355.81398761575"/>
    <n v="0"/>
    <n v="907355.81398761575"/>
  </r>
  <r>
    <x v="0"/>
    <x v="4"/>
    <x v="1"/>
    <s v="Konventionel"/>
    <x v="1"/>
    <s v="Grøntsager"/>
    <n v="71.270611166506612"/>
    <n v="1774.6382180460148"/>
    <n v="0"/>
    <n v="1774.6382180460148"/>
  </r>
  <r>
    <x v="0"/>
    <x v="5"/>
    <x v="1"/>
    <s v="Konventionel"/>
    <x v="1"/>
    <s v="Kartofler"/>
    <n v="1125.1782236252373"/>
    <n v="57344.797466919234"/>
    <n v="0"/>
    <n v="57344.797466919234"/>
  </r>
  <r>
    <x v="0"/>
    <x v="6"/>
    <x v="1"/>
    <s v="Konventionel"/>
    <x v="1"/>
    <s v="Roer"/>
    <n v="29.519410101552374"/>
    <n v="2878.2746613644977"/>
    <n v="0"/>
    <n v="2878.2746613644977"/>
  </r>
  <r>
    <x v="0"/>
    <x v="7"/>
    <x v="1"/>
    <s v="Konventionel"/>
    <x v="1"/>
    <s v="Majs"/>
    <n v="3810.512240832039"/>
    <n v="203527.0798073209"/>
    <n v="0"/>
    <n v="203527.0798073209"/>
  </r>
  <r>
    <x v="0"/>
    <x v="8"/>
    <x v="1"/>
    <s v="Konventionel"/>
    <x v="1"/>
    <s v="Frugt"/>
    <n v="64.915351748399516"/>
    <n v="661.35760361269433"/>
    <n v="0"/>
    <n v="661.35760361269433"/>
  </r>
  <r>
    <x v="0"/>
    <x v="9"/>
    <x v="1"/>
    <s v="Konventionel"/>
    <x v="1"/>
    <s v="Øvrige"/>
    <n v="1148.0865099527102"/>
    <n v="41049.984951674072"/>
    <n v="0"/>
    <n v="41049.984951674072"/>
  </r>
  <r>
    <x v="0"/>
    <x v="10"/>
    <x v="1"/>
    <s v="Konventionel"/>
    <x v="1"/>
    <s v="Halm"/>
    <n v="2833.816076318562"/>
    <n v="48590.403999036746"/>
    <n v="11643.583494377708"/>
    <n v="11643.583494377708"/>
  </r>
  <r>
    <x v="0"/>
    <x v="11"/>
    <x v="1"/>
    <s v="Konventionel"/>
    <x v="1"/>
    <s v="Juletræer"/>
    <n v="325.58580566036647"/>
    <n v="19535.148339621988"/>
    <n v="0"/>
    <n v="19535.148339621988"/>
  </r>
  <r>
    <x v="0"/>
    <x v="12"/>
    <x v="1"/>
    <s v="Konventionel"/>
    <x v="1"/>
    <s v="Pil &amp; poppel"/>
    <n v="534.73194997058431"/>
    <n v="15650.691218651249"/>
    <n v="0"/>
    <n v="15650.691218651249"/>
  </r>
  <r>
    <x v="0"/>
    <x v="13"/>
    <x v="1"/>
    <s v="Konventionel"/>
    <x v="1"/>
    <s v="Græs"/>
    <n v="15114.23333078555"/>
    <n v="250110.33315783931"/>
    <n v="0"/>
    <n v="250110.3331578393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5542749488609"/>
    <n v="15823.488195782778"/>
    <n v="7449.6982425745337"/>
    <n v="7449.6982425745337"/>
  </r>
  <r>
    <x v="0"/>
    <x v="1"/>
    <x v="1"/>
    <s v="Økologisk"/>
    <x v="1"/>
    <s v="Halm"/>
    <n v="240.67535259190402"/>
    <n v="635.44069292724873"/>
    <n v="272.10953295450639"/>
    <n v="272.10953295450639"/>
  </r>
  <r>
    <x v="0"/>
    <x v="2"/>
    <x v="1"/>
    <s v="Økologisk"/>
    <x v="1"/>
    <s v="Halm"/>
    <n v="257.71107572742682"/>
    <n v="748.3929639124475"/>
    <n v="576.56193939814955"/>
    <n v="576.56193939814955"/>
  </r>
  <r>
    <x v="0"/>
    <x v="3"/>
    <x v="1"/>
    <s v="Økologisk"/>
    <x v="1"/>
    <s v="Græs"/>
    <n v="2378.2487733038556"/>
    <n v="110456.14706693174"/>
    <n v="0"/>
    <n v="110456.14706693174"/>
  </r>
  <r>
    <x v="0"/>
    <x v="4"/>
    <x v="1"/>
    <s v="Økologisk"/>
    <x v="1"/>
    <s v="Grøntsager"/>
    <n v="11.123158968183114"/>
    <n v="157.87099523542295"/>
    <n v="0"/>
    <n v="157.87099523542295"/>
  </r>
  <r>
    <x v="0"/>
    <x v="5"/>
    <x v="1"/>
    <s v="Økologisk"/>
    <x v="1"/>
    <s v="Kartofler"/>
    <n v="175.60584992995032"/>
    <n v="5101.3666648317167"/>
    <n v="0"/>
    <n v="5101.3666648317167"/>
  </r>
  <r>
    <x v="0"/>
    <x v="6"/>
    <x v="1"/>
    <s v="Økologisk"/>
    <x v="1"/>
    <s v="Roer"/>
    <n v="4.6070755649821624"/>
    <n v="256.04998288092264"/>
    <n v="0"/>
    <n v="256.04998288092264"/>
  </r>
  <r>
    <x v="0"/>
    <x v="7"/>
    <x v="1"/>
    <s v="Økologisk"/>
    <x v="1"/>
    <s v="Majs"/>
    <n v="594.7042225576015"/>
    <n v="26364.40380625469"/>
    <n v="0"/>
    <n v="26364.40380625469"/>
  </r>
  <r>
    <x v="0"/>
    <x v="8"/>
    <x v="1"/>
    <s v="Økologisk"/>
    <x v="1"/>
    <s v="Frugt"/>
    <n v="10.131297671715533"/>
    <n v="58.83406658727958"/>
    <n v="0"/>
    <n v="58.83406658727958"/>
  </r>
  <r>
    <x v="0"/>
    <x v="9"/>
    <x v="1"/>
    <s v="Økologisk"/>
    <x v="1"/>
    <s v="Øvrige"/>
    <n v="179.18113161111663"/>
    <n v="3651.7876786489246"/>
    <n v="0"/>
    <n v="3651.7876786489246"/>
  </r>
  <r>
    <x v="0"/>
    <x v="10"/>
    <x v="1"/>
    <s v="Økologisk"/>
    <x v="1"/>
    <s v="Halm"/>
    <n v="442.27187318266579"/>
    <n v="4322.5798702033262"/>
    <n v="1035.8078033437741"/>
    <n v="1035.8078033437741"/>
  </r>
  <r>
    <x v="0"/>
    <x v="11"/>
    <x v="1"/>
    <s v="Økologisk"/>
    <x v="1"/>
    <s v="Juletræer"/>
    <n v="50.813969669536974"/>
    <n v="1737.8377626981642"/>
    <n v="0"/>
    <n v="1737.8377626981642"/>
  </r>
  <r>
    <x v="0"/>
    <x v="12"/>
    <x v="1"/>
    <s v="Økologisk"/>
    <x v="1"/>
    <s v="Pil &amp; poppel"/>
    <n v="83.455275428935138"/>
    <n v="1392.2782534973571"/>
    <n v="0"/>
    <n v="1392.2782534973571"/>
  </r>
  <r>
    <x v="0"/>
    <x v="13"/>
    <x v="1"/>
    <s v="Økologisk"/>
    <x v="1"/>
    <s v="Græs"/>
    <n v="2358.8687857295367"/>
    <n v="39034.560666252371"/>
    <n v="0"/>
    <n v="39034.56066625237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0"/>
    <n v="0"/>
    <n v="0"/>
    <n v="0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Korn"/>
    <n v="0"/>
    <n v="0"/>
    <n v="0"/>
    <n v="0"/>
  </r>
  <r>
    <x v="0"/>
    <x v="1"/>
    <x v="1"/>
    <s v="Konventionel"/>
    <x v="2"/>
    <s v="Bælgsæd"/>
    <n v="0"/>
    <n v="0"/>
    <n v="0"/>
    <n v="0"/>
  </r>
  <r>
    <x v="0"/>
    <x v="2"/>
    <x v="1"/>
    <s v="Konventionel"/>
    <x v="2"/>
    <s v="Raps"/>
    <n v="0"/>
    <n v="0"/>
    <n v="0"/>
    <n v="0"/>
  </r>
  <r>
    <x v="0"/>
    <x v="3"/>
    <x v="1"/>
    <s v="Konventionel"/>
    <x v="2"/>
    <s v="Græs"/>
    <n v="0"/>
    <n v="0"/>
    <n v="0"/>
    <n v="0"/>
  </r>
  <r>
    <x v="0"/>
    <x v="4"/>
    <x v="1"/>
    <s v="Konventionel"/>
    <x v="2"/>
    <s v="Grøntsager"/>
    <n v="0"/>
    <n v="0"/>
    <n v="0"/>
    <n v="0"/>
  </r>
  <r>
    <x v="0"/>
    <x v="5"/>
    <x v="1"/>
    <s v="Konventionel"/>
    <x v="2"/>
    <s v="Kartofler"/>
    <n v="0"/>
    <n v="0"/>
    <n v="0"/>
    <n v="0"/>
  </r>
  <r>
    <x v="0"/>
    <x v="6"/>
    <x v="1"/>
    <s v="Konventionel"/>
    <x v="2"/>
    <s v="Roer"/>
    <n v="0"/>
    <n v="0"/>
    <n v="0"/>
    <n v="0"/>
  </r>
  <r>
    <x v="0"/>
    <x v="7"/>
    <x v="1"/>
    <s v="Konventionel"/>
    <x v="2"/>
    <s v="Majs"/>
    <n v="0"/>
    <n v="0"/>
    <n v="0"/>
    <n v="0"/>
  </r>
  <r>
    <x v="0"/>
    <x v="8"/>
    <x v="1"/>
    <s v="Konventionel"/>
    <x v="2"/>
    <s v="Frugt"/>
    <n v="0"/>
    <n v="0"/>
    <n v="0"/>
    <n v="0"/>
  </r>
  <r>
    <x v="0"/>
    <x v="9"/>
    <x v="1"/>
    <s v="Konventionel"/>
    <x v="2"/>
    <s v="Øvrige"/>
    <n v="0"/>
    <n v="0"/>
    <n v="0"/>
    <n v="0"/>
  </r>
  <r>
    <x v="0"/>
    <x v="10"/>
    <x v="1"/>
    <s v="Konventionel"/>
    <x v="2"/>
    <s v="Frø"/>
    <n v="0"/>
    <n v="0"/>
    <n v="0"/>
    <n v="0"/>
  </r>
  <r>
    <x v="0"/>
    <x v="11"/>
    <x v="1"/>
    <s v="Konventionel"/>
    <x v="2"/>
    <s v="Juletræer"/>
    <n v="0"/>
    <n v="0"/>
    <n v="0"/>
    <n v="0"/>
  </r>
  <r>
    <x v="0"/>
    <x v="12"/>
    <x v="1"/>
    <s v="Konventionel"/>
    <x v="2"/>
    <s v="Pil &amp; poppel"/>
    <n v="0"/>
    <n v="0"/>
    <n v="0"/>
    <n v="0"/>
  </r>
  <r>
    <x v="0"/>
    <x v="13"/>
    <x v="1"/>
    <s v="Konventionel"/>
    <x v="2"/>
    <s v="Græs"/>
    <n v="0"/>
    <n v="0"/>
    <n v="0"/>
    <n v="0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Korn"/>
    <n v="0"/>
    <n v="0"/>
    <n v="0"/>
    <n v="0"/>
  </r>
  <r>
    <x v="0"/>
    <x v="1"/>
    <x v="1"/>
    <s v="Økologisk"/>
    <x v="2"/>
    <s v="Bælgsæd"/>
    <n v="0"/>
    <n v="0"/>
    <n v="0"/>
    <n v="0"/>
  </r>
  <r>
    <x v="0"/>
    <x v="2"/>
    <x v="1"/>
    <s v="Økologisk"/>
    <x v="2"/>
    <s v="Raps"/>
    <n v="0"/>
    <n v="0"/>
    <n v="0"/>
    <n v="0"/>
  </r>
  <r>
    <x v="0"/>
    <x v="3"/>
    <x v="1"/>
    <s v="Økologisk"/>
    <x v="2"/>
    <s v="Græs"/>
    <n v="0"/>
    <n v="0"/>
    <n v="0"/>
    <n v="0"/>
  </r>
  <r>
    <x v="0"/>
    <x v="4"/>
    <x v="1"/>
    <s v="Økologisk"/>
    <x v="2"/>
    <s v="Grøntsager"/>
    <n v="0"/>
    <n v="0"/>
    <n v="0"/>
    <n v="0"/>
  </r>
  <r>
    <x v="0"/>
    <x v="5"/>
    <x v="1"/>
    <s v="Økologisk"/>
    <x v="2"/>
    <s v="Kartofler"/>
    <n v="0"/>
    <n v="0"/>
    <n v="0"/>
    <n v="0"/>
  </r>
  <r>
    <x v="0"/>
    <x v="6"/>
    <x v="1"/>
    <s v="Økologisk"/>
    <x v="2"/>
    <s v="Roer"/>
    <n v="0"/>
    <n v="0"/>
    <n v="0"/>
    <n v="0"/>
  </r>
  <r>
    <x v="0"/>
    <x v="7"/>
    <x v="1"/>
    <s v="Økologisk"/>
    <x v="2"/>
    <s v="Majs"/>
    <n v="0"/>
    <n v="0"/>
    <n v="0"/>
    <n v="0"/>
  </r>
  <r>
    <x v="0"/>
    <x v="8"/>
    <x v="1"/>
    <s v="Økologisk"/>
    <x v="2"/>
    <s v="Frugt"/>
    <n v="0"/>
    <n v="0"/>
    <n v="0"/>
    <n v="0"/>
  </r>
  <r>
    <x v="0"/>
    <x v="9"/>
    <x v="1"/>
    <s v="Økologisk"/>
    <x v="2"/>
    <s v="Øvrige"/>
    <n v="0"/>
    <n v="0"/>
    <n v="0"/>
    <n v="0"/>
  </r>
  <r>
    <x v="0"/>
    <x v="10"/>
    <x v="1"/>
    <s v="Økologisk"/>
    <x v="2"/>
    <s v="Frø"/>
    <n v="0"/>
    <n v="0"/>
    <n v="0"/>
    <n v="0"/>
  </r>
  <r>
    <x v="0"/>
    <x v="11"/>
    <x v="1"/>
    <s v="Økologisk"/>
    <x v="2"/>
    <s v="Juletræer"/>
    <n v="0"/>
    <n v="0"/>
    <n v="0"/>
    <n v="0"/>
  </r>
  <r>
    <x v="0"/>
    <x v="12"/>
    <x v="1"/>
    <s v="Økologisk"/>
    <x v="2"/>
    <s v="Pil &amp; poppel"/>
    <n v="0"/>
    <n v="0"/>
    <n v="0"/>
    <n v="0"/>
  </r>
  <r>
    <x v="0"/>
    <x v="13"/>
    <x v="1"/>
    <s v="Økologisk"/>
    <x v="2"/>
    <s v="Græs"/>
    <n v="0"/>
    <n v="0"/>
    <n v="0"/>
    <n v="0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08872.91028342993"/>
    <n v="1464199.1010868438"/>
    <n v="689344.93679168622"/>
    <n v="689344.93679168622"/>
  </r>
  <r>
    <x v="1"/>
    <x v="1"/>
    <x v="1"/>
    <s v="Konventionel"/>
    <x v="0"/>
    <s v="Halm"/>
    <n v="36204.637782461192"/>
    <n v="139749.90184030021"/>
    <n v="59843.949157590272"/>
    <n v="59843.949157590272"/>
  </r>
  <r>
    <x v="1"/>
    <x v="2"/>
    <x v="1"/>
    <s v="Konventionel"/>
    <x v="0"/>
    <s v="Halm"/>
    <n v="30323.560406133198"/>
    <n v="133423.66578698609"/>
    <n v="102789.5921222941"/>
    <n v="102789.5921222941"/>
  </r>
  <r>
    <x v="1"/>
    <x v="3"/>
    <x v="1"/>
    <s v="Konventionel"/>
    <x v="0"/>
    <s v="Græs"/>
    <n v="61269.387016472785"/>
    <n v="3040186.9837573799"/>
    <n v="0"/>
    <n v="3040186.9837573799"/>
  </r>
  <r>
    <x v="1"/>
    <x v="4"/>
    <x v="1"/>
    <s v="Konventionel"/>
    <x v="0"/>
    <s v="Grøntsager"/>
    <n v="6962.4303427809973"/>
    <n v="144470.42961270569"/>
    <n v="0"/>
    <n v="144470.42961270569"/>
  </r>
  <r>
    <x v="1"/>
    <x v="5"/>
    <x v="1"/>
    <s v="Konventionel"/>
    <x v="0"/>
    <s v="Kartofler"/>
    <n v="10163.887521367629"/>
    <n v="431669.44515353418"/>
    <n v="0"/>
    <n v="431669.44515353418"/>
  </r>
  <r>
    <x v="1"/>
    <x v="6"/>
    <x v="1"/>
    <s v="Konventionel"/>
    <x v="0"/>
    <s v="Roer"/>
    <n v="6250.8293030571213"/>
    <n v="507903.20486332785"/>
    <n v="0"/>
    <n v="507903.20486332785"/>
  </r>
  <r>
    <x v="1"/>
    <x v="7"/>
    <x v="1"/>
    <s v="Konventionel"/>
    <x v="0"/>
    <s v="Majs"/>
    <n v="33772.09797292453"/>
    <n v="1503196.0807748709"/>
    <n v="0"/>
    <n v="1503196.0807748709"/>
  </r>
  <r>
    <x v="1"/>
    <x v="8"/>
    <x v="1"/>
    <s v="Konventionel"/>
    <x v="0"/>
    <s v="Frugt"/>
    <n v="942.33773574359259"/>
    <n v="8000.4473764631011"/>
    <n v="0"/>
    <n v="8000.4473764631011"/>
  </r>
  <r>
    <x v="1"/>
    <x v="9"/>
    <x v="1"/>
    <s v="Konventionel"/>
    <x v="0"/>
    <s v="Øvrige"/>
    <n v="12981.994545159621"/>
    <n v="386810.77609115886"/>
    <n v="0"/>
    <n v="386810.77609115886"/>
  </r>
  <r>
    <x v="1"/>
    <x v="10"/>
    <x v="1"/>
    <s v="Konventionel"/>
    <x v="0"/>
    <s v="Halm"/>
    <n v="18749.967555234878"/>
    <n v="267915.67564177513"/>
    <n v="64199.888909124238"/>
    <n v="64199.888909124238"/>
  </r>
  <r>
    <x v="1"/>
    <x v="11"/>
    <x v="1"/>
    <s v="Konventionel"/>
    <x v="0"/>
    <s v="Juletræer"/>
    <n v="3521.5670849566368"/>
    <n v="176078.35424783186"/>
    <n v="0"/>
    <n v="176078.35424783186"/>
  </r>
  <r>
    <x v="1"/>
    <x v="12"/>
    <x v="1"/>
    <s v="Konventionel"/>
    <x v="0"/>
    <s v="Pil &amp; poppel"/>
    <n v="1354.1971019229918"/>
    <n v="33029.197607877853"/>
    <n v="0"/>
    <n v="33029.197607877853"/>
  </r>
  <r>
    <x v="1"/>
    <x v="13"/>
    <x v="1"/>
    <s v="Konventionel"/>
    <x v="0"/>
    <s v="Græs"/>
    <n v="32955.503622496719"/>
    <n v="454456.39495422982"/>
    <n v="0"/>
    <n v="454456.39495422982"/>
  </r>
  <r>
    <x v="1"/>
    <x v="0"/>
    <x v="2"/>
    <s v="Konventionel"/>
    <x v="0"/>
    <s v="Halm"/>
    <n v="202205.55833332971"/>
    <n v="1417460.9639166412"/>
    <n v="896544.05967727548"/>
    <n v="896544.05967727548"/>
  </r>
  <r>
    <x v="1"/>
    <x v="1"/>
    <x v="2"/>
    <s v="Konventionel"/>
    <x v="0"/>
    <s v="Halm"/>
    <n v="16574.226092895879"/>
    <n v="63976.512718578095"/>
    <n v="36805.555173189226"/>
    <n v="36805.555173189226"/>
  </r>
  <r>
    <x v="1"/>
    <x v="2"/>
    <x v="2"/>
    <s v="Konventionel"/>
    <x v="0"/>
    <s v="Halm"/>
    <n v="27069.725729856724"/>
    <n v="119106.7932113696"/>
    <n v="123275.53097376751"/>
    <n v="123275.53097376751"/>
  </r>
  <r>
    <x v="1"/>
    <x v="3"/>
    <x v="2"/>
    <s v="Konventionel"/>
    <x v="0"/>
    <s v="Græs"/>
    <n v="68368.682633195494"/>
    <n v="3392454.0322591607"/>
    <n v="0"/>
    <n v="3392454.0322591607"/>
  </r>
  <r>
    <x v="1"/>
    <x v="4"/>
    <x v="2"/>
    <s v="Konventionel"/>
    <x v="0"/>
    <s v="Grøntsager"/>
    <n v="6215.3347848359545"/>
    <n v="128968.19678534605"/>
    <n v="0"/>
    <n v="128968.19678534605"/>
  </r>
  <r>
    <x v="1"/>
    <x v="5"/>
    <x v="2"/>
    <s v="Konventionel"/>
    <x v="0"/>
    <s v="Kartofler"/>
    <n v="9073.2632932143042"/>
    <n v="385349.65319910698"/>
    <n v="0"/>
    <n v="385349.65319910698"/>
  </r>
  <r>
    <x v="1"/>
    <x v="6"/>
    <x v="2"/>
    <s v="Konventionel"/>
    <x v="0"/>
    <s v="Roer"/>
    <n v="21132.138268442242"/>
    <n v="1717065.085573128"/>
    <n v="0"/>
    <n v="1717065.085573128"/>
  </r>
  <r>
    <x v="1"/>
    <x v="7"/>
    <x v="2"/>
    <s v="Konventionel"/>
    <x v="0"/>
    <s v="Majs"/>
    <n v="30148.221950348954"/>
    <n v="1341897.3590100321"/>
    <n v="0"/>
    <n v="1341897.3590100321"/>
  </r>
  <r>
    <x v="1"/>
    <x v="8"/>
    <x v="2"/>
    <s v="Konventionel"/>
    <x v="0"/>
    <s v="Frugt"/>
    <n v="841.22127183699297"/>
    <n v="7141.9685978960715"/>
    <n v="0"/>
    <n v="7141.9685978960715"/>
  </r>
  <r>
    <x v="1"/>
    <x v="9"/>
    <x v="2"/>
    <s v="Konventionel"/>
    <x v="0"/>
    <s v="Øvrige"/>
    <n v="11588.976593028619"/>
    <n v="345304.49188357411"/>
    <n v="0"/>
    <n v="345304.49188357411"/>
  </r>
  <r>
    <x v="1"/>
    <x v="10"/>
    <x v="2"/>
    <s v="Konventionel"/>
    <x v="0"/>
    <s v="Halm"/>
    <n v="16738.023911640095"/>
    <n v="239167.29306250089"/>
    <n v="76994.909993544439"/>
    <n v="76994.909993544439"/>
  </r>
  <r>
    <x v="1"/>
    <x v="11"/>
    <x v="2"/>
    <s v="Konventionel"/>
    <x v="0"/>
    <s v="Juletræer"/>
    <n v="3143.6893904380149"/>
    <n v="157184.46952190076"/>
    <n v="0"/>
    <n v="157184.46952190076"/>
  </r>
  <r>
    <x v="1"/>
    <x v="12"/>
    <x v="2"/>
    <s v="Konventionel"/>
    <x v="0"/>
    <s v="Pil &amp; poppel"/>
    <n v="1208.8865437387055"/>
    <n v="29485.037652163552"/>
    <n v="0"/>
    <n v="29485.037652163552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32598.662298569994"/>
    <n v="153106.1372176937"/>
    <n v="72082.369402090204"/>
    <n v="72082.369402090204"/>
  </r>
  <r>
    <x v="1"/>
    <x v="1"/>
    <x v="1"/>
    <s v="Økologisk"/>
    <x v="0"/>
    <s v="Halm"/>
    <n v="5650.4347984187989"/>
    <n v="12432.086643481041"/>
    <n v="5323.6900435567304"/>
    <n v="5323.6900435567304"/>
  </r>
  <r>
    <x v="1"/>
    <x v="2"/>
    <x v="1"/>
    <s v="Økologisk"/>
    <x v="0"/>
    <s v="Halm"/>
    <n v="4732.5787917086509"/>
    <n v="11452.840675934938"/>
    <n v="8823.2684567402757"/>
    <n v="8823.2684567402757"/>
  </r>
  <r>
    <x v="1"/>
    <x v="3"/>
    <x v="1"/>
    <s v="Økologisk"/>
    <x v="0"/>
    <s v="Græs"/>
    <n v="9562.2742742471983"/>
    <n v="370094.4386007539"/>
    <n v="0"/>
    <n v="370094.4386007539"/>
  </r>
  <r>
    <x v="1"/>
    <x v="4"/>
    <x v="1"/>
    <s v="Økologisk"/>
    <x v="0"/>
    <s v="Grøntsager"/>
    <n v="1086.6220766189997"/>
    <n v="12852.02261121122"/>
    <n v="0"/>
    <n v="12852.02261121122"/>
  </r>
  <r>
    <x v="1"/>
    <x v="5"/>
    <x v="1"/>
    <s v="Økologisk"/>
    <x v="0"/>
    <s v="Kartofler"/>
    <n v="1586.271462872405"/>
    <n v="38401.11422493001"/>
    <n v="0"/>
    <n v="38401.11422493001"/>
  </r>
  <r>
    <x v="1"/>
    <x v="6"/>
    <x v="1"/>
    <s v="Økologisk"/>
    <x v="0"/>
    <s v="Roer"/>
    <n v="975.56295481238317"/>
    <n v="45182.834236107599"/>
    <n v="0"/>
    <n v="45182.834236107599"/>
  </r>
  <r>
    <x v="1"/>
    <x v="7"/>
    <x v="1"/>
    <s v="Økologisk"/>
    <x v="0"/>
    <s v="Majs"/>
    <n v="5270.7898570460256"/>
    <n v="194720.37092580844"/>
    <n v="0"/>
    <n v="194720.37092580844"/>
  </r>
  <r>
    <x v="1"/>
    <x v="8"/>
    <x v="1"/>
    <s v="Økologisk"/>
    <x v="0"/>
    <s v="Frugt"/>
    <n v="147.07005124321964"/>
    <n v="711.71609898131283"/>
    <n v="0"/>
    <n v="711.71609898131283"/>
  </r>
  <r>
    <x v="1"/>
    <x v="9"/>
    <x v="1"/>
    <s v="Økologisk"/>
    <x v="0"/>
    <s v="Øvrige"/>
    <n v="2026.0916342156638"/>
    <n v="34410.507769034302"/>
    <n v="0"/>
    <n v="34410.507769034302"/>
  </r>
  <r>
    <x v="1"/>
    <x v="10"/>
    <x v="1"/>
    <s v="Økologisk"/>
    <x v="0"/>
    <s v="Halm"/>
    <n v="2926.2955144008188"/>
    <n v="23833.654613450395"/>
    <n v="5711.1924295457902"/>
    <n v="5711.1924295457902"/>
  </r>
  <r>
    <x v="1"/>
    <x v="11"/>
    <x v="1"/>
    <s v="Økologisk"/>
    <x v="0"/>
    <s v="Juletræer"/>
    <n v="549.60873580248085"/>
    <n v="15663.848970370702"/>
    <n v="0"/>
    <n v="15663.848970370702"/>
  </r>
  <r>
    <x v="1"/>
    <x v="12"/>
    <x v="1"/>
    <s v="Økologisk"/>
    <x v="0"/>
    <s v="Pil &amp; poppel"/>
    <n v="211.34868064694092"/>
    <n v="2938.2621455794224"/>
    <n v="0"/>
    <n v="2938.2621455794224"/>
  </r>
  <r>
    <x v="1"/>
    <x v="13"/>
    <x v="1"/>
    <s v="Økologisk"/>
    <x v="0"/>
    <s v="Græs"/>
    <n v="5143.3444959965982"/>
    <n v="70926.720599793101"/>
    <n v="0"/>
    <n v="70926.720599793101"/>
  </r>
  <r>
    <x v="1"/>
    <x v="0"/>
    <x v="2"/>
    <s v="Økologisk"/>
    <x v="0"/>
    <s v="Halm"/>
    <n v="42892.088131312361"/>
    <n v="201451.27032633475"/>
    <n v="127417.92848140675"/>
    <n v="127417.92848140675"/>
  </r>
  <r>
    <x v="1"/>
    <x v="1"/>
    <x v="2"/>
    <s v="Økologisk"/>
    <x v="0"/>
    <s v="Halm"/>
    <n v="3515.7449287960953"/>
    <n v="7735.3419923371694"/>
    <n v="4450.1262163946976"/>
    <n v="4450.1262163946976"/>
  </r>
  <r>
    <x v="1"/>
    <x v="2"/>
    <x v="2"/>
    <s v="Økologisk"/>
    <x v="0"/>
    <s v="Halm"/>
    <n v="5742.0630336059721"/>
    <n v="13895.792541326455"/>
    <n v="14382.145280272878"/>
    <n v="14382.145280272878"/>
  </r>
  <r>
    <x v="1"/>
    <x v="3"/>
    <x v="2"/>
    <s v="Økologisk"/>
    <x v="0"/>
    <s v="Græs"/>
    <n v="14502.447831283893"/>
    <n v="561296.93988287938"/>
    <n v="0"/>
    <n v="561296.93988287938"/>
  </r>
  <r>
    <x v="1"/>
    <x v="4"/>
    <x v="2"/>
    <s v="Økologisk"/>
    <x v="0"/>
    <s v="Grøntsager"/>
    <n v="1318.4043482985358"/>
    <n v="15593.427429500933"/>
    <n v="0"/>
    <n v="15593.427429500933"/>
  </r>
  <r>
    <x v="1"/>
    <x v="5"/>
    <x v="2"/>
    <s v="Økologisk"/>
    <x v="0"/>
    <s v="Kartofler"/>
    <n v="1924.6316076515191"/>
    <n v="46592.276250437477"/>
    <n v="0"/>
    <n v="46592.276250437477"/>
  </r>
  <r>
    <x v="1"/>
    <x v="6"/>
    <x v="2"/>
    <s v="Økologisk"/>
    <x v="0"/>
    <s v="Roer"/>
    <n v="4482.5747842150213"/>
    <n v="207608.77852838725"/>
    <n v="0"/>
    <n v="207608.77852838725"/>
  </r>
  <r>
    <x v="1"/>
    <x v="7"/>
    <x v="2"/>
    <s v="Økologisk"/>
    <x v="0"/>
    <s v="Majs"/>
    <n v="6395.0773834073543"/>
    <n v="236255.26229843294"/>
    <n v="0"/>
    <n v="236255.26229843294"/>
  </r>
  <r>
    <x v="1"/>
    <x v="8"/>
    <x v="2"/>
    <s v="Økologisk"/>
    <x v="0"/>
    <s v="Frugt"/>
    <n v="178.44087584421064"/>
    <n v="863.52893047288853"/>
    <n v="0"/>
    <n v="863.52893047288853"/>
  </r>
  <r>
    <x v="1"/>
    <x v="9"/>
    <x v="2"/>
    <s v="Økologisk"/>
    <x v="0"/>
    <s v="Øvrige"/>
    <n v="2458.2677621575858"/>
    <n v="41750.452200468506"/>
    <n v="0"/>
    <n v="41750.452200468506"/>
  </r>
  <r>
    <x v="1"/>
    <x v="10"/>
    <x v="2"/>
    <s v="Økologisk"/>
    <x v="0"/>
    <s v="Halm"/>
    <n v="3550.4899206509294"/>
    <n v="28917.499979375105"/>
    <n v="9309.3845719467372"/>
    <n v="9309.3845719467372"/>
  </r>
  <r>
    <x v="1"/>
    <x v="11"/>
    <x v="2"/>
    <s v="Økologisk"/>
    <x v="0"/>
    <s v="Juletræer"/>
    <n v="666.84320403230618"/>
    <n v="19005.031314920725"/>
    <n v="0"/>
    <n v="19005.031314920725"/>
  </r>
  <r>
    <x v="1"/>
    <x v="12"/>
    <x v="2"/>
    <s v="Økologisk"/>
    <x v="0"/>
    <s v="Pil &amp; poppel"/>
    <n v="256.43047897487696"/>
    <n v="3565.0090979434117"/>
    <n v="0"/>
    <n v="3565.0090979434117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912283773305"/>
    <n v="21396.689413110103"/>
    <n v="10073.561375692239"/>
    <n v="10073.561375692239"/>
  </r>
  <r>
    <x v="1"/>
    <x v="1"/>
    <x v="1"/>
    <s v="Konventionel"/>
    <x v="1"/>
    <s v="Halm"/>
    <n v="68.782772699511852"/>
    <n v="318.6018031441389"/>
    <n v="136.43222540980841"/>
    <n v="136.43222540980841"/>
  </r>
  <r>
    <x v="1"/>
    <x v="2"/>
    <x v="1"/>
    <s v="Konventionel"/>
    <x v="1"/>
    <s v="Halm"/>
    <n v="277.82436371988916"/>
    <n v="1466.9126404410149"/>
    <n v="1130.1094981957581"/>
    <n v="1130.1094981957581"/>
  </r>
  <r>
    <x v="1"/>
    <x v="3"/>
    <x v="1"/>
    <s v="Konventionel"/>
    <x v="1"/>
    <s v="Græs"/>
    <n v="816.92003872404018"/>
    <n v="48642.686785784252"/>
    <n v="0"/>
    <n v="48642.686785784252"/>
  </r>
  <r>
    <x v="1"/>
    <x v="4"/>
    <x v="1"/>
    <s v="Konventionel"/>
    <x v="1"/>
    <s v="Grøntsager"/>
    <n v="15.47158083370352"/>
    <n v="385.24236275921766"/>
    <n v="0"/>
    <n v="385.24236275921766"/>
  </r>
  <r>
    <x v="1"/>
    <x v="5"/>
    <x v="1"/>
    <s v="Konventionel"/>
    <x v="1"/>
    <s v="Kartofler"/>
    <n v="26.303103413603303"/>
    <n v="1340.5397530221824"/>
    <n v="0"/>
    <n v="1340.5397530221824"/>
  </r>
  <r>
    <x v="1"/>
    <x v="6"/>
    <x v="1"/>
    <s v="Konventionel"/>
    <x v="1"/>
    <s v="Roer"/>
    <n v="73.485337039665154"/>
    <n v="7165.1494001899164"/>
    <n v="0"/>
    <n v="7165.1494001899164"/>
  </r>
  <r>
    <x v="1"/>
    <x v="7"/>
    <x v="1"/>
    <s v="Konventionel"/>
    <x v="1"/>
    <s v="Majs"/>
    <n v="78.346709324351167"/>
    <n v="4184.6544384322442"/>
    <n v="0"/>
    <n v="4184.6544384322442"/>
  </r>
  <r>
    <x v="1"/>
    <x v="8"/>
    <x v="1"/>
    <s v="Konventionel"/>
    <x v="1"/>
    <s v="Frugt"/>
    <n v="16.900995738263163"/>
    <n v="172.18734458142512"/>
    <n v="0"/>
    <n v="172.18734458142512"/>
  </r>
  <r>
    <x v="1"/>
    <x v="9"/>
    <x v="1"/>
    <s v="Konventionel"/>
    <x v="1"/>
    <s v="Øvrige"/>
    <n v="120.68130675187054"/>
    <n v="4314.976078167404"/>
    <n v="0"/>
    <n v="4314.976078167404"/>
  </r>
  <r>
    <x v="1"/>
    <x v="10"/>
    <x v="1"/>
    <s v="Konventionel"/>
    <x v="1"/>
    <s v="Halm"/>
    <n v="876.14056409986233"/>
    <n v="15022.860631400607"/>
    <n v="3599.8863497735142"/>
    <n v="3599.8863497735142"/>
  </r>
  <r>
    <x v="1"/>
    <x v="11"/>
    <x v="1"/>
    <s v="Konventionel"/>
    <x v="1"/>
    <s v="Juletræer"/>
    <n v="26.483764144438243"/>
    <n v="1589.0258486662945"/>
    <n v="0"/>
    <n v="1589.0258486662945"/>
  </r>
  <r>
    <x v="1"/>
    <x v="12"/>
    <x v="1"/>
    <s v="Konventionel"/>
    <x v="1"/>
    <s v="Pil &amp; poppel"/>
    <n v="56.208438932954692"/>
    <n v="1645.1250419401372"/>
    <n v="0"/>
    <n v="1645.1250419401372"/>
  </r>
  <r>
    <x v="1"/>
    <x v="13"/>
    <x v="1"/>
    <s v="Konventionel"/>
    <x v="1"/>
    <s v="Græs"/>
    <n v="1629.0025287440153"/>
    <n v="26956.733845655966"/>
    <n v="0"/>
    <n v="26956.733845655966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7666570050825"/>
    <n v="2237.3763669546925"/>
    <n v="1053.3567935622696"/>
    <n v="1053.3567935622696"/>
  </r>
  <r>
    <x v="1"/>
    <x v="1"/>
    <x v="1"/>
    <s v="Økologisk"/>
    <x v="1"/>
    <s v="Halm"/>
    <n v="10.734883600501851"/>
    <n v="28.342669077389008"/>
    <n v="12.136947682410122"/>
    <n v="12.136947682410122"/>
  </r>
  <r>
    <x v="1"/>
    <x v="2"/>
    <x v="1"/>
    <s v="Økologisk"/>
    <x v="1"/>
    <s v="Halm"/>
    <n v="43.359871794433573"/>
    <n v="125.9170676910351"/>
    <n v="97.006508949173465"/>
    <n v="97.006508949173465"/>
  </r>
  <r>
    <x v="1"/>
    <x v="3"/>
    <x v="1"/>
    <s v="Økologisk"/>
    <x v="1"/>
    <s v="Græs"/>
    <n v="127.49619101473459"/>
    <n v="5921.4738942694585"/>
    <n v="0"/>
    <n v="5921.4738942694585"/>
  </r>
  <r>
    <x v="1"/>
    <x v="4"/>
    <x v="1"/>
    <s v="Økologisk"/>
    <x v="1"/>
    <s v="Grøntsager"/>
    <n v="2.4146397832947688"/>
    <n v="34.270982444302653"/>
    <n v="0"/>
    <n v="34.270982444302653"/>
  </r>
  <r>
    <x v="1"/>
    <x v="5"/>
    <x v="1"/>
    <s v="Økologisk"/>
    <x v="1"/>
    <s v="Kartofler"/>
    <n v="4.1051086252444469"/>
    <n v="119.25379652607738"/>
    <n v="0"/>
    <n v="119.25379652607738"/>
  </r>
  <r>
    <x v="1"/>
    <x v="6"/>
    <x v="1"/>
    <s v="Økologisk"/>
    <x v="1"/>
    <s v="Roer"/>
    <n v="11.468809826999765"/>
    <n v="637.40837727701046"/>
    <n v="0"/>
    <n v="637.40837727701046"/>
  </r>
  <r>
    <x v="1"/>
    <x v="7"/>
    <x v="1"/>
    <s v="Økologisk"/>
    <x v="1"/>
    <s v="Majs"/>
    <n v="12.227521108424749"/>
    <n v="542.06997667784162"/>
    <n v="0"/>
    <n v="542.06997667784162"/>
  </r>
  <r>
    <x v="1"/>
    <x v="8"/>
    <x v="1"/>
    <s v="Økologisk"/>
    <x v="1"/>
    <s v="Frugt"/>
    <n v="2.6377276585728633"/>
    <n v="15.31770654975799"/>
    <n v="0"/>
    <n v="15.31770654975799"/>
  </r>
  <r>
    <x v="1"/>
    <x v="9"/>
    <x v="1"/>
    <s v="Økologisk"/>
    <x v="1"/>
    <s v="Øvrige"/>
    <n v="18.834654810985576"/>
    <n v="383.85827654911185"/>
    <n v="0"/>
    <n v="383.85827654911185"/>
  </r>
  <r>
    <x v="1"/>
    <x v="10"/>
    <x v="1"/>
    <s v="Økologisk"/>
    <x v="1"/>
    <s v="Halm"/>
    <n v="136.73870075546986"/>
    <n v="1336.4267347818229"/>
    <n v="320.24422498852255"/>
    <n v="320.24422498852255"/>
  </r>
  <r>
    <x v="1"/>
    <x v="11"/>
    <x v="1"/>
    <s v="Økologisk"/>
    <x v="1"/>
    <s v="Juletræer"/>
    <n v="4.1333042306348711"/>
    <n v="141.35900468771257"/>
    <n v="0"/>
    <n v="141.35900468771257"/>
  </r>
  <r>
    <x v="1"/>
    <x v="12"/>
    <x v="1"/>
    <s v="Økologisk"/>
    <x v="1"/>
    <s v="Pil &amp; poppel"/>
    <n v="8.7724153247963965"/>
    <n v="146.34956297953013"/>
    <n v="0"/>
    <n v="146.34956297953013"/>
  </r>
  <r>
    <x v="1"/>
    <x v="13"/>
    <x v="1"/>
    <s v="Økologisk"/>
    <x v="1"/>
    <s v="Græs"/>
    <n v="254.23738887912378"/>
    <n v="4207.1203111717405"/>
    <n v="0"/>
    <n v="4207.1203111717405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0"/>
    <n v="0"/>
    <n v="0"/>
    <n v="0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Korn"/>
    <n v="0"/>
    <n v="0"/>
    <n v="0"/>
    <n v="0"/>
  </r>
  <r>
    <x v="1"/>
    <x v="1"/>
    <x v="1"/>
    <s v="Konventionel"/>
    <x v="2"/>
    <s v="Bælgsæd"/>
    <n v="0"/>
    <n v="0"/>
    <n v="0"/>
    <n v="0"/>
  </r>
  <r>
    <x v="1"/>
    <x v="2"/>
    <x v="1"/>
    <s v="Konventionel"/>
    <x v="2"/>
    <s v="Raps"/>
    <n v="0"/>
    <n v="0"/>
    <n v="0"/>
    <n v="0"/>
  </r>
  <r>
    <x v="1"/>
    <x v="3"/>
    <x v="1"/>
    <s v="Konventionel"/>
    <x v="2"/>
    <s v="Græs"/>
    <n v="0"/>
    <n v="0"/>
    <n v="0"/>
    <n v="0"/>
  </r>
  <r>
    <x v="1"/>
    <x v="4"/>
    <x v="1"/>
    <s v="Konventionel"/>
    <x v="2"/>
    <s v="Grøntsager"/>
    <n v="0"/>
    <n v="0"/>
    <n v="0"/>
    <n v="0"/>
  </r>
  <r>
    <x v="1"/>
    <x v="5"/>
    <x v="1"/>
    <s v="Konventionel"/>
    <x v="2"/>
    <s v="Kartofler"/>
    <n v="0"/>
    <n v="0"/>
    <n v="0"/>
    <n v="0"/>
  </r>
  <r>
    <x v="1"/>
    <x v="6"/>
    <x v="1"/>
    <s v="Konventionel"/>
    <x v="2"/>
    <s v="Roer"/>
    <n v="0"/>
    <n v="0"/>
    <n v="0"/>
    <n v="0"/>
  </r>
  <r>
    <x v="1"/>
    <x v="7"/>
    <x v="1"/>
    <s v="Konventionel"/>
    <x v="2"/>
    <s v="Majs"/>
    <n v="0"/>
    <n v="0"/>
    <n v="0"/>
    <n v="0"/>
  </r>
  <r>
    <x v="1"/>
    <x v="8"/>
    <x v="1"/>
    <s v="Konventionel"/>
    <x v="2"/>
    <s v="Frugt"/>
    <n v="0"/>
    <n v="0"/>
    <n v="0"/>
    <n v="0"/>
  </r>
  <r>
    <x v="1"/>
    <x v="9"/>
    <x v="1"/>
    <s v="Konventionel"/>
    <x v="2"/>
    <s v="Øvrige"/>
    <n v="0"/>
    <n v="0"/>
    <n v="0"/>
    <n v="0"/>
  </r>
  <r>
    <x v="1"/>
    <x v="10"/>
    <x v="1"/>
    <s v="Konventionel"/>
    <x v="2"/>
    <s v="Frø"/>
    <n v="0"/>
    <n v="0"/>
    <n v="0"/>
    <n v="0"/>
  </r>
  <r>
    <x v="1"/>
    <x v="11"/>
    <x v="1"/>
    <s v="Konventionel"/>
    <x v="2"/>
    <s v="Juletræer"/>
    <n v="0"/>
    <n v="0"/>
    <n v="0"/>
    <n v="0"/>
  </r>
  <r>
    <x v="1"/>
    <x v="12"/>
    <x v="1"/>
    <s v="Konventionel"/>
    <x v="2"/>
    <s v="Pil &amp; poppel"/>
    <n v="0"/>
    <n v="0"/>
    <n v="0"/>
    <n v="0"/>
  </r>
  <r>
    <x v="1"/>
    <x v="13"/>
    <x v="1"/>
    <s v="Konventionel"/>
    <x v="2"/>
    <s v="Græs"/>
    <n v="0"/>
    <n v="0"/>
    <n v="0"/>
    <n v="0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Korn"/>
    <n v="0"/>
    <n v="0"/>
    <n v="0"/>
    <n v="0"/>
  </r>
  <r>
    <x v="1"/>
    <x v="1"/>
    <x v="1"/>
    <s v="Økologisk"/>
    <x v="2"/>
    <s v="Bælgsæd"/>
    <n v="0"/>
    <n v="0"/>
    <n v="0"/>
    <n v="0"/>
  </r>
  <r>
    <x v="1"/>
    <x v="2"/>
    <x v="1"/>
    <s v="Økologisk"/>
    <x v="2"/>
    <s v="Raps"/>
    <n v="0"/>
    <n v="0"/>
    <n v="0"/>
    <n v="0"/>
  </r>
  <r>
    <x v="1"/>
    <x v="3"/>
    <x v="1"/>
    <s v="Økologisk"/>
    <x v="2"/>
    <s v="Græs"/>
    <n v="0"/>
    <n v="0"/>
    <n v="0"/>
    <n v="0"/>
  </r>
  <r>
    <x v="1"/>
    <x v="4"/>
    <x v="1"/>
    <s v="Økologisk"/>
    <x v="2"/>
    <s v="Grøntsager"/>
    <n v="0"/>
    <n v="0"/>
    <n v="0"/>
    <n v="0"/>
  </r>
  <r>
    <x v="1"/>
    <x v="5"/>
    <x v="1"/>
    <s v="Økologisk"/>
    <x v="2"/>
    <s v="Kartofler"/>
    <n v="0"/>
    <n v="0"/>
    <n v="0"/>
    <n v="0"/>
  </r>
  <r>
    <x v="1"/>
    <x v="6"/>
    <x v="1"/>
    <s v="Økologisk"/>
    <x v="2"/>
    <s v="Roer"/>
    <n v="0"/>
    <n v="0"/>
    <n v="0"/>
    <n v="0"/>
  </r>
  <r>
    <x v="1"/>
    <x v="7"/>
    <x v="1"/>
    <s v="Økologisk"/>
    <x v="2"/>
    <s v="Majs"/>
    <n v="0"/>
    <n v="0"/>
    <n v="0"/>
    <n v="0"/>
  </r>
  <r>
    <x v="1"/>
    <x v="8"/>
    <x v="1"/>
    <s v="Økologisk"/>
    <x v="2"/>
    <s v="Frugt"/>
    <n v="0"/>
    <n v="0"/>
    <n v="0"/>
    <n v="0"/>
  </r>
  <r>
    <x v="1"/>
    <x v="9"/>
    <x v="1"/>
    <s v="Økologisk"/>
    <x v="2"/>
    <s v="Øvrige"/>
    <n v="0"/>
    <n v="0"/>
    <n v="0"/>
    <n v="0"/>
  </r>
  <r>
    <x v="1"/>
    <x v="10"/>
    <x v="1"/>
    <s v="Økologisk"/>
    <x v="2"/>
    <s v="Frø"/>
    <n v="0"/>
    <n v="0"/>
    <n v="0"/>
    <n v="0"/>
  </r>
  <r>
    <x v="1"/>
    <x v="11"/>
    <x v="1"/>
    <s v="Økologisk"/>
    <x v="2"/>
    <s v="Juletræer"/>
    <n v="0"/>
    <n v="0"/>
    <n v="0"/>
    <n v="0"/>
  </r>
  <r>
    <x v="1"/>
    <x v="12"/>
    <x v="1"/>
    <s v="Økologisk"/>
    <x v="2"/>
    <s v="Pil &amp; poppel"/>
    <n v="0"/>
    <n v="0"/>
    <n v="0"/>
    <n v="0"/>
  </r>
  <r>
    <x v="1"/>
    <x v="13"/>
    <x v="1"/>
    <s v="Økologisk"/>
    <x v="2"/>
    <s v="Græs"/>
    <n v="0"/>
    <n v="0"/>
    <n v="0"/>
    <n v="0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539838.65863514727"/>
    <n v="64498.475475191975"/>
    <n v="0"/>
    <n v="43439.71273733316"/>
    <n v="0"/>
    <n v="0"/>
    <n v="0"/>
    <n v="0"/>
    <n v="431900.4704226221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x v="0"/>
  </r>
  <r>
    <x v="4"/>
    <s v=""/>
    <n v="0"/>
    <x v="1"/>
    <s v="Vestdanmark"/>
    <n v="25170381.54227329"/>
    <n v="0"/>
    <n v="0"/>
    <n v="0"/>
    <n v="0"/>
    <n v="25170381.54227329"/>
    <n v="0"/>
    <n v="0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1076729.9862498611"/>
    <n v="0"/>
    <n v="0"/>
    <n v="0"/>
    <n v="0"/>
    <n v="0"/>
    <n v="0"/>
    <n v="0"/>
    <n v="1076729.9862498611"/>
    <n v="0"/>
    <n v="0"/>
    <n v="0"/>
    <n v="0"/>
    <n v="0"/>
    <n v="0"/>
    <n v="0"/>
    <n v="0"/>
    <n v="0"/>
    <n v="0"/>
    <x v="0"/>
  </r>
  <r>
    <x v="11"/>
    <s v=""/>
    <n v="0"/>
    <x v="1"/>
    <s v="Vestdanmark"/>
    <n v="31207.233313441284"/>
    <n v="0"/>
    <n v="0"/>
    <n v="257923.29437791562"/>
    <n v="0"/>
    <n v="0"/>
    <n v="0"/>
    <n v="0"/>
    <n v="-226716.06106447434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5177445.843930429"/>
    <n v="11930939.715450084"/>
    <n v="0"/>
    <n v="0"/>
    <n v="0"/>
    <n v="0"/>
    <n v="0"/>
    <n v="2301995.9904044634"/>
    <n v="944510.13807588257"/>
    <n v="944510.13807588257"/>
    <n v="0"/>
    <n v="1.7377805902923646"/>
    <n v="1.7377805902923646"/>
    <n v="0"/>
    <n v="1.7377805902923646"/>
    <n v="264462.83866124717"/>
    <n v="264462.83866124717"/>
    <n v="0"/>
    <n v="264462.83866124717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611541.61877770256"/>
    <n v="0"/>
    <n v="0"/>
    <n v="270140.71358529059"/>
    <n v="0"/>
    <n v="0"/>
    <n v="0"/>
    <n v="0"/>
    <n v="341400.90519241197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301490.2750543975"/>
    <n v="696107.27987490175"/>
    <n v="726974.95402379602"/>
    <n v="0"/>
    <n v="0"/>
    <n v="0"/>
    <n v="0"/>
    <n v="1914939.41884161"/>
    <n v="-36531.377685910556"/>
    <n v="0"/>
    <n v="0"/>
    <n v="0"/>
    <n v="0"/>
    <n v="0"/>
    <n v="0"/>
    <n v="0"/>
    <n v="0"/>
    <n v="0"/>
    <n v="0"/>
    <x v="0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x v="0"/>
  </r>
  <r>
    <x v="20"/>
    <s v=""/>
    <n v="0"/>
    <x v="1"/>
    <s v="Vestdanmark"/>
    <n v="692791.23874585412"/>
    <n v="0"/>
    <n v="0"/>
    <n v="0"/>
    <n v="0"/>
    <n v="0"/>
    <n v="0"/>
    <n v="0"/>
    <n v="692791.23874585412"/>
    <n v="0"/>
    <n v="0"/>
    <n v="0"/>
    <n v="0"/>
    <n v="0"/>
    <n v="0"/>
    <n v="0"/>
    <n v="0"/>
    <n v="0"/>
    <n v="0"/>
    <x v="0"/>
  </r>
  <r>
    <x v="21"/>
    <s v=""/>
    <n v="0"/>
    <x v="1"/>
    <s v="Vestdanmark"/>
    <n v="1709753.493521234"/>
    <n v="0"/>
    <n v="0"/>
    <n v="123531.68309679118"/>
    <n v="0"/>
    <n v="0"/>
    <n v="0"/>
    <n v="0"/>
    <n v="1586221.8104244429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30035.1798810968"/>
    <n v="5880011.5738482485"/>
    <n v="0"/>
    <n v="295933.04302308214"/>
    <n v="0"/>
    <n v="0"/>
    <n v="0"/>
    <n v="0"/>
    <n v="-345909.43699023407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365632.01340501086"/>
    <n v="0"/>
    <n v="0"/>
    <n v="-365632.01340501086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x v="0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6180474.5283449497"/>
    <n v="5742281.5453988183"/>
    <n v="0"/>
    <n v="0"/>
    <n v="0"/>
    <n v="0"/>
    <n v="0"/>
    <n v="0"/>
    <n v="438192.98294613138"/>
    <n v="438192.98294613138"/>
    <n v="0"/>
    <n v="1.5731128087766117"/>
    <n v="1.5731128087766117"/>
    <n v="0"/>
    <n v="1.5731128087766117"/>
    <n v="131457.89488383941"/>
    <n v="131457.89488383941"/>
    <n v="0"/>
    <n v="131457.89488383941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x v="0"/>
  </r>
  <r>
    <x v="30"/>
    <s v=""/>
    <n v="0"/>
    <x v="1"/>
    <s v="Vestdanmark"/>
    <n v="1519697.0212123424"/>
    <n v="0"/>
    <n v="0"/>
    <n v="0"/>
    <n v="0"/>
    <n v="0"/>
    <n v="0"/>
    <n v="0"/>
    <n v="1519697.021212342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4313.2179648474"/>
    <n v="0"/>
    <n v="0"/>
    <n v="0"/>
    <n v="0"/>
    <n v="0"/>
    <n v="144313.2179648474"/>
    <n v="0"/>
    <n v="0"/>
    <n v="0"/>
    <n v="144313.2179648474"/>
    <n v="0"/>
    <n v="2.6553632105531917"/>
    <n v="0"/>
    <n v="2.6553632105531917"/>
    <n v="0"/>
    <n v="59889.985455411676"/>
    <n v="0"/>
    <n v="59889.985455411676"/>
    <x v="0"/>
  </r>
  <r>
    <x v="32"/>
    <s v="Pyrolyseprodukter"/>
    <n v="1"/>
    <x v="1"/>
    <s v="Vestdanmark"/>
    <n v="1072366.0745513018"/>
    <n v="0"/>
    <n v="0"/>
    <n v="0"/>
    <n v="0"/>
    <n v="0"/>
    <n v="1072366.0745513018"/>
    <n v="0"/>
    <n v="0"/>
    <n v="0"/>
    <n v="1072366.0745513018"/>
    <n v="0"/>
    <n v="9.6099319795147338"/>
    <n v="0"/>
    <n v="9.6099319795147338"/>
    <n v="0"/>
    <n v="0"/>
    <n v="0"/>
    <n v="0"/>
    <x v="0"/>
  </r>
  <r>
    <x v="33"/>
    <s v="Pyrolyseprodukter"/>
    <n v="1"/>
    <x v="1"/>
    <s v="Vestdanmark"/>
    <n v="268091.51863782544"/>
    <n v="0"/>
    <n v="0"/>
    <n v="0"/>
    <n v="0"/>
    <n v="0"/>
    <n v="268091.51863782544"/>
    <n v="0"/>
    <n v="0"/>
    <n v="0"/>
    <n v="268091.51863782544"/>
    <n v="0"/>
    <n v="8.9190218371966825"/>
    <n v="0"/>
    <n v="8.9190218371966825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16191.93109397101"/>
    <n v="0"/>
    <n v="0"/>
    <n v="0"/>
    <n v="0"/>
    <n v="0"/>
    <n v="0"/>
    <n v="516191.9310939710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8095.96554698551"/>
    <n v="262373.56843565725"/>
    <n v="0"/>
    <n v="0"/>
    <n v="0"/>
    <n v="0"/>
    <n v="0"/>
    <n v="0"/>
    <n v="-4277.602888671739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5181.41795007073"/>
    <n v="0"/>
    <n v="0"/>
    <n v="0"/>
    <n v="0"/>
    <n v="0"/>
    <n v="165181.41795007073"/>
    <n v="0"/>
    <n v="0"/>
    <n v="0"/>
    <n v="165181.41795007073"/>
    <n v="0"/>
    <n v="5.7813496282524746"/>
    <n v="0"/>
    <n v="5.7813496282524746"/>
    <n v="0"/>
    <n v="0"/>
    <n v="0"/>
    <n v="0"/>
    <x v="0"/>
  </r>
  <r>
    <x v="38"/>
    <s v="Græs og urter"/>
    <n v="1"/>
    <x v="1"/>
    <s v="Vestdanmark"/>
    <n v="1934325.7023983088"/>
    <n v="1824139.6252331052"/>
    <n v="0"/>
    <n v="0"/>
    <n v="0"/>
    <n v="0"/>
    <n v="0"/>
    <n v="0"/>
    <n v="110186.07716520363"/>
    <n v="110186.07716520363"/>
    <n v="0"/>
    <n v="0.2990494208694493"/>
    <n v="0.2990494208694493"/>
    <n v="0"/>
    <n v="0.2990494208694493"/>
    <n v="22037.215433040728"/>
    <n v="22037.215433040728"/>
    <n v="0"/>
    <n v="22037.215433040728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x v="0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34973.865453063"/>
    <n v="0"/>
    <n v="0"/>
    <n v="0"/>
    <n v="0"/>
    <n v="0"/>
    <n v="2234973.865453063"/>
    <n v="0"/>
    <n v="0"/>
    <n v="0"/>
    <n v="2234973.865453063"/>
    <n v="0"/>
    <n v="32.392747710376121"/>
    <n v="0"/>
    <n v="32.392747710376121"/>
    <n v="0"/>
    <n v="1105380.8242886607"/>
    <n v="0"/>
    <n v="1105380.8242886607"/>
    <x v="0"/>
  </r>
  <r>
    <x v="47"/>
    <s v=""/>
    <n v="0"/>
    <x v="1"/>
    <s v="Vestdanmark"/>
    <n v="616440.47585147235"/>
    <n v="0"/>
    <n v="0"/>
    <n v="0"/>
    <n v="0"/>
    <n v="0"/>
    <n v="0"/>
    <n v="616440.47585147235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37180.47582338168"/>
    <n v="64498.475475191975"/>
    <n v="0"/>
    <n v="90266.583697186172"/>
    <n v="0"/>
    <n v="0"/>
    <n v="0"/>
    <n v="0"/>
    <n v="82415.416651003528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x v="2"/>
    <s v="Vestdanmark"/>
    <n v="678864914.26774728"/>
    <n v="0"/>
    <n v="0"/>
    <n v="0"/>
    <n v="0"/>
    <n v="0"/>
    <n v="678864914.26774728"/>
    <n v="0"/>
    <n v="0"/>
    <n v="0"/>
    <n v="678864914.26774728"/>
    <n v="0"/>
    <n v="0"/>
    <n v="0"/>
    <n v="0"/>
    <n v="0"/>
    <n v="0"/>
    <n v="0"/>
    <n v="0"/>
    <x v="0"/>
  </r>
  <r>
    <x v="4"/>
    <s v=""/>
    <n v="0"/>
    <x v="2"/>
    <s v="Vestdanmark"/>
    <n v="33592713.198515512"/>
    <n v="0"/>
    <n v="0"/>
    <n v="0"/>
    <n v="0"/>
    <n v="33592713.198515512"/>
    <n v="0"/>
    <n v="0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827922.5829120062"/>
    <n v="0"/>
    <n v="0"/>
    <n v="0"/>
    <n v="1827922.5829120062"/>
    <n v="0"/>
    <n v="0"/>
    <n v="0"/>
    <n v="0"/>
    <n v="0"/>
    <n v="1827922.5829120062"/>
    <n v="0"/>
    <n v="1.0383076937200559"/>
    <n v="1.0383076937200559"/>
    <n v="0"/>
    <n v="0"/>
    <n v="78168.16183995"/>
    <n v="78168.16183995"/>
    <n v="0"/>
    <x v="0"/>
  </r>
  <r>
    <x v="6"/>
    <s v="Husdyrgødning"/>
    <n v="1"/>
    <x v="2"/>
    <s v="Vestdanmark"/>
    <n v="2777977.7276885756"/>
    <n v="0"/>
    <n v="0"/>
    <n v="0"/>
    <n v="2777977.7276885756"/>
    <n v="0"/>
    <n v="0"/>
    <n v="0"/>
    <n v="0"/>
    <n v="0"/>
    <n v="2777977.7276885756"/>
    <n v="0"/>
    <n v="5.9837640254411921"/>
    <n v="5.9837640254411921"/>
    <n v="0"/>
    <n v="0"/>
    <n v="833393.31830657262"/>
    <n v="833393.31830657262"/>
    <n v="0"/>
    <x v="0"/>
  </r>
  <r>
    <x v="7"/>
    <s v=""/>
    <n v="0"/>
    <x v="2"/>
    <s v="Vestdanmark"/>
    <n v="1287475.606775647"/>
    <n v="1282655.9299479635"/>
    <n v="0"/>
    <n v="0"/>
    <n v="0"/>
    <n v="0"/>
    <n v="0"/>
    <n v="0"/>
    <n v="4819.6768276835792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8615.5317224824212"/>
    <n v="0"/>
    <n v="0"/>
    <n v="0"/>
    <n v="0"/>
    <n v="0"/>
    <n v="8615.5317224824212"/>
    <n v="0"/>
    <n v="4.0517984137662579E-3"/>
    <n v="4.0517984137662579E-3"/>
    <n v="0"/>
    <n v="0"/>
    <n v="542.77849851639257"/>
    <n v="542.77849851639257"/>
    <n v="0"/>
    <x v="0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x v="0"/>
  </r>
  <r>
    <x v="10"/>
    <s v=""/>
    <n v="0"/>
    <x v="2"/>
    <s v="Vestdanmark"/>
    <n v="886666.21482607862"/>
    <n v="0"/>
    <n v="0"/>
    <n v="0"/>
    <n v="0"/>
    <n v="0"/>
    <n v="0"/>
    <n v="0"/>
    <n v="886666.21482607862"/>
    <n v="0"/>
    <n v="0"/>
    <n v="0"/>
    <n v="0"/>
    <n v="0"/>
    <n v="0"/>
    <n v="0"/>
    <n v="0"/>
    <n v="0"/>
    <n v="0"/>
    <x v="0"/>
  </r>
  <r>
    <x v="11"/>
    <s v=""/>
    <n v="0"/>
    <x v="2"/>
    <s v="Vestdanmark"/>
    <n v="26477.459279719995"/>
    <n v="0"/>
    <n v="0"/>
    <n v="267978.92035102146"/>
    <n v="0"/>
    <n v="0"/>
    <n v="0"/>
    <n v="0"/>
    <n v="-241501.4610713014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3076673.87268219"/>
    <n v="11930939.715450084"/>
    <n v="0"/>
    <n v="0"/>
    <n v="0"/>
    <n v="0"/>
    <n v="0"/>
    <n v="3740743.4844072536"/>
    <n v="-2595009.3271751478"/>
    <n v="0"/>
    <n v="0"/>
    <n v="0"/>
    <n v="0"/>
    <n v="0"/>
    <n v="0"/>
    <n v="0"/>
    <n v="0"/>
    <n v="0"/>
    <n v="0"/>
    <x v="0"/>
  </r>
  <r>
    <x v="14"/>
    <s v=""/>
    <n v="0"/>
    <x v="2"/>
    <s v="Vestdanmark"/>
    <n v="625345.2947196"/>
    <n v="625345.294719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532522.25636936096"/>
    <n v="0"/>
    <n v="0"/>
    <n v="280672.65868343826"/>
    <n v="0"/>
    <n v="0"/>
    <n v="0"/>
    <n v="0"/>
    <n v="251849.59768592269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553204.2523613288"/>
    <n v="696107.27987490175"/>
    <n v="724013.50560011622"/>
    <n v="0"/>
    <n v="0"/>
    <n v="0"/>
    <n v="19279.913315103389"/>
    <n v="2113803.5535712074"/>
    <n v="0"/>
    <n v="0"/>
    <n v="19279.913315103389"/>
    <n v="0"/>
    <n v="0.19927345026020668"/>
    <n v="0"/>
    <n v="0.19927345026020668"/>
    <n v="0"/>
    <n v="16387.926317837879"/>
    <n v="0"/>
    <n v="16387.926317837879"/>
    <x v="0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x v="0"/>
  </r>
  <r>
    <x v="20"/>
    <s v=""/>
    <n v="0"/>
    <x v="2"/>
    <s v="Vestdanmark"/>
    <n v="582730.84432162589"/>
    <n v="0"/>
    <n v="0"/>
    <n v="0"/>
    <n v="0"/>
    <n v="0"/>
    <n v="0"/>
    <n v="0"/>
    <n v="582730.84432162589"/>
    <n v="0"/>
    <n v="0"/>
    <n v="0"/>
    <n v="0"/>
    <n v="0"/>
    <n v="0"/>
    <n v="0"/>
    <n v="0"/>
    <n v="0"/>
    <n v="0"/>
    <x v="0"/>
  </r>
  <r>
    <x v="21"/>
    <s v=""/>
    <n v="0"/>
    <x v="2"/>
    <s v="Vestdanmark"/>
    <n v="1428608.8787955844"/>
    <n v="0"/>
    <n v="0"/>
    <n v="128347.79869443661"/>
    <n v="0"/>
    <n v="0"/>
    <n v="0"/>
    <n v="0"/>
    <n v="1300261.080101147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54405.8451970033"/>
    <n v="5880011.5738482485"/>
    <n v="0"/>
    <n v="307470.55071854044"/>
    <n v="0"/>
    <n v="0"/>
    <n v="0"/>
    <n v="0"/>
    <n v="-833076.27936978545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17851.758382608929"/>
    <n v="0"/>
    <n v="0"/>
    <n v="-17851.75838260892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2735406.502549823"/>
    <n v="0"/>
    <n v="0"/>
    <n v="0"/>
    <n v="0"/>
    <n v="0"/>
    <n v="12735406.502549823"/>
    <n v="0"/>
    <n v="6.4465354175256957"/>
    <n v="6.4465354175256957"/>
    <n v="0"/>
    <n v="0"/>
    <n v="967890.89419378655"/>
    <n v="967890.89419378655"/>
    <n v="0"/>
    <x v="0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219597.1105860332"/>
    <n v="5742281.5453988183"/>
    <n v="0"/>
    <n v="0"/>
    <n v="0"/>
    <n v="0"/>
    <n v="0"/>
    <n v="0"/>
    <n v="-522684.43481278513"/>
    <n v="0"/>
    <n v="0"/>
    <n v="0"/>
    <n v="0"/>
    <n v="0"/>
    <n v="0"/>
    <n v="0"/>
    <n v="0"/>
    <n v="0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x v="0"/>
  </r>
  <r>
    <x v="30"/>
    <s v=""/>
    <n v="0"/>
    <x v="2"/>
    <s v="Vestdanmark"/>
    <n v="1280149.2330343039"/>
    <n v="0"/>
    <n v="0"/>
    <n v="0"/>
    <n v="0"/>
    <n v="0"/>
    <n v="0"/>
    <n v="0"/>
    <n v="1280149.2330343039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09310.04149558315"/>
    <n v="0"/>
    <n v="0"/>
    <n v="0"/>
    <n v="0"/>
    <n v="0"/>
    <n v="109310.04149558315"/>
    <n v="0"/>
    <n v="0"/>
    <n v="0"/>
    <n v="109310.04149558315"/>
    <n v="0"/>
    <n v="2.0113047635187296"/>
    <n v="0"/>
    <n v="2.0113047635187296"/>
    <n v="0"/>
    <n v="45363.667220667012"/>
    <n v="0"/>
    <n v="45363.667220667012"/>
    <x v="0"/>
  </r>
  <r>
    <x v="32"/>
    <s v="Pyrolyseprodukter"/>
    <n v="1"/>
    <x v="2"/>
    <s v="Vestdanmark"/>
    <n v="1183729.9899998764"/>
    <n v="0"/>
    <n v="0"/>
    <n v="0"/>
    <n v="0"/>
    <n v="0"/>
    <n v="1183729.9899998764"/>
    <n v="0"/>
    <n v="0"/>
    <n v="0"/>
    <n v="1183729.9899998764"/>
    <n v="0"/>
    <n v="10.607911753241746"/>
    <n v="0"/>
    <n v="10.607911753241746"/>
    <n v="0"/>
    <n v="0"/>
    <n v="0"/>
    <n v="0"/>
    <x v="0"/>
  </r>
  <r>
    <x v="33"/>
    <s v="Pyrolyseprodukter"/>
    <n v="1"/>
    <x v="2"/>
    <s v="Vestdanmark"/>
    <n v="295932.49749996909"/>
    <n v="0"/>
    <n v="0"/>
    <n v="0"/>
    <n v="0"/>
    <n v="0"/>
    <n v="295932.49749996909"/>
    <n v="0"/>
    <n v="0"/>
    <n v="0"/>
    <n v="295932.49749996909"/>
    <n v="0"/>
    <n v="9.8452514311132546"/>
    <n v="0"/>
    <n v="9.8452514311132546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39894.02730875136"/>
    <n v="0"/>
    <n v="0"/>
    <n v="0"/>
    <n v="0"/>
    <n v="0"/>
    <n v="0"/>
    <n v="439894.02730875136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19947.01365437568"/>
    <n v="262373.56843565725"/>
    <n v="0"/>
    <n v="0"/>
    <n v="0"/>
    <n v="0"/>
    <n v="0"/>
    <n v="0"/>
    <n v="-42426.554781281564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40766.08873880043"/>
    <n v="0"/>
    <n v="0"/>
    <n v="0"/>
    <n v="0"/>
    <n v="0"/>
    <n v="140766.08873880043"/>
    <n v="0"/>
    <n v="0"/>
    <n v="0"/>
    <n v="140766.08873880043"/>
    <n v="0"/>
    <n v="4.9268131058580149"/>
    <n v="0"/>
    <n v="4.9268131058580149"/>
    <n v="0"/>
    <n v="0"/>
    <n v="0"/>
    <n v="0"/>
    <x v="0"/>
  </r>
  <r>
    <x v="38"/>
    <s v="Græs og urter"/>
    <n v="1"/>
    <x v="2"/>
    <s v="Vestdanmark"/>
    <n v="6365684.7913451167"/>
    <n v="7383422.292610188"/>
    <n v="0"/>
    <n v="0"/>
    <n v="0"/>
    <n v="0"/>
    <n v="0"/>
    <n v="0"/>
    <n v="-1017737.5012650713"/>
    <n v="0"/>
    <n v="0"/>
    <n v="0"/>
    <n v="0"/>
    <n v="0"/>
    <n v="0"/>
    <n v="0"/>
    <n v="0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4121832.5977837904"/>
    <n v="0"/>
    <n v="0"/>
    <n v="0"/>
    <n v="0"/>
    <n v="0"/>
    <n v="4121832.5977837904"/>
    <n v="0"/>
    <n v="2.0568356846200895"/>
    <n v="2.0568356846200895"/>
    <n v="0"/>
    <n v="0"/>
    <n v="247309.95586702743"/>
    <n v="247309.95586702743"/>
    <n v="0"/>
    <x v="0"/>
  </r>
  <r>
    <x v="42"/>
    <s v="Husdyrgødning"/>
    <n v="1"/>
    <x v="2"/>
    <s v="Vestdanmark"/>
    <n v="14432291.767579561"/>
    <n v="0"/>
    <n v="0"/>
    <n v="0"/>
    <n v="14432291.767579561"/>
    <n v="0"/>
    <n v="0"/>
    <n v="0"/>
    <n v="0"/>
    <n v="0"/>
    <n v="14432291.767579561"/>
    <n v="0"/>
    <n v="6.2174312934732763"/>
    <n v="6.2174312934732763"/>
    <n v="0"/>
    <n v="0"/>
    <n v="721614.58837897808"/>
    <n v="721614.58837897808"/>
    <n v="0"/>
    <x v="0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09409.7785517313"/>
    <n v="0"/>
    <n v="0"/>
    <n v="0"/>
    <n v="0"/>
    <n v="0"/>
    <n v="2509409.7785517313"/>
    <n v="0"/>
    <n v="0"/>
    <n v="0"/>
    <n v="2509409.7785517313"/>
    <n v="0"/>
    <n v="36.370303525718853"/>
    <n v="0"/>
    <n v="36.370303525718853"/>
    <n v="0"/>
    <n v="1241112.252975377"/>
    <n v="0"/>
    <n v="1241112.252975377"/>
    <x v="0"/>
  </r>
  <r>
    <x v="47"/>
    <s v=""/>
    <n v="0"/>
    <x v="2"/>
    <s v="Vestdanmark"/>
    <n v="754008.91938117472"/>
    <n v="0"/>
    <n v="0"/>
    <n v="0"/>
    <n v="0"/>
    <n v="0"/>
    <n v="0"/>
    <n v="754008.91938117472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167781.82625160305"/>
    <n v="7916.616753740097"/>
    <n v="0"/>
    <n v="37612.453499504722"/>
    <n v="0"/>
    <n v="0"/>
    <n v="0"/>
    <n v="0"/>
    <n v="122252.75599835823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x v="0"/>
  </r>
  <r>
    <x v="4"/>
    <s v=""/>
    <n v="0"/>
    <x v="1"/>
    <s v="Østdanmark"/>
    <n v="5136646.569981494"/>
    <n v="0"/>
    <n v="0"/>
    <n v="0"/>
    <n v="0"/>
    <n v="5136646.569981494"/>
    <n v="0"/>
    <n v="0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38919.47938354878"/>
    <n v="0"/>
    <n v="0"/>
    <n v="0"/>
    <n v="0"/>
    <n v="0"/>
    <n v="0"/>
    <n v="0"/>
    <n v="338919.47938354878"/>
    <n v="0"/>
    <n v="0"/>
    <n v="0"/>
    <n v="0"/>
    <n v="0"/>
    <n v="0"/>
    <n v="0"/>
    <n v="0"/>
    <n v="0"/>
    <n v="0"/>
    <x v="0"/>
  </r>
  <r>
    <x v="11"/>
    <s v=""/>
    <n v="0"/>
    <x v="1"/>
    <s v="Østdanmark"/>
    <n v="9789.6353792331574"/>
    <n v="0"/>
    <n v="0"/>
    <n v="223323.94265330929"/>
    <n v="0"/>
    <n v="0"/>
    <n v="0"/>
    <n v="0"/>
    <n v="-213534.30727407613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4423531.8080239408"/>
    <n v="1464417.2058845724"/>
    <n v="0"/>
    <n v="0"/>
    <n v="0"/>
    <n v="0"/>
    <n v="0"/>
    <n v="282549.62447427149"/>
    <n v="2676564.977665097"/>
    <n v="2676564.977665097"/>
    <n v="0"/>
    <n v="4.9245449882815704"/>
    <n v="4.9245449882815704"/>
    <n v="0"/>
    <n v="4.9245449882815704"/>
    <n v="749438.19374622719"/>
    <n v="749438.19374622719"/>
    <n v="0"/>
    <n v="749438.19374622719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92461.79009462384"/>
    <n v="0"/>
    <n v="0"/>
    <n v="233902.44520004498"/>
    <n v="0"/>
    <n v="0"/>
    <n v="0"/>
    <n v="0"/>
    <n v="-41440.655105421145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24541.6212368815"/>
    <n v="85441.004824644522"/>
    <n v="103520.85960187271"/>
    <n v="0"/>
    <n v="0"/>
    <n v="0"/>
    <n v="113987.79796606442"/>
    <n v="685060.58115838922"/>
    <n v="36531.377685910556"/>
    <n v="0"/>
    <n v="113987.79796606442"/>
    <n v="0"/>
    <n v="1.1781558048016159"/>
    <n v="0"/>
    <n v="1.1781558048016159"/>
    <n v="0"/>
    <n v="96889.628271154754"/>
    <n v="0"/>
    <n v="96889.628271154754"/>
    <x v="0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x v="0"/>
  </r>
  <r>
    <x v="20"/>
    <s v=""/>
    <n v="0"/>
    <x v="1"/>
    <s v="Østdanmark"/>
    <n v="212819.84687871221"/>
    <n v="0"/>
    <n v="0"/>
    <n v="0"/>
    <n v="0"/>
    <n v="0"/>
    <n v="0"/>
    <n v="0"/>
    <n v="212819.84687871221"/>
    <n v="0"/>
    <n v="0"/>
    <n v="0"/>
    <n v="0"/>
    <n v="0"/>
    <n v="0"/>
    <n v="0"/>
    <n v="0"/>
    <n v="0"/>
    <n v="0"/>
    <x v="0"/>
  </r>
  <r>
    <x v="21"/>
    <s v=""/>
    <n v="0"/>
    <x v="1"/>
    <s v="Østdanmark"/>
    <n v="518683.38822081371"/>
    <n v="0"/>
    <n v="0"/>
    <n v="106960.41463921656"/>
    <n v="0"/>
    <n v="0"/>
    <n v="0"/>
    <n v="0"/>
    <n v="411722.97358159715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805033.2344930626"/>
    <n v="721719.35529882624"/>
    <n v="0"/>
    <n v="256234.83946537593"/>
    <n v="0"/>
    <n v="0"/>
    <n v="0"/>
    <n v="0"/>
    <n v="827079.03972886037"/>
    <n v="481169.6027386263"/>
    <n v="0"/>
    <n v="1.647938525635412"/>
    <n v="1.647938525635412"/>
    <n v="0"/>
    <n v="1.647938525635412"/>
    <n v="149162.57684897416"/>
    <n v="149162.57684897416"/>
    <n v="0"/>
    <n v="149162.57684897416"/>
    <x v="0"/>
  </r>
  <r>
    <x v="23"/>
    <s v=""/>
    <n v="0"/>
    <x v="1"/>
    <s v="Østdanmark"/>
    <n v="0"/>
    <n v="0"/>
    <n v="0"/>
    <n v="0"/>
    <n v="0"/>
    <n v="292744.20868906443"/>
    <n v="0"/>
    <n v="0"/>
    <n v="-292744.2086890644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x v="0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72907.4937273685"/>
    <n v="704814.2138566036"/>
    <n v="0"/>
    <n v="0"/>
    <n v="0"/>
    <n v="0"/>
    <n v="0"/>
    <n v="0"/>
    <n v="1168093.2798707648"/>
    <n v="1168093.2798707648"/>
    <n v="0"/>
    <n v="4.1934548747360463"/>
    <n v="4.1934548747360463"/>
    <n v="0"/>
    <n v="4.1934548747360463"/>
    <n v="350427.98396122945"/>
    <n v="350427.98396122945"/>
    <n v="0"/>
    <n v="350427.98396122945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x v="0"/>
  </r>
  <r>
    <x v="30"/>
    <s v=""/>
    <n v="0"/>
    <x v="1"/>
    <s v="Østdanmark"/>
    <n v="468512.13003640069"/>
    <n v="0"/>
    <n v="0"/>
    <n v="0"/>
    <n v="0"/>
    <n v="0"/>
    <n v="0"/>
    <n v="0"/>
    <n v="468512.1300364006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1534.827794214631"/>
    <n v="0"/>
    <n v="0"/>
    <n v="0"/>
    <n v="0"/>
    <n v="0"/>
    <n v="41534.827794214631"/>
    <n v="0"/>
    <n v="0"/>
    <n v="0"/>
    <n v="41534.827794214631"/>
    <n v="0"/>
    <n v="0.76424083141354904"/>
    <n v="0"/>
    <n v="0.76424083141354904"/>
    <n v="0"/>
    <n v="17236.953534599073"/>
    <n v="0"/>
    <n v="17236.953534599073"/>
    <x v="0"/>
  </r>
  <r>
    <x v="32"/>
    <s v="Pyrolyseprodukter"/>
    <n v="1"/>
    <x v="1"/>
    <s v="Østdanmark"/>
    <n v="383633.92544869799"/>
    <n v="0"/>
    <n v="0"/>
    <n v="0"/>
    <n v="0"/>
    <n v="0"/>
    <n v="383633.92544869799"/>
    <n v="0"/>
    <n v="0"/>
    <n v="0"/>
    <n v="383633.92544869799"/>
    <n v="0"/>
    <n v="3.4379080204852599"/>
    <n v="0"/>
    <n v="3.4379080204852599"/>
    <n v="0"/>
    <n v="0"/>
    <n v="0"/>
    <n v="0"/>
    <x v="0"/>
  </r>
  <r>
    <x v="33"/>
    <s v="Pyrolyseprodukter"/>
    <n v="1"/>
    <x v="1"/>
    <s v="Østdanmark"/>
    <n v="95908.481362174498"/>
    <n v="0"/>
    <n v="0"/>
    <n v="0"/>
    <n v="0"/>
    <n v="0"/>
    <n v="95908.481362174498"/>
    <n v="0"/>
    <n v="0"/>
    <n v="0"/>
    <n v="95908.481362174498"/>
    <n v="0"/>
    <n v="3.1907381628033131"/>
    <n v="0"/>
    <n v="3.1907381628033131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61116.26978815842"/>
    <n v="0"/>
    <n v="0"/>
    <n v="0"/>
    <n v="0"/>
    <n v="0"/>
    <n v="0"/>
    <n v="161116.2697881584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80558.134894079209"/>
    <n v="32204.032301743573"/>
    <n v="0"/>
    <n v="0"/>
    <n v="0"/>
    <n v="0"/>
    <n v="0"/>
    <n v="0"/>
    <n v="48354.102592335636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51557.206332210691"/>
    <n v="0"/>
    <n v="0"/>
    <n v="0"/>
    <n v="0"/>
    <n v="0"/>
    <n v="51557.206332210691"/>
    <n v="0"/>
    <n v="0"/>
    <n v="0"/>
    <n v="51557.206332210691"/>
    <n v="0"/>
    <n v="1.8045022216273741"/>
    <n v="0"/>
    <n v="1.8045022216273741"/>
    <n v="0"/>
    <n v="0"/>
    <n v="0"/>
    <n v="0"/>
    <x v="0"/>
  </r>
  <r>
    <x v="38"/>
    <s v="Græs og urter"/>
    <n v="1"/>
    <x v="1"/>
    <s v="Østdanmark"/>
    <n v="616977.45656459266"/>
    <n v="223896.98689600852"/>
    <n v="0"/>
    <n v="0"/>
    <n v="0"/>
    <n v="0"/>
    <n v="0"/>
    <n v="0"/>
    <n v="393080.46966858418"/>
    <n v="393080.46966858418"/>
    <n v="0"/>
    <n v="1.0668361178993242"/>
    <n v="1.0668361178993242"/>
    <n v="0"/>
    <n v="1.0668361178993242"/>
    <n v="78616.093933716838"/>
    <n v="78616.093933716838"/>
    <n v="0"/>
    <n v="78616.093933716838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x v="0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9227.97058290825"/>
    <n v="0"/>
    <n v="0"/>
    <n v="0"/>
    <n v="0"/>
    <n v="0"/>
    <n v="649227.97058290825"/>
    <n v="0"/>
    <n v="0"/>
    <n v="0"/>
    <n v="649227.97058290825"/>
    <n v="0"/>
    <n v="9.4096303239539125"/>
    <n v="0"/>
    <n v="9.4096303239539125"/>
    <n v="0"/>
    <n v="321097.33378413005"/>
    <n v="0"/>
    <n v="321097.33378413005"/>
    <x v="0"/>
  </r>
  <r>
    <x v="47"/>
    <s v=""/>
    <n v="0"/>
    <x v="1"/>
    <s v="Østdanmark"/>
    <n v="178767.78971229953"/>
    <n v="0"/>
    <n v="0"/>
    <n v="0"/>
    <n v="0"/>
    <n v="0"/>
    <n v="0"/>
    <n v="178767.7897122995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86054.225653098314"/>
    <n v="7916.616753740097"/>
    <n v="0"/>
    <n v="78752.00538693853"/>
    <n v="0"/>
    <n v="0"/>
    <n v="0"/>
    <n v="0"/>
    <n v="-614.39648758030671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x v="2"/>
    <s v="Østdanmark"/>
    <n v="146378184.64159739"/>
    <n v="0"/>
    <n v="0"/>
    <n v="0"/>
    <n v="0"/>
    <n v="0"/>
    <n v="146378184.64159739"/>
    <n v="0"/>
    <n v="0"/>
    <n v="0"/>
    <n v="146378184.64159739"/>
    <n v="0"/>
    <n v="0"/>
    <n v="0"/>
    <n v="0"/>
    <n v="0"/>
    <n v="0"/>
    <n v="0"/>
    <n v="0"/>
    <x v="0"/>
  </r>
  <r>
    <x v="4"/>
    <s v=""/>
    <n v="0"/>
    <x v="2"/>
    <s v="Østdanmark"/>
    <n v="6971920.1468140706"/>
    <n v="0"/>
    <n v="0"/>
    <n v="0"/>
    <n v="0"/>
    <n v="6971920.1468140706"/>
    <n v="0"/>
    <n v="0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24361.31145436168"/>
    <n v="0"/>
    <n v="0"/>
    <n v="0"/>
    <n v="224361.31145436168"/>
    <n v="0"/>
    <n v="0"/>
    <n v="0"/>
    <n v="0"/>
    <n v="0"/>
    <n v="224361.31145436168"/>
    <n v="0"/>
    <n v="0.12744307556235254"/>
    <n v="0.12744307556235254"/>
    <n v="0"/>
    <n v="0"/>
    <n v="9594.4497148499977"/>
    <n v="9594.4497148499977"/>
    <n v="0"/>
    <x v="0"/>
  </r>
  <r>
    <x v="6"/>
    <s v="Husdyrgødning"/>
    <n v="1"/>
    <x v="2"/>
    <s v="Østdanmark"/>
    <n v="377058.10701599991"/>
    <n v="0"/>
    <n v="0"/>
    <n v="0"/>
    <n v="377058.10701599991"/>
    <n v="0"/>
    <n v="0"/>
    <n v="0"/>
    <n v="0"/>
    <n v="0"/>
    <n v="377058.10701599991"/>
    <n v="0"/>
    <n v="0.81218316251246381"/>
    <n v="0.81218316251246381"/>
    <n v="0"/>
    <n v="0"/>
    <n v="113117.43210479997"/>
    <n v="113117.43210479997"/>
    <n v="0"/>
    <x v="0"/>
  </r>
  <r>
    <x v="7"/>
    <s v=""/>
    <n v="0"/>
    <x v="2"/>
    <s v="Østdanmark"/>
    <n v="158026.23059752941"/>
    <n v="157434.65794343888"/>
    <n v="0"/>
    <n v="0"/>
    <n v="0"/>
    <n v="0"/>
    <n v="0"/>
    <n v="0"/>
    <n v="591.5726540905307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723.09839736855315"/>
    <n v="0"/>
    <n v="0"/>
    <n v="0"/>
    <n v="0"/>
    <n v="0"/>
    <n v="723.09839736855315"/>
    <n v="0"/>
    <n v="3.4006594529845688E-4"/>
    <n v="3.4006594529845688E-4"/>
    <n v="0"/>
    <n v="0"/>
    <n v="45.555199034218852"/>
    <n v="45.555199034218852"/>
    <n v="0"/>
    <x v="0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x v="0"/>
  </r>
  <r>
    <x v="10"/>
    <s v=""/>
    <n v="0"/>
    <x v="2"/>
    <s v="Østdanmark"/>
    <n v="321701.75165025122"/>
    <n v="0"/>
    <n v="0"/>
    <n v="0"/>
    <n v="0"/>
    <n v="0"/>
    <n v="0"/>
    <n v="0"/>
    <n v="321701.75165025122"/>
    <n v="0"/>
    <n v="0"/>
    <n v="0"/>
    <n v="0"/>
    <n v="0"/>
    <n v="0"/>
    <n v="0"/>
    <n v="0"/>
    <n v="0"/>
    <n v="0"/>
    <x v="0"/>
  </r>
  <r>
    <x v="11"/>
    <s v=""/>
    <n v="0"/>
    <x v="2"/>
    <s v="Østdanmark"/>
    <n v="9606.5970340427502"/>
    <n v="0"/>
    <n v="0"/>
    <n v="233795.01599247381"/>
    <n v="0"/>
    <n v="0"/>
    <n v="0"/>
    <n v="0"/>
    <n v="-224188.41895843105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4744501.1665704474"/>
    <n v="1464417.2058845721"/>
    <n v="0"/>
    <n v="0"/>
    <n v="0"/>
    <n v="0"/>
    <n v="0"/>
    <n v="459143.13977069111"/>
    <n v="2820940.820915184"/>
    <n v="225931.49374003615"/>
    <n v="0"/>
    <n v="0.41568570704494906"/>
    <n v="0.41568570704494906"/>
    <n v="0"/>
    <n v="0.41568570704494906"/>
    <n v="63260.818247210125"/>
    <n v="63260.818247210125"/>
    <n v="0"/>
    <n v="63260.818247210125"/>
    <x v="0"/>
  </r>
  <r>
    <x v="14"/>
    <s v=""/>
    <n v="0"/>
    <x v="2"/>
    <s v="Østdanmark"/>
    <n v="76755.597718799996"/>
    <n v="76755.59771879999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93210.63530132477"/>
    <n v="0"/>
    <n v="0"/>
    <n v="244869.51675001203"/>
    <n v="0"/>
    <n v="0"/>
    <n v="0"/>
    <n v="0"/>
    <n v="-51658.881448687258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289179.6403677976"/>
    <n v="85441.004824644508"/>
    <n v="103062.42440743271"/>
    <n v="0"/>
    <n v="0"/>
    <n v="0"/>
    <n v="214479.76470692863"/>
    <n v="886196.44642879209"/>
    <n v="0"/>
    <n v="0"/>
    <n v="214479.76470692863"/>
    <n v="0"/>
    <n v="2.2168213116739199"/>
    <n v="0"/>
    <n v="2.2168213116739199"/>
    <n v="0"/>
    <n v="182307.80000088934"/>
    <n v="0"/>
    <n v="182307.80000088934"/>
    <x v="0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x v="0"/>
  </r>
  <r>
    <x v="20"/>
    <s v=""/>
    <n v="0"/>
    <x v="2"/>
    <s v="Østdanmark"/>
    <n v="211427.40100418578"/>
    <n v="0"/>
    <n v="0"/>
    <n v="0"/>
    <n v="0"/>
    <n v="0"/>
    <n v="0"/>
    <n v="0"/>
    <n v="211427.40100418578"/>
    <n v="0"/>
    <n v="0"/>
    <n v="0"/>
    <n v="0"/>
    <n v="0"/>
    <n v="0"/>
    <n v="0"/>
    <n v="0"/>
    <n v="0"/>
    <n v="0"/>
    <x v="0"/>
  </r>
  <r>
    <x v="21"/>
    <s v=""/>
    <n v="0"/>
    <x v="2"/>
    <s v="Østdanmark"/>
    <n v="518330.31533945334"/>
    <n v="0"/>
    <n v="0"/>
    <n v="111975.50765955324"/>
    <n v="0"/>
    <n v="0"/>
    <n v="0"/>
    <n v="0"/>
    <n v="406354.80767990008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942694.6810915712"/>
    <n v="721719.35529882624"/>
    <n v="0"/>
    <n v="268249.01834925939"/>
    <n v="0"/>
    <n v="0"/>
    <n v="0"/>
    <n v="0"/>
    <n v="952726.3074434856"/>
    <n v="119650.02807370014"/>
    <n v="0"/>
    <n v="0.40978459514849275"/>
    <n v="0.40978459514849275"/>
    <n v="0"/>
    <n v="0.40978459514849275"/>
    <n v="37091.508702847044"/>
    <n v="37091.508702847044"/>
    <n v="0"/>
    <n v="37091.508702847044"/>
    <x v="0"/>
  </r>
  <r>
    <x v="23"/>
    <s v=""/>
    <n v="0"/>
    <x v="2"/>
    <s v="Østdanmark"/>
    <n v="0"/>
    <n v="0"/>
    <n v="0"/>
    <n v="0"/>
    <n v="0"/>
    <n v="234687.74507508581"/>
    <n v="0"/>
    <n v="0"/>
    <n v="-234687.7450750858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905156.40673249087"/>
    <n v="0"/>
    <n v="0"/>
    <n v="0"/>
    <n v="0"/>
    <n v="0"/>
    <n v="905156.40673249087"/>
    <n v="0"/>
    <n v="0.4581811215239196"/>
    <n v="0.4581811215239196"/>
    <n v="0"/>
    <n v="0"/>
    <n v="68791.886911669309"/>
    <n v="68791.886911669309"/>
    <n v="0"/>
    <x v="0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93783.145570158"/>
    <n v="704814.2138566036"/>
    <n v="0"/>
    <n v="0"/>
    <n v="0"/>
    <n v="0"/>
    <n v="0"/>
    <n v="0"/>
    <n v="1188968.9317135545"/>
    <n v="666284.49690076942"/>
    <n v="0"/>
    <n v="2.3919613438737626"/>
    <n v="2.3919613438737626"/>
    <n v="0"/>
    <n v="2.3919613438737626"/>
    <n v="199885.34907023082"/>
    <n v="199885.34907023082"/>
    <n v="0"/>
    <n v="199885.34907023082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x v="0"/>
  </r>
  <r>
    <x v="30"/>
    <s v=""/>
    <n v="0"/>
    <x v="2"/>
    <s v="Østdanmark"/>
    <n v="464465.93290085113"/>
    <n v="0"/>
    <n v="0"/>
    <n v="0"/>
    <n v="0"/>
    <n v="0"/>
    <n v="0"/>
    <n v="0"/>
    <n v="464465.93290085113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9660.056100128349"/>
    <n v="0"/>
    <n v="0"/>
    <n v="0"/>
    <n v="0"/>
    <n v="0"/>
    <n v="39660.056100128349"/>
    <n v="0"/>
    <n v="0"/>
    <n v="0"/>
    <n v="39660.056100128349"/>
    <n v="0"/>
    <n v="0.72974503224236154"/>
    <n v="0"/>
    <n v="0.72974503224236154"/>
    <n v="0"/>
    <n v="16458.923281553267"/>
    <n v="0"/>
    <n v="16458.923281553267"/>
    <x v="0"/>
  </r>
  <r>
    <x v="32"/>
    <s v="Pyrolyseprodukter"/>
    <n v="1"/>
    <x v="2"/>
    <s v="Østdanmark"/>
    <n v="496270.01000012364"/>
    <n v="0"/>
    <n v="0"/>
    <n v="0"/>
    <n v="0"/>
    <n v="0"/>
    <n v="496270.01000012364"/>
    <n v="0"/>
    <n v="0"/>
    <n v="0"/>
    <n v="496270.01000012364"/>
    <n v="0"/>
    <n v="4.4472882467582497"/>
    <n v="0"/>
    <n v="4.4472882467582497"/>
    <n v="0"/>
    <n v="0"/>
    <n v="0"/>
    <n v="0"/>
    <x v="0"/>
  </r>
  <r>
    <x v="33"/>
    <s v="Pyrolyseprodukter"/>
    <n v="1"/>
    <x v="2"/>
    <s v="Østdanmark"/>
    <n v="124067.50250003091"/>
    <n v="0"/>
    <n v="0"/>
    <n v="0"/>
    <n v="0"/>
    <n v="0"/>
    <n v="124067.50250003091"/>
    <n v="0"/>
    <n v="0"/>
    <n v="0"/>
    <n v="124067.50250003091"/>
    <n v="0"/>
    <n v="4.1275485688867413"/>
    <n v="0"/>
    <n v="4.1275485688867413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59603.10290323524"/>
    <n v="0"/>
    <n v="0"/>
    <n v="0"/>
    <n v="0"/>
    <n v="0"/>
    <n v="0"/>
    <n v="159603.10290323524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79801.551451617619"/>
    <n v="32204.032301743569"/>
    <n v="0"/>
    <n v="0"/>
    <n v="0"/>
    <n v="0"/>
    <n v="0"/>
    <n v="0"/>
    <n v="47597.519149874046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51072.992929035274"/>
    <n v="0"/>
    <n v="0"/>
    <n v="0"/>
    <n v="0"/>
    <n v="0"/>
    <n v="51072.992929035274"/>
    <n v="0"/>
    <n v="0"/>
    <n v="0"/>
    <n v="51072.992929035274"/>
    <n v="0"/>
    <n v="1.7875547525162345"/>
    <n v="0"/>
    <n v="1.7875547525162345"/>
    <n v="0"/>
    <n v="0"/>
    <n v="0"/>
    <n v="0"/>
    <x v="0"/>
  </r>
  <r>
    <x v="38"/>
    <s v="Græs og urter"/>
    <n v="1"/>
    <x v="2"/>
    <s v="Østdanmark"/>
    <n v="2309608.6369218179"/>
    <n v="906249.70886479609"/>
    <n v="0"/>
    <n v="0"/>
    <n v="0"/>
    <n v="0"/>
    <n v="0"/>
    <n v="0"/>
    <n v="1403358.9280570219"/>
    <n v="385621.42679195059"/>
    <n v="0"/>
    <n v="1.0465919771704255"/>
    <n v="1.0465919771704255"/>
    <n v="0"/>
    <n v="1.0465919771704255"/>
    <n v="77124.285358390116"/>
    <n v="77124.285358390116"/>
    <n v="0"/>
    <n v="77124.285358390116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500281.4918378997"/>
    <n v="0"/>
    <n v="0"/>
    <n v="0"/>
    <n v="0"/>
    <n v="0"/>
    <n v="3500281.4918378997"/>
    <n v="0"/>
    <n v="1.7466754672420306"/>
    <n v="1.7466754672420306"/>
    <n v="0"/>
    <n v="0"/>
    <n v="210016.88951027396"/>
    <n v="210016.88951027396"/>
    <n v="0"/>
    <x v="0"/>
  </r>
  <r>
    <x v="42"/>
    <s v="Husdyrgødning"/>
    <n v="1"/>
    <x v="2"/>
    <s v="Østdanmark"/>
    <n v="2091197.4416372697"/>
    <n v="0"/>
    <n v="0"/>
    <n v="0"/>
    <n v="2091197.4416372697"/>
    <n v="0"/>
    <n v="0"/>
    <n v="0"/>
    <n v="0"/>
    <n v="0"/>
    <n v="2091197.4416372697"/>
    <n v="0"/>
    <n v="0.90088785785733594"/>
    <n v="0.90088785785733594"/>
    <n v="0"/>
    <n v="0"/>
    <n v="104559.87208186349"/>
    <n v="104559.87208186349"/>
    <n v="0"/>
    <x v="0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63713.83758298447"/>
    <n v="0"/>
    <n v="0"/>
    <n v="0"/>
    <n v="0"/>
    <n v="0"/>
    <n v="663713.83758298447"/>
    <n v="0"/>
    <n v="0"/>
    <n v="0"/>
    <n v="663713.83758298447"/>
    <n v="0"/>
    <n v="9.6195822354069858"/>
    <n v="0"/>
    <n v="9.6195822354069858"/>
    <n v="0"/>
    <n v="328261.80217125104"/>
    <n v="0"/>
    <n v="328261.80217125104"/>
    <x v="0"/>
  </r>
  <r>
    <x v="47"/>
    <s v=""/>
    <n v="0"/>
    <x v="2"/>
    <s v="Østdanmark"/>
    <n v="192283.78655919118"/>
    <n v="0"/>
    <n v="0"/>
    <n v="0"/>
    <n v="0"/>
    <n v="0"/>
    <n v="0"/>
    <n v="192283.78655919118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539838.65863514727"/>
    <n v="64498.475475191975"/>
    <n v="0"/>
    <n v="43439.71273733316"/>
    <n v="0"/>
    <n v="0"/>
    <n v="0"/>
    <n v="0"/>
    <n v="431900.4704226221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n v="0"/>
    <x v="1"/>
  </r>
  <r>
    <x v="4"/>
    <s v=""/>
    <n v="0"/>
    <x v="1"/>
    <s v="Vestdanmark"/>
    <n v="25170381.54227329"/>
    <n v="0"/>
    <n v="0"/>
    <n v="0"/>
    <n v="0"/>
    <n v="25170381.54227329"/>
    <n v="0"/>
    <n v="0"/>
    <n v="0"/>
    <n v="0"/>
    <n v="0"/>
    <n v="0"/>
    <n v="0"/>
    <n v="0"/>
    <n v="0"/>
    <n v="0"/>
    <n v="0"/>
    <n v="0"/>
    <n v="0"/>
    <n v="0"/>
    <x v="1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n v="0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n v="0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76729.9862498611"/>
    <n v="0"/>
    <n v="0"/>
    <n v="0"/>
    <n v="0"/>
    <n v="0"/>
    <n v="0"/>
    <n v="0"/>
    <n v="1076729.9862498611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1207.233313441284"/>
    <n v="0"/>
    <n v="0"/>
    <n v="257923.29437791562"/>
    <n v="0"/>
    <n v="0"/>
    <n v="0"/>
    <n v="0"/>
    <n v="-226716.06106447434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5177445.843930429"/>
    <n v="11930939.715450084"/>
    <n v="0"/>
    <n v="0"/>
    <n v="0"/>
    <n v="0"/>
    <n v="0"/>
    <n v="2301995.9904044634"/>
    <n v="944510.13807588257"/>
    <n v="944510.13807588257"/>
    <n v="0"/>
    <n v="1.7377805902923646"/>
    <n v="1.7377805902923646"/>
    <n v="0"/>
    <n v="1.7377805902923646"/>
    <n v="264462.83866124717"/>
    <n v="264462.83866124717"/>
    <n v="0"/>
    <n v="264462.83866124717"/>
    <n v="0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611541.61877770256"/>
    <n v="0"/>
    <n v="0"/>
    <n v="270140.71358529059"/>
    <n v="0"/>
    <n v="0"/>
    <n v="0"/>
    <n v="0"/>
    <n v="341400.90519241197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301490.2750543975"/>
    <n v="696107.27987490175"/>
    <n v="726974.95402379602"/>
    <n v="0"/>
    <n v="0"/>
    <n v="0"/>
    <n v="0"/>
    <n v="1914939.41884161"/>
    <n v="-36531.377685910556"/>
    <n v="0"/>
    <n v="0"/>
    <n v="0"/>
    <n v="0"/>
    <n v="0"/>
    <n v="0"/>
    <n v="0"/>
    <n v="0"/>
    <n v="0"/>
    <n v="0"/>
    <n v="0"/>
    <x v="1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n v="0"/>
    <x v="0"/>
  </r>
  <r>
    <x v="20"/>
    <s v=""/>
    <n v="0"/>
    <x v="1"/>
    <s v="Vestdanmark"/>
    <n v="692791.23874585412"/>
    <n v="0"/>
    <n v="0"/>
    <n v="0"/>
    <n v="0"/>
    <n v="0"/>
    <n v="0"/>
    <n v="0"/>
    <n v="692791.2387458541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09753.493521234"/>
    <n v="0"/>
    <n v="0"/>
    <n v="123531.68309679118"/>
    <n v="0"/>
    <n v="0"/>
    <n v="0"/>
    <n v="0"/>
    <n v="1586221.810424442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30035.1798810968"/>
    <n v="5880011.5738482485"/>
    <n v="0"/>
    <n v="295933.04302308214"/>
    <n v="0"/>
    <n v="0"/>
    <n v="0"/>
    <n v="0"/>
    <n v="-345909.43699023407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365632.01340501086"/>
    <n v="0"/>
    <n v="0"/>
    <n v="-365632.0134050108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n v="0"/>
    <x v="1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6180474.5283449497"/>
    <n v="5742281.5453988183"/>
    <n v="0"/>
    <n v="0"/>
    <n v="0"/>
    <n v="0"/>
    <n v="0"/>
    <n v="0"/>
    <n v="438192.98294613138"/>
    <n v="438192.98294613138"/>
    <n v="0"/>
    <n v="1.5731128087766117"/>
    <n v="1.5731128087766117"/>
    <n v="0"/>
    <n v="1.5731128087766117"/>
    <n v="131457.89488383941"/>
    <n v="131457.89488383941"/>
    <n v="0"/>
    <n v="131457.89488383941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n v="0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519697.0212123424"/>
    <n v="0"/>
    <n v="0"/>
    <n v="0"/>
    <n v="0"/>
    <n v="0"/>
    <n v="0"/>
    <n v="0"/>
    <n v="1519697.021212342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4313.2179648474"/>
    <n v="0"/>
    <n v="0"/>
    <n v="0"/>
    <n v="0"/>
    <n v="0"/>
    <n v="144313.2179648474"/>
    <n v="0"/>
    <n v="0"/>
    <n v="0"/>
    <n v="144313.2179648474"/>
    <n v="0"/>
    <n v="2.6553632105531917"/>
    <n v="0"/>
    <n v="2.6553632105531917"/>
    <n v="0"/>
    <n v="59889.985455411676"/>
    <n v="0"/>
    <n v="59889.985455411676"/>
    <n v="0"/>
    <x v="1"/>
  </r>
  <r>
    <x v="32"/>
    <s v="Pyrolyseprodukter"/>
    <n v="1"/>
    <x v="1"/>
    <s v="Vestdanmark"/>
    <n v="1072366.0745513018"/>
    <n v="0"/>
    <n v="0"/>
    <n v="0"/>
    <n v="0"/>
    <n v="0"/>
    <n v="1072366.0745513018"/>
    <n v="0"/>
    <n v="0"/>
    <n v="0"/>
    <n v="1072366.0745513018"/>
    <n v="0"/>
    <n v="9.6099319795147338"/>
    <n v="0"/>
    <n v="9.6099319795147338"/>
    <n v="0"/>
    <n v="0"/>
    <n v="0"/>
    <n v="0"/>
    <n v="0"/>
    <x v="1"/>
  </r>
  <r>
    <x v="33"/>
    <s v="Pyrolyseprodukter"/>
    <n v="1"/>
    <x v="1"/>
    <s v="Vestdanmark"/>
    <n v="268091.51863782544"/>
    <n v="0"/>
    <n v="0"/>
    <n v="0"/>
    <n v="0"/>
    <n v="0"/>
    <n v="268091.51863782544"/>
    <n v="0"/>
    <n v="0"/>
    <n v="0"/>
    <n v="268091.51863782544"/>
    <n v="0"/>
    <n v="8.9190218371966825"/>
    <n v="0"/>
    <n v="8.9190218371966825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16191.93109397101"/>
    <n v="0"/>
    <n v="0"/>
    <n v="0"/>
    <n v="0"/>
    <n v="0"/>
    <n v="0"/>
    <n v="516191.9310939710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8095.96554698551"/>
    <n v="262373.56843565725"/>
    <n v="0"/>
    <n v="0"/>
    <n v="0"/>
    <n v="0"/>
    <n v="0"/>
    <n v="0"/>
    <n v="-4277.602888671739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5181.41795007073"/>
    <n v="0"/>
    <n v="0"/>
    <n v="0"/>
    <n v="0"/>
    <n v="0"/>
    <n v="165181.41795007073"/>
    <n v="0"/>
    <n v="0"/>
    <n v="0"/>
    <n v="165181.41795007073"/>
    <n v="0"/>
    <n v="5.7813496282524746"/>
    <n v="0"/>
    <n v="5.7813496282524746"/>
    <n v="0"/>
    <n v="0"/>
    <n v="0"/>
    <n v="0"/>
    <n v="0"/>
    <x v="1"/>
  </r>
  <r>
    <x v="38"/>
    <s v="Græs og urter"/>
    <n v="1"/>
    <x v="1"/>
    <s v="Vestdanmark"/>
    <n v="1934325.7023983088"/>
    <n v="1824139.6252331052"/>
    <n v="0"/>
    <n v="0"/>
    <n v="0"/>
    <n v="0"/>
    <n v="0"/>
    <n v="0"/>
    <n v="110186.07716520363"/>
    <n v="110186.07716520363"/>
    <n v="0"/>
    <n v="0.2990494208694493"/>
    <n v="0.2990494208694493"/>
    <n v="0"/>
    <n v="0.2990494208694493"/>
    <n v="22037.215433040728"/>
    <n v="22037.215433040728"/>
    <n v="0"/>
    <n v="22037.215433040728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n v="0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n v="0"/>
    <x v="1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34973.865453063"/>
    <n v="0"/>
    <n v="0"/>
    <n v="0"/>
    <n v="0"/>
    <n v="0"/>
    <n v="2234973.865453063"/>
    <n v="0"/>
    <n v="0"/>
    <n v="0"/>
    <n v="2234973.865453063"/>
    <n v="0"/>
    <n v="32.392747710376121"/>
    <n v="0"/>
    <n v="32.392747710376121"/>
    <n v="0"/>
    <n v="1105380.8242886607"/>
    <n v="0"/>
    <n v="1105380.8242886607"/>
    <n v="0"/>
    <x v="1"/>
  </r>
  <r>
    <x v="47"/>
    <s v=""/>
    <n v="0"/>
    <x v="1"/>
    <s v="Vestdanmark"/>
    <n v="616440.47585147235"/>
    <n v="0"/>
    <n v="0"/>
    <n v="0"/>
    <n v="0"/>
    <n v="0"/>
    <n v="0"/>
    <n v="616440.47585147235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37180.47582338168"/>
    <n v="64498.475475191975"/>
    <n v="0"/>
    <n v="90266.583697186172"/>
    <n v="0"/>
    <n v="0"/>
    <n v="0"/>
    <n v="0"/>
    <n v="82415.416651003528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x v="2"/>
    <s v="Vestdanmark"/>
    <n v="678864914.26774728"/>
    <n v="0"/>
    <n v="0"/>
    <n v="0"/>
    <n v="0"/>
    <n v="0"/>
    <n v="678864914.26774728"/>
    <n v="0"/>
    <n v="0"/>
    <n v="0"/>
    <n v="678864914.26774728"/>
    <n v="0"/>
    <n v="0"/>
    <n v="0"/>
    <n v="0"/>
    <n v="0"/>
    <n v="0"/>
    <n v="0"/>
    <n v="0"/>
    <n v="0"/>
    <x v="1"/>
  </r>
  <r>
    <x v="4"/>
    <s v=""/>
    <n v="0"/>
    <x v="2"/>
    <s v="Vestdanmark"/>
    <n v="33592713.198515512"/>
    <n v="0"/>
    <n v="0"/>
    <n v="0"/>
    <n v="0"/>
    <n v="33592713.198515512"/>
    <n v="0"/>
    <n v="0"/>
    <n v="0"/>
    <n v="0"/>
    <n v="0"/>
    <n v="0"/>
    <n v="0"/>
    <n v="0"/>
    <n v="0"/>
    <n v="0"/>
    <n v="0"/>
    <n v="0"/>
    <n v="0"/>
    <n v="0"/>
    <x v="1"/>
  </r>
  <r>
    <x v="5"/>
    <s v="Bionedbrydeligt affald"/>
    <n v="1"/>
    <x v="2"/>
    <s v="Vestdanmark"/>
    <n v="1827922.5829120062"/>
    <n v="0"/>
    <n v="0"/>
    <n v="0"/>
    <n v="1827922.5829120062"/>
    <n v="0"/>
    <n v="0"/>
    <n v="0"/>
    <n v="0"/>
    <n v="0"/>
    <n v="1827922.5829120062"/>
    <n v="0"/>
    <n v="1.0383076937200559"/>
    <n v="1.0383076937200559"/>
    <n v="0"/>
    <n v="0"/>
    <n v="78168.16183995"/>
    <n v="78168.16183995"/>
    <n v="0"/>
    <n v="0"/>
    <x v="1"/>
  </r>
  <r>
    <x v="6"/>
    <s v="Husdyrgødning"/>
    <n v="1"/>
    <x v="2"/>
    <s v="Vestdanmark"/>
    <n v="2777977.7276885756"/>
    <n v="0"/>
    <n v="0"/>
    <n v="0"/>
    <n v="2777977.7276885756"/>
    <n v="0"/>
    <n v="0"/>
    <n v="0"/>
    <n v="0"/>
    <n v="0"/>
    <n v="2777977.7276885756"/>
    <n v="0"/>
    <n v="5.9837640254411921"/>
    <n v="5.9837640254411921"/>
    <n v="0"/>
    <n v="0"/>
    <n v="833393.31830657262"/>
    <n v="833393.31830657262"/>
    <n v="0"/>
    <n v="0"/>
    <x v="1"/>
  </r>
  <r>
    <x v="7"/>
    <s v=""/>
    <n v="0"/>
    <x v="2"/>
    <s v="Vestdanmark"/>
    <n v="1287475.606775647"/>
    <n v="1282655.9299479635"/>
    <n v="0"/>
    <n v="0"/>
    <n v="0"/>
    <n v="0"/>
    <n v="0"/>
    <n v="0"/>
    <n v="4819.6768276835792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8615.5317224824212"/>
    <n v="0"/>
    <n v="0"/>
    <n v="0"/>
    <n v="0"/>
    <n v="0"/>
    <n v="8615.5317224824212"/>
    <n v="0"/>
    <n v="4.0517984137662579E-3"/>
    <n v="4.0517984137662579E-3"/>
    <n v="0"/>
    <n v="0"/>
    <n v="542.77849851639257"/>
    <n v="542.77849851639257"/>
    <n v="0"/>
    <n v="0"/>
    <x v="1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86666.21482607862"/>
    <n v="0"/>
    <n v="0"/>
    <n v="0"/>
    <n v="0"/>
    <n v="0"/>
    <n v="0"/>
    <n v="0"/>
    <n v="886666.21482607862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477.459279719995"/>
    <n v="0"/>
    <n v="0"/>
    <n v="267978.92035102146"/>
    <n v="0"/>
    <n v="0"/>
    <n v="0"/>
    <n v="0"/>
    <n v="-241501.4610713014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3076673.87268219"/>
    <n v="11930939.715450084"/>
    <n v="0"/>
    <n v="0"/>
    <n v="0"/>
    <n v="0"/>
    <n v="0"/>
    <n v="3740743.4844072536"/>
    <n v="-2595009.3271751478"/>
    <n v="0"/>
    <n v="0"/>
    <n v="0"/>
    <n v="0"/>
    <n v="0"/>
    <n v="0"/>
    <n v="0"/>
    <n v="0"/>
    <n v="0"/>
    <n v="0"/>
    <n v="0"/>
    <x v="0"/>
  </r>
  <r>
    <x v="14"/>
    <s v=""/>
    <n v="0"/>
    <x v="2"/>
    <s v="Vestdanmark"/>
    <n v="625345.2947196"/>
    <n v="625345.29471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532522.25636936096"/>
    <n v="0"/>
    <n v="0"/>
    <n v="280672.65868343826"/>
    <n v="0"/>
    <n v="0"/>
    <n v="0"/>
    <n v="0"/>
    <n v="251849.59768592269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553204.2523613288"/>
    <n v="696107.27987490175"/>
    <n v="724013.50560011622"/>
    <n v="0"/>
    <n v="0"/>
    <n v="0"/>
    <n v="19279.913315103389"/>
    <n v="2113803.5535712074"/>
    <n v="0"/>
    <n v="0"/>
    <n v="19279.913315103389"/>
    <n v="0"/>
    <n v="0.19927345026020668"/>
    <n v="0"/>
    <n v="0.19927345026020668"/>
    <n v="0"/>
    <n v="16387.926317837879"/>
    <n v="0"/>
    <n v="16387.926317837879"/>
    <n v="0"/>
    <x v="1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n v="0"/>
    <x v="0"/>
  </r>
  <r>
    <x v="20"/>
    <s v=""/>
    <n v="0"/>
    <x v="2"/>
    <s v="Vestdanmark"/>
    <n v="582730.84432162589"/>
    <n v="0"/>
    <n v="0"/>
    <n v="0"/>
    <n v="0"/>
    <n v="0"/>
    <n v="0"/>
    <n v="0"/>
    <n v="582730.84432162589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428608.8787955844"/>
    <n v="0"/>
    <n v="0"/>
    <n v="128347.79869443661"/>
    <n v="0"/>
    <n v="0"/>
    <n v="0"/>
    <n v="0"/>
    <n v="1300261.08010114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54405.8451970033"/>
    <n v="5880011.5738482485"/>
    <n v="0"/>
    <n v="307470.55071854044"/>
    <n v="0"/>
    <n v="0"/>
    <n v="0"/>
    <n v="0"/>
    <n v="-833076.27936978545"/>
    <n v="0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17851.758382608929"/>
    <n v="0"/>
    <n v="0"/>
    <n v="-17851.75838260892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2735406.502549823"/>
    <n v="0"/>
    <n v="0"/>
    <n v="0"/>
    <n v="0"/>
    <n v="0"/>
    <n v="12735406.502549823"/>
    <n v="0"/>
    <n v="6.4465354175256957"/>
    <n v="6.4465354175256957"/>
    <n v="0"/>
    <n v="0"/>
    <n v="967890.89419378655"/>
    <n v="967890.89419378655"/>
    <n v="0"/>
    <n v="0"/>
    <x v="1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219597.1105860332"/>
    <n v="5742281.5453988183"/>
    <n v="0"/>
    <n v="0"/>
    <n v="0"/>
    <n v="0"/>
    <n v="0"/>
    <n v="0"/>
    <n v="-522684.43481278513"/>
    <n v="0"/>
    <n v="0"/>
    <n v="0"/>
    <n v="0"/>
    <n v="0"/>
    <n v="0"/>
    <n v="0"/>
    <n v="0"/>
    <n v="0"/>
    <n v="0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280149.2330343039"/>
    <n v="0"/>
    <n v="0"/>
    <n v="0"/>
    <n v="0"/>
    <n v="0"/>
    <n v="0"/>
    <n v="0"/>
    <n v="1280149.2330343039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09310.04149558315"/>
    <n v="0"/>
    <n v="0"/>
    <n v="0"/>
    <n v="0"/>
    <n v="0"/>
    <n v="109310.04149558315"/>
    <n v="0"/>
    <n v="0"/>
    <n v="0"/>
    <n v="109310.04149558315"/>
    <n v="0"/>
    <n v="2.0113047635187296"/>
    <n v="0"/>
    <n v="2.0113047635187296"/>
    <n v="0"/>
    <n v="45363.667220667012"/>
    <n v="0"/>
    <n v="45363.667220667012"/>
    <n v="0"/>
    <x v="1"/>
  </r>
  <r>
    <x v="32"/>
    <s v="Pyrolyseprodukter"/>
    <n v="1"/>
    <x v="2"/>
    <s v="Vestdanmark"/>
    <n v="1183729.9899998764"/>
    <n v="0"/>
    <n v="0"/>
    <n v="0"/>
    <n v="0"/>
    <n v="0"/>
    <n v="1183729.9899998764"/>
    <n v="0"/>
    <n v="0"/>
    <n v="0"/>
    <n v="1183729.9899998764"/>
    <n v="0"/>
    <n v="10.607911753241746"/>
    <n v="0"/>
    <n v="10.607911753241746"/>
    <n v="0"/>
    <n v="0"/>
    <n v="0"/>
    <n v="0"/>
    <n v="0"/>
    <x v="1"/>
  </r>
  <r>
    <x v="33"/>
    <s v="Pyrolyseprodukter"/>
    <n v="1"/>
    <x v="2"/>
    <s v="Vestdanmark"/>
    <n v="295932.49749996909"/>
    <n v="0"/>
    <n v="0"/>
    <n v="0"/>
    <n v="0"/>
    <n v="0"/>
    <n v="295932.49749996909"/>
    <n v="0"/>
    <n v="0"/>
    <n v="0"/>
    <n v="295932.49749996909"/>
    <n v="0"/>
    <n v="9.8452514311132546"/>
    <n v="0"/>
    <n v="9.8452514311132546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39894.02730875136"/>
    <n v="0"/>
    <n v="0"/>
    <n v="0"/>
    <n v="0"/>
    <n v="0"/>
    <n v="0"/>
    <n v="439894.0273087513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19947.01365437568"/>
    <n v="262373.56843565725"/>
    <n v="0"/>
    <n v="0"/>
    <n v="0"/>
    <n v="0"/>
    <n v="0"/>
    <n v="0"/>
    <n v="-42426.554781281564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40766.08873880043"/>
    <n v="0"/>
    <n v="0"/>
    <n v="0"/>
    <n v="0"/>
    <n v="0"/>
    <n v="140766.08873880043"/>
    <n v="0"/>
    <n v="0"/>
    <n v="0"/>
    <n v="140766.08873880043"/>
    <n v="0"/>
    <n v="4.9268131058580149"/>
    <n v="0"/>
    <n v="4.9268131058580149"/>
    <n v="0"/>
    <n v="0"/>
    <n v="0"/>
    <n v="0"/>
    <n v="0"/>
    <x v="1"/>
  </r>
  <r>
    <x v="38"/>
    <s v="Græs og urter"/>
    <n v="1"/>
    <x v="2"/>
    <s v="Vestdanmark"/>
    <n v="6365684.7913451167"/>
    <n v="7383422.292610188"/>
    <n v="0"/>
    <n v="0"/>
    <n v="0"/>
    <n v="0"/>
    <n v="0"/>
    <n v="0"/>
    <n v="-1017737.5012650713"/>
    <n v="0"/>
    <n v="0"/>
    <n v="0"/>
    <n v="0"/>
    <n v="0"/>
    <n v="0"/>
    <n v="0"/>
    <n v="0"/>
    <n v="0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4121832.5977837904"/>
    <n v="0"/>
    <n v="0"/>
    <n v="0"/>
    <n v="0"/>
    <n v="0"/>
    <n v="4121832.5977837904"/>
    <n v="0"/>
    <n v="2.0568356846200895"/>
    <n v="2.0568356846200895"/>
    <n v="0"/>
    <n v="0"/>
    <n v="247309.95586702743"/>
    <n v="247309.95586702743"/>
    <n v="0"/>
    <n v="0"/>
    <x v="1"/>
  </r>
  <r>
    <x v="42"/>
    <s v="Husdyrgødning"/>
    <n v="1"/>
    <x v="2"/>
    <s v="Vestdanmark"/>
    <n v="14432291.767579561"/>
    <n v="0"/>
    <n v="0"/>
    <n v="0"/>
    <n v="14432291.767579561"/>
    <n v="0"/>
    <n v="0"/>
    <n v="0"/>
    <n v="0"/>
    <n v="0"/>
    <n v="14432291.767579561"/>
    <n v="0"/>
    <n v="6.2174312934732763"/>
    <n v="6.2174312934732763"/>
    <n v="0"/>
    <n v="0"/>
    <n v="721614.58837897808"/>
    <n v="721614.58837897808"/>
    <n v="0"/>
    <n v="0"/>
    <x v="1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09409.7785517313"/>
    <n v="0"/>
    <n v="0"/>
    <n v="0"/>
    <n v="0"/>
    <n v="0"/>
    <n v="2509409.7785517313"/>
    <n v="0"/>
    <n v="0"/>
    <n v="0"/>
    <n v="2509409.7785517313"/>
    <n v="0"/>
    <n v="36.370303525718853"/>
    <n v="0"/>
    <n v="36.370303525718853"/>
    <n v="0"/>
    <n v="1241112.252975377"/>
    <n v="0"/>
    <n v="1241112.252975377"/>
    <n v="0"/>
    <x v="1"/>
  </r>
  <r>
    <x v="47"/>
    <s v=""/>
    <n v="0"/>
    <x v="2"/>
    <s v="Vestdanmark"/>
    <n v="754008.91938117472"/>
    <n v="0"/>
    <n v="0"/>
    <n v="0"/>
    <n v="0"/>
    <n v="0"/>
    <n v="0"/>
    <n v="754008.91938117472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167781.82625160305"/>
    <n v="7916.616753740097"/>
    <n v="0"/>
    <n v="37612.453499504722"/>
    <n v="0"/>
    <n v="0"/>
    <n v="0"/>
    <n v="0"/>
    <n v="122252.7559983582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n v="0"/>
    <x v="1"/>
  </r>
  <r>
    <x v="4"/>
    <s v=""/>
    <n v="0"/>
    <x v="1"/>
    <s v="Østdanmark"/>
    <n v="5136646.569981494"/>
    <n v="0"/>
    <n v="0"/>
    <n v="0"/>
    <n v="0"/>
    <n v="5136646.569981494"/>
    <n v="0"/>
    <n v="0"/>
    <n v="0"/>
    <n v="0"/>
    <n v="0"/>
    <n v="0"/>
    <n v="0"/>
    <n v="0"/>
    <n v="0"/>
    <n v="0"/>
    <n v="0"/>
    <n v="0"/>
    <n v="0"/>
    <n v="0"/>
    <x v="1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n v="0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n v="0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38919.47938354878"/>
    <n v="0"/>
    <n v="0"/>
    <n v="0"/>
    <n v="0"/>
    <n v="0"/>
    <n v="0"/>
    <n v="0"/>
    <n v="338919.47938354878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89.6353792331574"/>
    <n v="0"/>
    <n v="0"/>
    <n v="223323.94265330929"/>
    <n v="0"/>
    <n v="0"/>
    <n v="0"/>
    <n v="0"/>
    <n v="-213534.30727407613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4423531.8080239408"/>
    <n v="1464417.2058845724"/>
    <n v="0"/>
    <n v="0"/>
    <n v="0"/>
    <n v="0"/>
    <n v="0"/>
    <n v="282549.62447427149"/>
    <n v="2676564.977665097"/>
    <n v="2676564.977665097"/>
    <n v="0"/>
    <n v="4.9245449882815704"/>
    <n v="4.9245449882815704"/>
    <n v="0"/>
    <n v="4.9245449882815704"/>
    <n v="749438.19374622719"/>
    <n v="749438.19374622719"/>
    <n v="0"/>
    <n v="749438.19374622719"/>
    <n v="0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92461.79009462384"/>
    <n v="0"/>
    <n v="0"/>
    <n v="233902.44520004498"/>
    <n v="0"/>
    <n v="0"/>
    <n v="0"/>
    <n v="0"/>
    <n v="-41440.655105421145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24541.6212368815"/>
    <n v="85441.004824644522"/>
    <n v="103520.85960187271"/>
    <n v="0"/>
    <n v="0"/>
    <n v="0"/>
    <n v="113987.79796606442"/>
    <n v="685060.58115838922"/>
    <n v="36531.377685910556"/>
    <n v="0"/>
    <n v="113987.79796606442"/>
    <n v="0"/>
    <n v="1.1781558048016159"/>
    <n v="0"/>
    <n v="1.1781558048016159"/>
    <n v="0"/>
    <n v="96889.628271154754"/>
    <n v="0"/>
    <n v="96889.628271154754"/>
    <n v="0"/>
    <x v="1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n v="0"/>
    <x v="0"/>
  </r>
  <r>
    <x v="20"/>
    <s v=""/>
    <n v="0"/>
    <x v="1"/>
    <s v="Østdanmark"/>
    <n v="212819.84687871221"/>
    <n v="0"/>
    <n v="0"/>
    <n v="0"/>
    <n v="0"/>
    <n v="0"/>
    <n v="0"/>
    <n v="0"/>
    <n v="212819.84687871221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8683.38822081371"/>
    <n v="0"/>
    <n v="0"/>
    <n v="106960.41463921656"/>
    <n v="0"/>
    <n v="0"/>
    <n v="0"/>
    <n v="0"/>
    <n v="411722.97358159715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805033.2344930626"/>
    <n v="721719.35529882624"/>
    <n v="0"/>
    <n v="256234.83946537593"/>
    <n v="0"/>
    <n v="0"/>
    <n v="0"/>
    <n v="0"/>
    <n v="827079.03972886037"/>
    <n v="481169.6027386263"/>
    <n v="0"/>
    <n v="1.647938525635412"/>
    <n v="1.647938525635412"/>
    <n v="0"/>
    <n v="1.647938525635412"/>
    <n v="149162.57684897416"/>
    <n v="149162.57684897416"/>
    <n v="0"/>
    <n v="149162.57684897416"/>
    <n v="0"/>
    <x v="0"/>
  </r>
  <r>
    <x v="23"/>
    <s v=""/>
    <n v="0"/>
    <x v="1"/>
    <s v="Østdanmark"/>
    <n v="0"/>
    <n v="0"/>
    <n v="0"/>
    <n v="0"/>
    <n v="0"/>
    <n v="292744.20868906443"/>
    <n v="0"/>
    <n v="0"/>
    <n v="-292744.2086890644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n v="0"/>
    <x v="1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72907.4937273685"/>
    <n v="704814.2138566036"/>
    <n v="0"/>
    <n v="0"/>
    <n v="0"/>
    <n v="0"/>
    <n v="0"/>
    <n v="0"/>
    <n v="1168093.2798707648"/>
    <n v="1168093.2798707648"/>
    <n v="0"/>
    <n v="4.1934548747360463"/>
    <n v="4.1934548747360463"/>
    <n v="0"/>
    <n v="4.1934548747360463"/>
    <n v="350427.98396122945"/>
    <n v="350427.98396122945"/>
    <n v="0"/>
    <n v="350427.98396122945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n v="0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68512.13003640069"/>
    <n v="0"/>
    <n v="0"/>
    <n v="0"/>
    <n v="0"/>
    <n v="0"/>
    <n v="0"/>
    <n v="0"/>
    <n v="468512.1300364006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1534.827794214631"/>
    <n v="0"/>
    <n v="0"/>
    <n v="0"/>
    <n v="0"/>
    <n v="0"/>
    <n v="41534.827794214631"/>
    <n v="0"/>
    <n v="0"/>
    <n v="0"/>
    <n v="41534.827794214631"/>
    <n v="0"/>
    <n v="0.76424083141354904"/>
    <n v="0"/>
    <n v="0.76424083141354904"/>
    <n v="0"/>
    <n v="17236.953534599073"/>
    <n v="0"/>
    <n v="17236.953534599073"/>
    <n v="0"/>
    <x v="1"/>
  </r>
  <r>
    <x v="32"/>
    <s v="Pyrolyseprodukter"/>
    <n v="1"/>
    <x v="1"/>
    <s v="Østdanmark"/>
    <n v="383633.92544869799"/>
    <n v="0"/>
    <n v="0"/>
    <n v="0"/>
    <n v="0"/>
    <n v="0"/>
    <n v="383633.92544869799"/>
    <n v="0"/>
    <n v="0"/>
    <n v="0"/>
    <n v="383633.92544869799"/>
    <n v="0"/>
    <n v="3.4379080204852599"/>
    <n v="0"/>
    <n v="3.4379080204852599"/>
    <n v="0"/>
    <n v="0"/>
    <n v="0"/>
    <n v="0"/>
    <n v="0"/>
    <x v="1"/>
  </r>
  <r>
    <x v="33"/>
    <s v="Pyrolyseprodukter"/>
    <n v="1"/>
    <x v="1"/>
    <s v="Østdanmark"/>
    <n v="95908.481362174498"/>
    <n v="0"/>
    <n v="0"/>
    <n v="0"/>
    <n v="0"/>
    <n v="0"/>
    <n v="95908.481362174498"/>
    <n v="0"/>
    <n v="0"/>
    <n v="0"/>
    <n v="95908.481362174498"/>
    <n v="0"/>
    <n v="3.1907381628033131"/>
    <n v="0"/>
    <n v="3.1907381628033131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61116.26978815842"/>
    <n v="0"/>
    <n v="0"/>
    <n v="0"/>
    <n v="0"/>
    <n v="0"/>
    <n v="0"/>
    <n v="161116.2697881584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80558.134894079209"/>
    <n v="32204.032301743573"/>
    <n v="0"/>
    <n v="0"/>
    <n v="0"/>
    <n v="0"/>
    <n v="0"/>
    <n v="0"/>
    <n v="48354.102592335636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51557.206332210691"/>
    <n v="0"/>
    <n v="0"/>
    <n v="0"/>
    <n v="0"/>
    <n v="0"/>
    <n v="51557.206332210691"/>
    <n v="0"/>
    <n v="0"/>
    <n v="0"/>
    <n v="51557.206332210691"/>
    <n v="0"/>
    <n v="1.8045022216273741"/>
    <n v="0"/>
    <n v="1.8045022216273741"/>
    <n v="0"/>
    <n v="0"/>
    <n v="0"/>
    <n v="0"/>
    <n v="0"/>
    <x v="1"/>
  </r>
  <r>
    <x v="38"/>
    <s v="Græs og urter"/>
    <n v="1"/>
    <x v="1"/>
    <s v="Østdanmark"/>
    <n v="616977.45656459266"/>
    <n v="223896.98689600852"/>
    <n v="0"/>
    <n v="0"/>
    <n v="0"/>
    <n v="0"/>
    <n v="0"/>
    <n v="0"/>
    <n v="393080.46966858418"/>
    <n v="393080.46966858418"/>
    <n v="0"/>
    <n v="1.0668361178993242"/>
    <n v="1.0668361178993242"/>
    <n v="0"/>
    <n v="1.0668361178993242"/>
    <n v="78616.093933716838"/>
    <n v="78616.093933716838"/>
    <n v="0"/>
    <n v="78616.093933716838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n v="0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n v="0"/>
    <x v="1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9227.97058290825"/>
    <n v="0"/>
    <n v="0"/>
    <n v="0"/>
    <n v="0"/>
    <n v="0"/>
    <n v="649227.97058290825"/>
    <n v="0"/>
    <n v="0"/>
    <n v="0"/>
    <n v="649227.97058290825"/>
    <n v="0"/>
    <n v="9.4096303239539125"/>
    <n v="0"/>
    <n v="9.4096303239539125"/>
    <n v="0"/>
    <n v="321097.33378413005"/>
    <n v="0"/>
    <n v="321097.33378413005"/>
    <n v="0"/>
    <x v="1"/>
  </r>
  <r>
    <x v="47"/>
    <s v=""/>
    <n v="0"/>
    <x v="1"/>
    <s v="Østdanmark"/>
    <n v="178767.78971229953"/>
    <n v="0"/>
    <n v="0"/>
    <n v="0"/>
    <n v="0"/>
    <n v="0"/>
    <n v="0"/>
    <n v="178767.7897122995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86054.225653098314"/>
    <n v="7916.616753740097"/>
    <n v="0"/>
    <n v="78752.00538693853"/>
    <n v="0"/>
    <n v="0"/>
    <n v="0"/>
    <n v="0"/>
    <n v="-614.3964875803067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x v="2"/>
    <s v="Østdanmark"/>
    <n v="146378184.64159739"/>
    <n v="0"/>
    <n v="0"/>
    <n v="0"/>
    <n v="0"/>
    <n v="0"/>
    <n v="146378184.64159739"/>
    <n v="0"/>
    <n v="0"/>
    <n v="0"/>
    <n v="146378184.64159739"/>
    <n v="0"/>
    <n v="0"/>
    <n v="0"/>
    <n v="0"/>
    <n v="0"/>
    <n v="0"/>
    <n v="0"/>
    <n v="0"/>
    <n v="0"/>
    <x v="1"/>
  </r>
  <r>
    <x v="4"/>
    <s v=""/>
    <n v="0"/>
    <x v="2"/>
    <s v="Østdanmark"/>
    <n v="6971920.1468140706"/>
    <n v="0"/>
    <n v="0"/>
    <n v="0"/>
    <n v="0"/>
    <n v="6971920.1468140706"/>
    <n v="0"/>
    <n v="0"/>
    <n v="0"/>
    <n v="0"/>
    <n v="0"/>
    <n v="0"/>
    <n v="0"/>
    <n v="0"/>
    <n v="0"/>
    <n v="0"/>
    <n v="0"/>
    <n v="0"/>
    <n v="0"/>
    <n v="0"/>
    <x v="1"/>
  </r>
  <r>
    <x v="5"/>
    <s v="Bionedbrydeligt affald"/>
    <n v="1"/>
    <x v="2"/>
    <s v="Østdanmark"/>
    <n v="224361.31145436168"/>
    <n v="0"/>
    <n v="0"/>
    <n v="0"/>
    <n v="224361.31145436168"/>
    <n v="0"/>
    <n v="0"/>
    <n v="0"/>
    <n v="0"/>
    <n v="0"/>
    <n v="224361.31145436168"/>
    <n v="0"/>
    <n v="0.12744307556235254"/>
    <n v="0.12744307556235254"/>
    <n v="0"/>
    <n v="0"/>
    <n v="9594.4497148499977"/>
    <n v="9594.4497148499977"/>
    <n v="0"/>
    <n v="0"/>
    <x v="1"/>
  </r>
  <r>
    <x v="6"/>
    <s v="Husdyrgødning"/>
    <n v="1"/>
    <x v="2"/>
    <s v="Østdanmark"/>
    <n v="377058.10701599991"/>
    <n v="0"/>
    <n v="0"/>
    <n v="0"/>
    <n v="377058.10701599991"/>
    <n v="0"/>
    <n v="0"/>
    <n v="0"/>
    <n v="0"/>
    <n v="0"/>
    <n v="377058.10701599991"/>
    <n v="0"/>
    <n v="0.81218316251246381"/>
    <n v="0.81218316251246381"/>
    <n v="0"/>
    <n v="0"/>
    <n v="113117.43210479997"/>
    <n v="113117.43210479997"/>
    <n v="0"/>
    <n v="0"/>
    <x v="1"/>
  </r>
  <r>
    <x v="7"/>
    <s v=""/>
    <n v="0"/>
    <x v="2"/>
    <s v="Østdanmark"/>
    <n v="158026.23059752941"/>
    <n v="157434.65794343888"/>
    <n v="0"/>
    <n v="0"/>
    <n v="0"/>
    <n v="0"/>
    <n v="0"/>
    <n v="0"/>
    <n v="591.5726540905307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723.09839736855315"/>
    <n v="0"/>
    <n v="0"/>
    <n v="0"/>
    <n v="0"/>
    <n v="0"/>
    <n v="723.09839736855315"/>
    <n v="0"/>
    <n v="3.4006594529845688E-4"/>
    <n v="3.4006594529845688E-4"/>
    <n v="0"/>
    <n v="0"/>
    <n v="45.555199034218852"/>
    <n v="45.555199034218852"/>
    <n v="0"/>
    <n v="0"/>
    <x v="1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21701.75165025122"/>
    <n v="0"/>
    <n v="0"/>
    <n v="0"/>
    <n v="0"/>
    <n v="0"/>
    <n v="0"/>
    <n v="0"/>
    <n v="321701.7516502512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9606.5970340427502"/>
    <n v="0"/>
    <n v="0"/>
    <n v="233795.01599247381"/>
    <n v="0"/>
    <n v="0"/>
    <n v="0"/>
    <n v="0"/>
    <n v="-224188.41895843105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4744501.1665704474"/>
    <n v="1464417.2058845721"/>
    <n v="0"/>
    <n v="0"/>
    <n v="0"/>
    <n v="0"/>
    <n v="0"/>
    <n v="459143.13977069111"/>
    <n v="2820940.820915184"/>
    <n v="225931.49374003615"/>
    <n v="0"/>
    <n v="0.41568570704494906"/>
    <n v="0.41568570704494906"/>
    <n v="0"/>
    <n v="0.41568570704494906"/>
    <n v="63260.818247210125"/>
    <n v="63260.818247210125"/>
    <n v="0"/>
    <n v="63260.818247210125"/>
    <n v="0"/>
    <x v="0"/>
  </r>
  <r>
    <x v="14"/>
    <s v=""/>
    <n v="0"/>
    <x v="2"/>
    <s v="Østdanmark"/>
    <n v="76755.597718799996"/>
    <n v="76755.5977187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93210.63530132477"/>
    <n v="0"/>
    <n v="0"/>
    <n v="244869.51675001203"/>
    <n v="0"/>
    <n v="0"/>
    <n v="0"/>
    <n v="0"/>
    <n v="-51658.881448687258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289179.6403677976"/>
    <n v="85441.004824644508"/>
    <n v="103062.42440743271"/>
    <n v="0"/>
    <n v="0"/>
    <n v="0"/>
    <n v="214479.76470692863"/>
    <n v="886196.44642879209"/>
    <n v="0"/>
    <n v="0"/>
    <n v="214479.76470692863"/>
    <n v="0"/>
    <n v="2.2168213116739199"/>
    <n v="0"/>
    <n v="2.2168213116739199"/>
    <n v="0"/>
    <n v="182307.80000088934"/>
    <n v="0"/>
    <n v="182307.80000088934"/>
    <n v="0"/>
    <x v="1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n v="0"/>
    <x v="0"/>
  </r>
  <r>
    <x v="20"/>
    <s v=""/>
    <n v="0"/>
    <x v="2"/>
    <s v="Østdanmark"/>
    <n v="211427.40100418578"/>
    <n v="0"/>
    <n v="0"/>
    <n v="0"/>
    <n v="0"/>
    <n v="0"/>
    <n v="0"/>
    <n v="0"/>
    <n v="211427.40100418578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18330.31533945334"/>
    <n v="0"/>
    <n v="0"/>
    <n v="111975.50765955324"/>
    <n v="0"/>
    <n v="0"/>
    <n v="0"/>
    <n v="0"/>
    <n v="406354.8076799000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942694.6810915712"/>
    <n v="721719.35529882624"/>
    <n v="0"/>
    <n v="268249.01834925939"/>
    <n v="0"/>
    <n v="0"/>
    <n v="0"/>
    <n v="0"/>
    <n v="952726.3074434856"/>
    <n v="119650.02807370014"/>
    <n v="0"/>
    <n v="0.40978459514849275"/>
    <n v="0.40978459514849275"/>
    <n v="0"/>
    <n v="0.40978459514849275"/>
    <n v="37091.508702847044"/>
    <n v="37091.508702847044"/>
    <n v="0"/>
    <n v="37091.508702847044"/>
    <n v="0"/>
    <x v="0"/>
  </r>
  <r>
    <x v="23"/>
    <s v=""/>
    <n v="0"/>
    <x v="2"/>
    <s v="Østdanmark"/>
    <n v="0"/>
    <n v="0"/>
    <n v="0"/>
    <n v="0"/>
    <n v="0"/>
    <n v="234687.74507508581"/>
    <n v="0"/>
    <n v="0"/>
    <n v="-234687.7450750858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905156.40673249087"/>
    <n v="0"/>
    <n v="0"/>
    <n v="0"/>
    <n v="0"/>
    <n v="0"/>
    <n v="905156.40673249087"/>
    <n v="0"/>
    <n v="0.4581811215239196"/>
    <n v="0.4581811215239196"/>
    <n v="0"/>
    <n v="0"/>
    <n v="68791.886911669309"/>
    <n v="68791.886911669309"/>
    <n v="0"/>
    <n v="0"/>
    <x v="1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93783.145570158"/>
    <n v="704814.2138566036"/>
    <n v="0"/>
    <n v="0"/>
    <n v="0"/>
    <n v="0"/>
    <n v="0"/>
    <n v="0"/>
    <n v="1188968.9317135545"/>
    <n v="666284.49690076942"/>
    <n v="0"/>
    <n v="2.3919613438737626"/>
    <n v="2.3919613438737626"/>
    <n v="0"/>
    <n v="2.3919613438737626"/>
    <n v="199885.34907023082"/>
    <n v="199885.34907023082"/>
    <n v="0"/>
    <n v="199885.34907023082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n v="0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64465.93290085113"/>
    <n v="0"/>
    <n v="0"/>
    <n v="0"/>
    <n v="0"/>
    <n v="0"/>
    <n v="0"/>
    <n v="0"/>
    <n v="464465.93290085113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9660.056100128349"/>
    <n v="0"/>
    <n v="0"/>
    <n v="0"/>
    <n v="0"/>
    <n v="0"/>
    <n v="39660.056100128349"/>
    <n v="0"/>
    <n v="0"/>
    <n v="0"/>
    <n v="39660.056100128349"/>
    <n v="0"/>
    <n v="0.72974503224236154"/>
    <n v="0"/>
    <n v="0.72974503224236154"/>
    <n v="0"/>
    <n v="16458.923281553267"/>
    <n v="0"/>
    <n v="16458.923281553267"/>
    <n v="0"/>
    <x v="1"/>
  </r>
  <r>
    <x v="32"/>
    <s v="Pyrolyseprodukter"/>
    <n v="1"/>
    <x v="2"/>
    <s v="Østdanmark"/>
    <n v="496270.01000012364"/>
    <n v="0"/>
    <n v="0"/>
    <n v="0"/>
    <n v="0"/>
    <n v="0"/>
    <n v="496270.01000012364"/>
    <n v="0"/>
    <n v="0"/>
    <n v="0"/>
    <n v="496270.01000012364"/>
    <n v="0"/>
    <n v="4.4472882467582497"/>
    <n v="0"/>
    <n v="4.4472882467582497"/>
    <n v="0"/>
    <n v="0"/>
    <n v="0"/>
    <n v="0"/>
    <n v="0"/>
    <x v="1"/>
  </r>
  <r>
    <x v="33"/>
    <s v="Pyrolyseprodukter"/>
    <n v="1"/>
    <x v="2"/>
    <s v="Østdanmark"/>
    <n v="124067.50250003091"/>
    <n v="0"/>
    <n v="0"/>
    <n v="0"/>
    <n v="0"/>
    <n v="0"/>
    <n v="124067.50250003091"/>
    <n v="0"/>
    <n v="0"/>
    <n v="0"/>
    <n v="124067.50250003091"/>
    <n v="0"/>
    <n v="4.1275485688867413"/>
    <n v="0"/>
    <n v="4.1275485688867413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59603.10290323524"/>
    <n v="0"/>
    <n v="0"/>
    <n v="0"/>
    <n v="0"/>
    <n v="0"/>
    <n v="0"/>
    <n v="159603.1029032352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79801.551451617619"/>
    <n v="32204.032301743569"/>
    <n v="0"/>
    <n v="0"/>
    <n v="0"/>
    <n v="0"/>
    <n v="0"/>
    <n v="0"/>
    <n v="47597.519149874046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51072.992929035274"/>
    <n v="0"/>
    <n v="0"/>
    <n v="0"/>
    <n v="0"/>
    <n v="0"/>
    <n v="51072.992929035274"/>
    <n v="0"/>
    <n v="0"/>
    <n v="0"/>
    <n v="51072.992929035274"/>
    <n v="0"/>
    <n v="1.7875547525162345"/>
    <n v="0"/>
    <n v="1.7875547525162345"/>
    <n v="0"/>
    <n v="0"/>
    <n v="0"/>
    <n v="0"/>
    <n v="0"/>
    <x v="1"/>
  </r>
  <r>
    <x v="38"/>
    <s v="Græs og urter"/>
    <n v="1"/>
    <x v="2"/>
    <s v="Østdanmark"/>
    <n v="2309608.6369218179"/>
    <n v="906249.70886479609"/>
    <n v="0"/>
    <n v="0"/>
    <n v="0"/>
    <n v="0"/>
    <n v="0"/>
    <n v="0"/>
    <n v="1403358.9280570219"/>
    <n v="385621.42679195059"/>
    <n v="0"/>
    <n v="1.0465919771704255"/>
    <n v="1.0465919771704255"/>
    <n v="0"/>
    <n v="1.0465919771704255"/>
    <n v="77124.285358390116"/>
    <n v="77124.285358390116"/>
    <n v="0"/>
    <n v="77124.285358390116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500281.4918378997"/>
    <n v="0"/>
    <n v="0"/>
    <n v="0"/>
    <n v="0"/>
    <n v="0"/>
    <n v="3500281.4918378997"/>
    <n v="0"/>
    <n v="1.7466754672420306"/>
    <n v="1.7466754672420306"/>
    <n v="0"/>
    <n v="0"/>
    <n v="210016.88951027396"/>
    <n v="210016.88951027396"/>
    <n v="0"/>
    <n v="0"/>
    <x v="1"/>
  </r>
  <r>
    <x v="42"/>
    <s v="Husdyrgødning"/>
    <n v="1"/>
    <x v="2"/>
    <s v="Østdanmark"/>
    <n v="2091197.4416372697"/>
    <n v="0"/>
    <n v="0"/>
    <n v="0"/>
    <n v="2091197.4416372697"/>
    <n v="0"/>
    <n v="0"/>
    <n v="0"/>
    <n v="0"/>
    <n v="0"/>
    <n v="2091197.4416372697"/>
    <n v="0"/>
    <n v="0.90088785785733594"/>
    <n v="0.90088785785733594"/>
    <n v="0"/>
    <n v="0"/>
    <n v="104559.87208186349"/>
    <n v="104559.87208186349"/>
    <n v="0"/>
    <n v="0"/>
    <x v="1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63713.83758298447"/>
    <n v="0"/>
    <n v="0"/>
    <n v="0"/>
    <n v="0"/>
    <n v="0"/>
    <n v="663713.83758298447"/>
    <n v="0"/>
    <n v="0"/>
    <n v="0"/>
    <n v="663713.83758298447"/>
    <n v="0"/>
    <n v="9.6195822354069858"/>
    <n v="0"/>
    <n v="9.6195822354069858"/>
    <n v="0"/>
    <n v="328261.80217125104"/>
    <n v="0"/>
    <n v="328261.80217125104"/>
    <n v="0"/>
    <x v="1"/>
  </r>
  <r>
    <x v="47"/>
    <s v=""/>
    <n v="0"/>
    <x v="2"/>
    <s v="Østdanmark"/>
    <n v="192283.78655919118"/>
    <n v="0"/>
    <n v="0"/>
    <n v="0"/>
    <n v="0"/>
    <n v="0"/>
    <n v="0"/>
    <n v="192283.78655919118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5225882.320613306"/>
    <s v="CO2 - atmosfære"/>
    <x v="0"/>
  </r>
  <r>
    <s v="Vestdanmark"/>
    <x v="1"/>
    <n v="5058223.5325662289"/>
    <s v="Landbrug"/>
    <x v="1"/>
  </r>
  <r>
    <s v="Vestdanmark"/>
    <x v="1"/>
    <n v="3841374.8261340526"/>
    <s v="Landbrug"/>
    <x v="2"/>
  </r>
  <r>
    <s v="Vestdanmark"/>
    <x v="1"/>
    <n v="1037756.4163185137"/>
    <s v="Landbrug"/>
    <x v="2"/>
  </r>
  <r>
    <s v="Vestdanmark"/>
    <x v="1"/>
    <n v="0"/>
    <s v="Landbrug"/>
    <x v="2"/>
  </r>
  <r>
    <s v="Vestdanmark"/>
    <x v="1"/>
    <n v="-37462.493699251529"/>
    <s v="Hav"/>
    <x v="3"/>
  </r>
  <r>
    <s v="Vestdanmark"/>
    <x v="1"/>
    <n v="-2482718.9515556083"/>
    <s v="Skov"/>
    <x v="4"/>
  </r>
  <r>
    <s v="Vestdanmark"/>
    <x v="1"/>
    <n v="-511031.3111868602"/>
    <s v="HWP"/>
    <x v="5"/>
  </r>
  <r>
    <s v="Vestdanmark"/>
    <x v="1"/>
    <n v="-430442.57059981115"/>
    <s v="Biogasanlæg"/>
    <x v="6"/>
  </r>
  <r>
    <s v="Vestdanmark"/>
    <x v="1"/>
    <n v="-1249817.1273639572"/>
    <s v="Pyrolyseproces"/>
    <x v="7"/>
  </r>
  <r>
    <s v="Vestdanmark"/>
    <x v="2"/>
    <n v="-286824.93059424125"/>
    <s v="CO2 - atmosfære"/>
    <x v="0"/>
  </r>
  <r>
    <s v="Vestdanmark"/>
    <x v="2"/>
    <n v="5037270.6270728866"/>
    <s v="Landbrug"/>
    <x v="1"/>
  </r>
  <r>
    <s v="Vestdanmark"/>
    <x v="2"/>
    <n v="3151180.6360264756"/>
    <s v="Landbrug"/>
    <x v="2"/>
  </r>
  <r>
    <s v="Vestdanmark"/>
    <x v="2"/>
    <n v="0"/>
    <s v="Landbrug"/>
    <x v="2"/>
  </r>
  <r>
    <s v="Vestdanmark"/>
    <x v="2"/>
    <n v="0"/>
    <s v="Landbrug"/>
    <x v="2"/>
  </r>
  <r>
    <s v="Vestdanmark"/>
    <x v="2"/>
    <n v="-37462.493699251529"/>
    <s v="Hav"/>
    <x v="3"/>
  </r>
  <r>
    <s v="Vestdanmark"/>
    <x v="2"/>
    <n v="-4776122.2182948589"/>
    <s v="Skov"/>
    <x v="4"/>
  </r>
  <r>
    <s v="Vestdanmark"/>
    <x v="2"/>
    <n v="-1723637.3354853692"/>
    <s v="HWP"/>
    <x v="5"/>
  </r>
  <r>
    <s v="Vestdanmark"/>
    <x v="2"/>
    <n v="-558445.02691664896"/>
    <s v="Biogasanlæg"/>
    <x v="6"/>
  </r>
  <r>
    <s v="Vestdanmark"/>
    <x v="2"/>
    <n v="-1379609.1192974746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700811.21361797093"/>
    <s v="CO2 - atmosfære"/>
    <x v="0"/>
  </r>
  <r>
    <s v="Østdanmark"/>
    <x v="1"/>
    <n v="449093.3493058047"/>
    <s v="Landbrug"/>
    <x v="1"/>
  </r>
  <r>
    <s v="Østdanmark"/>
    <x v="1"/>
    <n v="1210363.8044579043"/>
    <s v="Landbrug"/>
    <x v="2"/>
  </r>
  <r>
    <s v="Østdanmark"/>
    <x v="1"/>
    <n v="111849.51929049424"/>
    <s v="Landbrug"/>
    <x v="2"/>
  </r>
  <r>
    <s v="Østdanmark"/>
    <x v="1"/>
    <n v="0"/>
    <s v="Landbrug"/>
    <x v="2"/>
  </r>
  <r>
    <s v="Østdanmark"/>
    <x v="1"/>
    <n v="-12810.937899750508"/>
    <s v="Hav"/>
    <x v="3"/>
  </r>
  <r>
    <s v="Østdanmark"/>
    <x v="1"/>
    <n v="-430475.25401940179"/>
    <s v="Skov"/>
    <x v="4"/>
  </r>
  <r>
    <s v="Østdanmark"/>
    <x v="1"/>
    <n v="-138876.64934755175"/>
    <s v="HWP"/>
    <x v="5"/>
  </r>
  <r>
    <s v="Østdanmark"/>
    <x v="1"/>
    <n v="-41216.412200152758"/>
    <s v="Biogasanlæg"/>
    <x v="6"/>
  </r>
  <r>
    <s v="Østdanmark"/>
    <x v="1"/>
    <n v="-447116.20596937533"/>
    <s v="Pyrolyseproces"/>
    <x v="7"/>
  </r>
  <r>
    <s v="Østdanmark"/>
    <x v="2"/>
    <n v="-237710.97170466202"/>
    <s v="CO2 - atmosfære"/>
    <x v="0"/>
  </r>
  <r>
    <s v="Østdanmark"/>
    <x v="2"/>
    <n v="447960.28277222451"/>
    <s v="Landbrug"/>
    <x v="1"/>
  </r>
  <r>
    <s v="Østdanmark"/>
    <x v="2"/>
    <n v="1143316.7447063681"/>
    <s v="Landbrug"/>
    <x v="2"/>
  </r>
  <r>
    <s v="Østdanmark"/>
    <x v="2"/>
    <n v="0"/>
    <s v="Landbrug"/>
    <x v="2"/>
  </r>
  <r>
    <s v="Østdanmark"/>
    <x v="2"/>
    <n v="0"/>
    <s v="Landbrug"/>
    <x v="2"/>
  </r>
  <r>
    <s v="Østdanmark"/>
    <x v="2"/>
    <n v="-12810.937899750508"/>
    <s v="Hav"/>
    <x v="3"/>
  </r>
  <r>
    <s v="Østdanmark"/>
    <x v="2"/>
    <n v="-862562.9766332109"/>
    <s v="Skov"/>
    <x v="4"/>
  </r>
  <r>
    <s v="Østdanmark"/>
    <x v="2"/>
    <n v="-321971.82577109127"/>
    <s v="HWP"/>
    <x v="5"/>
  </r>
  <r>
    <s v="Østdanmark"/>
    <x v="2"/>
    <n v="-53251.378176677419"/>
    <s v="Biogasanlæg"/>
    <x v="6"/>
  </r>
  <r>
    <s v="Østdanmark"/>
    <x v="2"/>
    <n v="-578390.88070252491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539838.65863514727"/>
    <n v="64498.475475191975"/>
    <n v="0"/>
    <n v="43439.71273733316"/>
    <n v="0"/>
    <n v="0"/>
    <n v="0"/>
    <n v="0"/>
    <n v="431900.4704226221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</r>
  <r>
    <x v="4"/>
    <x v="10"/>
    <n v="0"/>
    <x v="1"/>
    <s v="Vestdanmark"/>
    <n v="25170381.54227329"/>
    <n v="0"/>
    <n v="0"/>
    <n v="0"/>
    <n v="0"/>
    <n v="25170381.54227329"/>
    <n v="0"/>
    <n v="0"/>
    <n v="0"/>
    <n v="0"/>
    <n v="0"/>
    <n v="0"/>
    <n v="0"/>
    <n v="0"/>
    <n v="0"/>
    <n v="0"/>
    <n v="0"/>
    <n v="0"/>
    <n v="0"/>
  </r>
  <r>
    <x v="5"/>
    <x v="1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</r>
  <r>
    <x v="6"/>
    <x v="2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</r>
  <r>
    <x v="7"/>
    <x v="10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1076729.9862498611"/>
    <n v="0"/>
    <n v="0"/>
    <n v="0"/>
    <n v="0"/>
    <n v="0"/>
    <n v="0"/>
    <n v="0"/>
    <n v="1076729.9862498611"/>
    <n v="0"/>
    <n v="0"/>
    <n v="0"/>
    <n v="0"/>
    <n v="0"/>
    <n v="0"/>
    <n v="0"/>
    <n v="0"/>
    <n v="0"/>
    <n v="0"/>
  </r>
  <r>
    <x v="11"/>
    <x v="10"/>
    <n v="0"/>
    <x v="1"/>
    <s v="Vestdanmark"/>
    <n v="31207.233313441284"/>
    <n v="0"/>
    <n v="0"/>
    <n v="257923.29437791562"/>
    <n v="0"/>
    <n v="0"/>
    <n v="0"/>
    <n v="0"/>
    <n v="-226716.06106447434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5177445.843930429"/>
    <n v="11930939.715450084"/>
    <n v="0"/>
    <n v="0"/>
    <n v="0"/>
    <n v="0"/>
    <n v="0"/>
    <n v="2301995.9904044634"/>
    <n v="944510.13807588257"/>
    <n v="944510.13807588257"/>
    <n v="0"/>
    <n v="1.7377805902923646"/>
    <n v="1.7377805902923646"/>
    <n v="0"/>
    <n v="1.7377805902923646"/>
    <n v="264462.83866124717"/>
    <n v="264462.83866124717"/>
    <n v="0"/>
    <n v="264462.83866124717"/>
  </r>
  <r>
    <x v="14"/>
    <x v="10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611541.61877770256"/>
    <n v="0"/>
    <n v="0"/>
    <n v="270140.71358529059"/>
    <n v="0"/>
    <n v="0"/>
    <n v="0"/>
    <n v="0"/>
    <n v="341400.90519241197"/>
    <n v="0"/>
    <n v="0"/>
    <n v="0"/>
    <n v="0"/>
    <n v="0"/>
    <n v="0"/>
    <n v="0"/>
    <n v="0"/>
    <n v="0"/>
    <n v="0"/>
  </r>
  <r>
    <x v="16"/>
    <x v="5"/>
    <n v="1"/>
    <x v="1"/>
    <s v="Vestdanmark"/>
    <n v="3301490.2750543975"/>
    <n v="696107.27987490175"/>
    <n v="726974.95402379602"/>
    <n v="0"/>
    <n v="0"/>
    <n v="0"/>
    <n v="0"/>
    <n v="1914939.41884161"/>
    <n v="-36531.377685910556"/>
    <n v="0"/>
    <n v="0"/>
    <n v="0"/>
    <n v="0"/>
    <n v="0"/>
    <n v="0"/>
    <n v="0"/>
    <n v="0"/>
    <n v="0"/>
    <n v="0"/>
  </r>
  <r>
    <x v="17"/>
    <x v="1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</r>
  <r>
    <x v="20"/>
    <x v="10"/>
    <n v="0"/>
    <x v="1"/>
    <s v="Vestdanmark"/>
    <n v="692791.23874585412"/>
    <n v="0"/>
    <n v="0"/>
    <n v="0"/>
    <n v="0"/>
    <n v="0"/>
    <n v="0"/>
    <n v="0"/>
    <n v="692791.23874585412"/>
    <n v="0"/>
    <n v="0"/>
    <n v="0"/>
    <n v="0"/>
    <n v="0"/>
    <n v="0"/>
    <n v="0"/>
    <n v="0"/>
    <n v="0"/>
    <n v="0"/>
  </r>
  <r>
    <x v="21"/>
    <x v="10"/>
    <n v="0"/>
    <x v="1"/>
    <s v="Vestdanmark"/>
    <n v="1709753.493521234"/>
    <n v="0"/>
    <n v="0"/>
    <n v="123531.68309679118"/>
    <n v="0"/>
    <n v="0"/>
    <n v="0"/>
    <n v="0"/>
    <n v="1586221.8104244429"/>
    <n v="0"/>
    <n v="0"/>
    <n v="0"/>
    <n v="0"/>
    <n v="0"/>
    <n v="0"/>
    <n v="0"/>
    <n v="0"/>
    <n v="0"/>
    <n v="0"/>
  </r>
  <r>
    <x v="22"/>
    <x v="5"/>
    <n v="1"/>
    <x v="1"/>
    <s v="Vestdanmark"/>
    <n v="5830035.1798810968"/>
    <n v="5880011.5738482485"/>
    <n v="0"/>
    <n v="295933.04302308214"/>
    <n v="0"/>
    <n v="0"/>
    <n v="0"/>
    <n v="0"/>
    <n v="-345909.43699023407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365632.01340501086"/>
    <n v="0"/>
    <n v="0"/>
    <n v="-365632.01340501086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</r>
  <r>
    <x v="25"/>
    <x v="10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</r>
  <r>
    <x v="26"/>
    <x v="4"/>
    <n v="1"/>
    <x v="1"/>
    <s v="Vestdanmark"/>
    <n v="6180474.5283449497"/>
    <n v="5742281.5453988183"/>
    <n v="0"/>
    <n v="0"/>
    <n v="0"/>
    <n v="0"/>
    <n v="0"/>
    <n v="0"/>
    <n v="438192.98294613138"/>
    <n v="438192.98294613138"/>
    <n v="0"/>
    <n v="1.5731128087766117"/>
    <n v="1.5731128087766117"/>
    <n v="0"/>
    <n v="1.5731128087766117"/>
    <n v="131457.89488383941"/>
    <n v="131457.89488383941"/>
    <n v="0"/>
    <n v="131457.89488383941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</r>
  <r>
    <x v="29"/>
    <x v="10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</r>
  <r>
    <x v="30"/>
    <x v="10"/>
    <n v="0"/>
    <x v="1"/>
    <s v="Vestdanmark"/>
    <n v="1519697.0212123424"/>
    <n v="0"/>
    <n v="0"/>
    <n v="0"/>
    <n v="0"/>
    <n v="0"/>
    <n v="0"/>
    <n v="0"/>
    <n v="1519697.0212123424"/>
    <n v="0"/>
    <n v="0"/>
    <n v="0"/>
    <n v="0"/>
    <n v="0"/>
    <n v="0"/>
    <n v="0"/>
    <n v="0"/>
    <n v="0"/>
    <n v="0"/>
  </r>
  <r>
    <x v="31"/>
    <x v="7"/>
    <n v="1"/>
    <x v="1"/>
    <s v="Vestdanmark"/>
    <n v="144313.2179648474"/>
    <n v="0"/>
    <n v="0"/>
    <n v="0"/>
    <n v="0"/>
    <n v="0"/>
    <n v="144313.2179648474"/>
    <n v="0"/>
    <n v="0"/>
    <n v="0"/>
    <n v="144313.2179648474"/>
    <n v="0"/>
    <n v="2.6553632105531917"/>
    <n v="0"/>
    <n v="2.6553632105531917"/>
    <n v="0"/>
    <n v="59889.985455411676"/>
    <n v="0"/>
    <n v="59889.985455411676"/>
  </r>
  <r>
    <x v="32"/>
    <x v="8"/>
    <n v="1"/>
    <x v="1"/>
    <s v="Vestdanmark"/>
    <n v="1072366.0745513018"/>
    <n v="0"/>
    <n v="0"/>
    <n v="0"/>
    <n v="0"/>
    <n v="0"/>
    <n v="1072366.0745513018"/>
    <n v="0"/>
    <n v="0"/>
    <n v="0"/>
    <n v="1072366.0745513018"/>
    <n v="0"/>
    <n v="9.6099319795147338"/>
    <n v="0"/>
    <n v="9.6099319795147338"/>
    <n v="0"/>
    <n v="0"/>
    <n v="0"/>
    <n v="0"/>
  </r>
  <r>
    <x v="33"/>
    <x v="8"/>
    <n v="1"/>
    <x v="1"/>
    <s v="Vestdanmark"/>
    <n v="268091.51863782544"/>
    <n v="0"/>
    <n v="0"/>
    <n v="0"/>
    <n v="0"/>
    <n v="0"/>
    <n v="268091.51863782544"/>
    <n v="0"/>
    <n v="0"/>
    <n v="0"/>
    <n v="268091.51863782544"/>
    <n v="0"/>
    <n v="8.9190218371966825"/>
    <n v="0"/>
    <n v="8.9190218371966825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16191.93109397101"/>
    <n v="0"/>
    <n v="0"/>
    <n v="0"/>
    <n v="0"/>
    <n v="0"/>
    <n v="0"/>
    <n v="516191.9310939710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8095.96554698551"/>
    <n v="262373.56843565725"/>
    <n v="0"/>
    <n v="0"/>
    <n v="0"/>
    <n v="0"/>
    <n v="0"/>
    <n v="0"/>
    <n v="-4277.6028886717395"/>
    <n v="0"/>
    <n v="0"/>
    <n v="0"/>
    <n v="0"/>
    <n v="0"/>
    <n v="0"/>
    <n v="0"/>
    <n v="0"/>
    <n v="0"/>
    <n v="0"/>
  </r>
  <r>
    <x v="37"/>
    <x v="9"/>
    <n v="1"/>
    <x v="1"/>
    <s v="Vestdanmark"/>
    <n v="165181.41795007073"/>
    <n v="0"/>
    <n v="0"/>
    <n v="0"/>
    <n v="0"/>
    <n v="0"/>
    <n v="165181.41795007073"/>
    <n v="0"/>
    <n v="0"/>
    <n v="0"/>
    <n v="165181.41795007073"/>
    <n v="0"/>
    <n v="5.7813496282524746"/>
    <n v="0"/>
    <n v="5.7813496282524746"/>
    <n v="0"/>
    <n v="0"/>
    <n v="0"/>
    <n v="0"/>
  </r>
  <r>
    <x v="38"/>
    <x v="4"/>
    <n v="1"/>
    <x v="1"/>
    <s v="Vestdanmark"/>
    <n v="1934325.7023983088"/>
    <n v="1824139.6252331052"/>
    <n v="0"/>
    <n v="0"/>
    <n v="0"/>
    <n v="0"/>
    <n v="0"/>
    <n v="0"/>
    <n v="110186.07716520363"/>
    <n v="110186.07716520363"/>
    <n v="0"/>
    <n v="0.2990494208694493"/>
    <n v="0.2990494208694493"/>
    <n v="0"/>
    <n v="0.2990494208694493"/>
    <n v="22037.215433040728"/>
    <n v="22037.215433040728"/>
    <n v="0"/>
    <n v="22037.215433040728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</r>
  <r>
    <x v="42"/>
    <x v="2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</r>
  <r>
    <x v="43"/>
    <x v="10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34973.865453063"/>
    <n v="0"/>
    <n v="0"/>
    <n v="0"/>
    <n v="0"/>
    <n v="0"/>
    <n v="2234973.865453063"/>
    <n v="0"/>
    <n v="0"/>
    <n v="0"/>
    <n v="2234973.865453063"/>
    <n v="0"/>
    <n v="32.392747710376121"/>
    <n v="0"/>
    <n v="32.392747710376121"/>
    <n v="0"/>
    <n v="1105380.8242886607"/>
    <n v="0"/>
    <n v="1105380.8242886607"/>
  </r>
  <r>
    <x v="47"/>
    <x v="10"/>
    <n v="0"/>
    <x v="1"/>
    <s v="Vestdanmark"/>
    <n v="616440.47585147235"/>
    <n v="0"/>
    <n v="0"/>
    <n v="0"/>
    <n v="0"/>
    <n v="0"/>
    <n v="0"/>
    <n v="616440.47585147235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37180.47582338168"/>
    <n v="64498.475475191975"/>
    <n v="0"/>
    <n v="90266.583697186172"/>
    <n v="0"/>
    <n v="0"/>
    <n v="0"/>
    <n v="0"/>
    <n v="82415.416651003528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x v="2"/>
    <s v="Vestdanmark"/>
    <n v="678864914.26774728"/>
    <n v="0"/>
    <n v="0"/>
    <n v="0"/>
    <n v="0"/>
    <n v="0"/>
    <n v="678864914.26774728"/>
    <n v="0"/>
    <n v="0"/>
    <n v="0"/>
    <n v="678864914.26774728"/>
    <n v="0"/>
    <n v="0"/>
    <n v="0"/>
    <n v="0"/>
    <n v="0"/>
    <n v="0"/>
    <n v="0"/>
    <n v="0"/>
  </r>
  <r>
    <x v="4"/>
    <x v="10"/>
    <n v="0"/>
    <x v="2"/>
    <s v="Vestdanmark"/>
    <n v="33592713.198515512"/>
    <n v="0"/>
    <n v="0"/>
    <n v="0"/>
    <n v="0"/>
    <n v="33592713.198515512"/>
    <n v="0"/>
    <n v="0"/>
    <n v="0"/>
    <n v="0"/>
    <n v="0"/>
    <n v="0"/>
    <n v="0"/>
    <n v="0"/>
    <n v="0"/>
    <n v="0"/>
    <n v="0"/>
    <n v="0"/>
    <n v="0"/>
  </r>
  <r>
    <x v="5"/>
    <x v="1"/>
    <n v="1"/>
    <x v="2"/>
    <s v="Vestdanmark"/>
    <n v="1827922.5829120062"/>
    <n v="0"/>
    <n v="0"/>
    <n v="0"/>
    <n v="1827922.5829120062"/>
    <n v="0"/>
    <n v="0"/>
    <n v="0"/>
    <n v="0"/>
    <n v="0"/>
    <n v="1827922.5829120062"/>
    <n v="0"/>
    <n v="1.0383076937200559"/>
    <n v="1.0383076937200559"/>
    <n v="0"/>
    <n v="0"/>
    <n v="78168.16183995"/>
    <n v="78168.16183995"/>
    <n v="0"/>
  </r>
  <r>
    <x v="6"/>
    <x v="2"/>
    <n v="1"/>
    <x v="2"/>
    <s v="Vestdanmark"/>
    <n v="2777977.7276885756"/>
    <n v="0"/>
    <n v="0"/>
    <n v="0"/>
    <n v="2777977.7276885756"/>
    <n v="0"/>
    <n v="0"/>
    <n v="0"/>
    <n v="0"/>
    <n v="0"/>
    <n v="2777977.7276885756"/>
    <n v="0"/>
    <n v="5.9837640254411921"/>
    <n v="5.9837640254411921"/>
    <n v="0"/>
    <n v="0"/>
    <n v="833393.31830657262"/>
    <n v="833393.31830657262"/>
    <n v="0"/>
  </r>
  <r>
    <x v="7"/>
    <x v="10"/>
    <n v="0"/>
    <x v="2"/>
    <s v="Vestdanmark"/>
    <n v="1287475.606775647"/>
    <n v="1282655.9299479635"/>
    <n v="0"/>
    <n v="0"/>
    <n v="0"/>
    <n v="0"/>
    <n v="0"/>
    <n v="0"/>
    <n v="4819.6768276835792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8615.5317224824212"/>
    <n v="0"/>
    <n v="0"/>
    <n v="0"/>
    <n v="0"/>
    <n v="0"/>
    <n v="8615.5317224824212"/>
    <n v="0"/>
    <n v="4.0517984137662579E-3"/>
    <n v="4.0517984137662579E-3"/>
    <n v="0"/>
    <n v="0"/>
    <n v="542.77849851639257"/>
    <n v="542.77849851639257"/>
    <n v="0"/>
  </r>
  <r>
    <x v="9"/>
    <x v="10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</r>
  <r>
    <x v="10"/>
    <x v="10"/>
    <n v="0"/>
    <x v="2"/>
    <s v="Vestdanmark"/>
    <n v="886666.21482607862"/>
    <n v="0"/>
    <n v="0"/>
    <n v="0"/>
    <n v="0"/>
    <n v="0"/>
    <n v="0"/>
    <n v="0"/>
    <n v="886666.21482607862"/>
    <n v="0"/>
    <n v="0"/>
    <n v="0"/>
    <n v="0"/>
    <n v="0"/>
    <n v="0"/>
    <n v="0"/>
    <n v="0"/>
    <n v="0"/>
    <n v="0"/>
  </r>
  <r>
    <x v="11"/>
    <x v="10"/>
    <n v="0"/>
    <x v="2"/>
    <s v="Vestdanmark"/>
    <n v="26477.459279719995"/>
    <n v="0"/>
    <n v="0"/>
    <n v="267978.92035102146"/>
    <n v="0"/>
    <n v="0"/>
    <n v="0"/>
    <n v="0"/>
    <n v="-241501.4610713014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3076673.87268219"/>
    <n v="11930939.715450084"/>
    <n v="0"/>
    <n v="0"/>
    <n v="0"/>
    <n v="0"/>
    <n v="0"/>
    <n v="3740743.4844072536"/>
    <n v="-2595009.3271751478"/>
    <n v="0"/>
    <n v="0"/>
    <n v="0"/>
    <n v="0"/>
    <n v="0"/>
    <n v="0"/>
    <n v="0"/>
    <n v="0"/>
    <n v="0"/>
    <n v="0"/>
  </r>
  <r>
    <x v="14"/>
    <x v="10"/>
    <n v="0"/>
    <x v="2"/>
    <s v="Vestdanmark"/>
    <n v="625345.2947196"/>
    <n v="625345.294719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532522.25636936096"/>
    <n v="0"/>
    <n v="0"/>
    <n v="280672.65868343826"/>
    <n v="0"/>
    <n v="0"/>
    <n v="0"/>
    <n v="0"/>
    <n v="251849.59768592269"/>
    <n v="0"/>
    <n v="0"/>
    <n v="0"/>
    <n v="0"/>
    <n v="0"/>
    <n v="0"/>
    <n v="0"/>
    <n v="0"/>
    <n v="0"/>
    <n v="0"/>
  </r>
  <r>
    <x v="16"/>
    <x v="5"/>
    <n v="1"/>
    <x v="2"/>
    <s v="Vestdanmark"/>
    <n v="3553204.2523613288"/>
    <n v="696107.27987490175"/>
    <n v="724013.50560011622"/>
    <n v="0"/>
    <n v="0"/>
    <n v="0"/>
    <n v="19279.913315103389"/>
    <n v="2113803.5535712074"/>
    <n v="0"/>
    <n v="0"/>
    <n v="19279.913315103389"/>
    <n v="0"/>
    <n v="0.19927345026020668"/>
    <n v="0"/>
    <n v="0.19927345026020668"/>
    <n v="0"/>
    <n v="16387.926317837879"/>
    <n v="0"/>
    <n v="16387.926317837879"/>
  </r>
  <r>
    <x v="17"/>
    <x v="1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</r>
  <r>
    <x v="20"/>
    <x v="10"/>
    <n v="0"/>
    <x v="2"/>
    <s v="Vestdanmark"/>
    <n v="582730.84432162589"/>
    <n v="0"/>
    <n v="0"/>
    <n v="0"/>
    <n v="0"/>
    <n v="0"/>
    <n v="0"/>
    <n v="0"/>
    <n v="582730.84432162589"/>
    <n v="0"/>
    <n v="0"/>
    <n v="0"/>
    <n v="0"/>
    <n v="0"/>
    <n v="0"/>
    <n v="0"/>
    <n v="0"/>
    <n v="0"/>
    <n v="0"/>
  </r>
  <r>
    <x v="21"/>
    <x v="10"/>
    <n v="0"/>
    <x v="2"/>
    <s v="Vestdanmark"/>
    <n v="1428608.8787955844"/>
    <n v="0"/>
    <n v="0"/>
    <n v="128347.79869443661"/>
    <n v="0"/>
    <n v="0"/>
    <n v="0"/>
    <n v="0"/>
    <n v="1300261.0801011478"/>
    <n v="0"/>
    <n v="0"/>
    <n v="0"/>
    <n v="0"/>
    <n v="0"/>
    <n v="0"/>
    <n v="0"/>
    <n v="0"/>
    <n v="0"/>
    <n v="0"/>
  </r>
  <r>
    <x v="22"/>
    <x v="5"/>
    <n v="1"/>
    <x v="2"/>
    <s v="Vestdanmark"/>
    <n v="5354405.8451970033"/>
    <n v="5880011.5738482485"/>
    <n v="0"/>
    <n v="307470.55071854044"/>
    <n v="0"/>
    <n v="0"/>
    <n v="0"/>
    <n v="0"/>
    <n v="-833076.27936978545"/>
    <n v="0"/>
    <n v="0"/>
    <n v="0"/>
    <n v="0"/>
    <n v="0"/>
    <n v="0"/>
    <n v="0"/>
    <n v="0"/>
    <n v="0"/>
    <n v="0"/>
  </r>
  <r>
    <x v="23"/>
    <x v="10"/>
    <n v="0"/>
    <x v="2"/>
    <s v="Vestdanmark"/>
    <n v="0"/>
    <n v="0"/>
    <n v="0"/>
    <n v="0"/>
    <n v="0"/>
    <n v="17851.758382608929"/>
    <n v="0"/>
    <n v="0"/>
    <n v="-17851.758382608929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2735406.502549823"/>
    <n v="0"/>
    <n v="0"/>
    <n v="0"/>
    <n v="0"/>
    <n v="0"/>
    <n v="12735406.502549823"/>
    <n v="0"/>
    <n v="6.4465354175256957"/>
    <n v="6.4465354175256957"/>
    <n v="0"/>
    <n v="0"/>
    <n v="967890.89419378655"/>
    <n v="967890.89419378655"/>
    <n v="0"/>
  </r>
  <r>
    <x v="25"/>
    <x v="10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</r>
  <r>
    <x v="26"/>
    <x v="4"/>
    <n v="1"/>
    <x v="2"/>
    <s v="Vestdanmark"/>
    <n v="5219597.1105860332"/>
    <n v="5742281.5453988183"/>
    <n v="0"/>
    <n v="0"/>
    <n v="0"/>
    <n v="0"/>
    <n v="0"/>
    <n v="0"/>
    <n v="-522684.43481278513"/>
    <n v="0"/>
    <n v="0"/>
    <n v="0"/>
    <n v="0"/>
    <n v="0"/>
    <n v="0"/>
    <n v="0"/>
    <n v="0"/>
    <n v="0"/>
    <n v="0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</r>
  <r>
    <x v="29"/>
    <x v="10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</r>
  <r>
    <x v="30"/>
    <x v="10"/>
    <n v="0"/>
    <x v="2"/>
    <s v="Vestdanmark"/>
    <n v="1280149.2330343039"/>
    <n v="0"/>
    <n v="0"/>
    <n v="0"/>
    <n v="0"/>
    <n v="0"/>
    <n v="0"/>
    <n v="0"/>
    <n v="1280149.2330343039"/>
    <n v="0"/>
    <n v="0"/>
    <n v="0"/>
    <n v="0"/>
    <n v="0"/>
    <n v="0"/>
    <n v="0"/>
    <n v="0"/>
    <n v="0"/>
    <n v="0"/>
  </r>
  <r>
    <x v="31"/>
    <x v="7"/>
    <n v="1"/>
    <x v="2"/>
    <s v="Vestdanmark"/>
    <n v="109310.04149558315"/>
    <n v="0"/>
    <n v="0"/>
    <n v="0"/>
    <n v="0"/>
    <n v="0"/>
    <n v="109310.04149558315"/>
    <n v="0"/>
    <n v="0"/>
    <n v="0"/>
    <n v="109310.04149558315"/>
    <n v="0"/>
    <n v="2.0113047635187296"/>
    <n v="0"/>
    <n v="2.0113047635187296"/>
    <n v="0"/>
    <n v="45363.667220667012"/>
    <n v="0"/>
    <n v="45363.667220667012"/>
  </r>
  <r>
    <x v="32"/>
    <x v="8"/>
    <n v="1"/>
    <x v="2"/>
    <s v="Vestdanmark"/>
    <n v="1183729.9899998764"/>
    <n v="0"/>
    <n v="0"/>
    <n v="0"/>
    <n v="0"/>
    <n v="0"/>
    <n v="1183729.9899998764"/>
    <n v="0"/>
    <n v="0"/>
    <n v="0"/>
    <n v="1183729.9899998764"/>
    <n v="0"/>
    <n v="10.607911753241746"/>
    <n v="0"/>
    <n v="10.607911753241746"/>
    <n v="0"/>
    <n v="0"/>
    <n v="0"/>
    <n v="0"/>
  </r>
  <r>
    <x v="33"/>
    <x v="8"/>
    <n v="1"/>
    <x v="2"/>
    <s v="Vestdanmark"/>
    <n v="295932.49749996909"/>
    <n v="0"/>
    <n v="0"/>
    <n v="0"/>
    <n v="0"/>
    <n v="0"/>
    <n v="295932.49749996909"/>
    <n v="0"/>
    <n v="0"/>
    <n v="0"/>
    <n v="295932.49749996909"/>
    <n v="0"/>
    <n v="9.8452514311132546"/>
    <n v="0"/>
    <n v="9.8452514311132546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39894.02730875136"/>
    <n v="0"/>
    <n v="0"/>
    <n v="0"/>
    <n v="0"/>
    <n v="0"/>
    <n v="0"/>
    <n v="439894.02730875136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19947.01365437568"/>
    <n v="262373.56843565725"/>
    <n v="0"/>
    <n v="0"/>
    <n v="0"/>
    <n v="0"/>
    <n v="0"/>
    <n v="0"/>
    <n v="-42426.554781281564"/>
    <n v="0"/>
    <n v="0"/>
    <n v="0"/>
    <n v="0"/>
    <n v="0"/>
    <n v="0"/>
    <n v="0"/>
    <n v="0"/>
    <n v="0"/>
    <n v="0"/>
  </r>
  <r>
    <x v="37"/>
    <x v="9"/>
    <n v="1"/>
    <x v="2"/>
    <s v="Vestdanmark"/>
    <n v="140766.08873880043"/>
    <n v="0"/>
    <n v="0"/>
    <n v="0"/>
    <n v="0"/>
    <n v="0"/>
    <n v="140766.08873880043"/>
    <n v="0"/>
    <n v="0"/>
    <n v="0"/>
    <n v="140766.08873880043"/>
    <n v="0"/>
    <n v="4.9268131058580149"/>
    <n v="0"/>
    <n v="4.9268131058580149"/>
    <n v="0"/>
    <n v="0"/>
    <n v="0"/>
    <n v="0"/>
  </r>
  <r>
    <x v="38"/>
    <x v="4"/>
    <n v="1"/>
    <x v="2"/>
    <s v="Vestdanmark"/>
    <n v="6365684.7913451167"/>
    <n v="7383422.292610188"/>
    <n v="0"/>
    <n v="0"/>
    <n v="0"/>
    <n v="0"/>
    <n v="0"/>
    <n v="0"/>
    <n v="-1017737.5012650713"/>
    <n v="0"/>
    <n v="0"/>
    <n v="0"/>
    <n v="0"/>
    <n v="0"/>
    <n v="0"/>
    <n v="0"/>
    <n v="0"/>
    <n v="0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4121832.5977837904"/>
    <n v="0"/>
    <n v="0"/>
    <n v="0"/>
    <n v="0"/>
    <n v="0"/>
    <n v="4121832.5977837904"/>
    <n v="0"/>
    <n v="2.0568356846200895"/>
    <n v="2.0568356846200895"/>
    <n v="0"/>
    <n v="0"/>
    <n v="247309.95586702743"/>
    <n v="247309.95586702743"/>
    <n v="0"/>
  </r>
  <r>
    <x v="42"/>
    <x v="2"/>
    <n v="1"/>
    <x v="2"/>
    <s v="Vestdanmark"/>
    <n v="14432291.767579561"/>
    <n v="0"/>
    <n v="0"/>
    <n v="0"/>
    <n v="14432291.767579561"/>
    <n v="0"/>
    <n v="0"/>
    <n v="0"/>
    <n v="0"/>
    <n v="0"/>
    <n v="14432291.767579561"/>
    <n v="0"/>
    <n v="6.2174312934732763"/>
    <n v="6.2174312934732763"/>
    <n v="0"/>
    <n v="0"/>
    <n v="721614.58837897808"/>
    <n v="721614.58837897808"/>
    <n v="0"/>
  </r>
  <r>
    <x v="43"/>
    <x v="10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09409.7785517313"/>
    <n v="0"/>
    <n v="0"/>
    <n v="0"/>
    <n v="0"/>
    <n v="0"/>
    <n v="2509409.7785517313"/>
    <n v="0"/>
    <n v="0"/>
    <n v="0"/>
    <n v="2509409.7785517313"/>
    <n v="0"/>
    <n v="36.370303525718853"/>
    <n v="0"/>
    <n v="36.370303525718853"/>
    <n v="0"/>
    <n v="1241112.252975377"/>
    <n v="0"/>
    <n v="1241112.252975377"/>
  </r>
  <r>
    <x v="47"/>
    <x v="10"/>
    <n v="0"/>
    <x v="2"/>
    <s v="Vestdanmark"/>
    <n v="754008.91938117472"/>
    <n v="0"/>
    <n v="0"/>
    <n v="0"/>
    <n v="0"/>
    <n v="0"/>
    <n v="0"/>
    <n v="754008.91938117472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167781.82625160305"/>
    <n v="7916.616753740097"/>
    <n v="0"/>
    <n v="37612.453499504722"/>
    <n v="0"/>
    <n v="0"/>
    <n v="0"/>
    <n v="0"/>
    <n v="122252.75599835823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</r>
  <r>
    <x v="4"/>
    <x v="10"/>
    <n v="0"/>
    <x v="1"/>
    <s v="Østdanmark"/>
    <n v="5136646.569981494"/>
    <n v="0"/>
    <n v="0"/>
    <n v="0"/>
    <n v="0"/>
    <n v="5136646.569981494"/>
    <n v="0"/>
    <n v="0"/>
    <n v="0"/>
    <n v="0"/>
    <n v="0"/>
    <n v="0"/>
    <n v="0"/>
    <n v="0"/>
    <n v="0"/>
    <n v="0"/>
    <n v="0"/>
    <n v="0"/>
    <n v="0"/>
  </r>
  <r>
    <x v="5"/>
    <x v="1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</r>
  <r>
    <x v="6"/>
    <x v="2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</r>
  <r>
    <x v="7"/>
    <x v="10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38919.47938354878"/>
    <n v="0"/>
    <n v="0"/>
    <n v="0"/>
    <n v="0"/>
    <n v="0"/>
    <n v="0"/>
    <n v="0"/>
    <n v="338919.47938354878"/>
    <n v="0"/>
    <n v="0"/>
    <n v="0"/>
    <n v="0"/>
    <n v="0"/>
    <n v="0"/>
    <n v="0"/>
    <n v="0"/>
    <n v="0"/>
    <n v="0"/>
  </r>
  <r>
    <x v="11"/>
    <x v="10"/>
    <n v="0"/>
    <x v="1"/>
    <s v="Østdanmark"/>
    <n v="9789.6353792331574"/>
    <n v="0"/>
    <n v="0"/>
    <n v="223323.94265330929"/>
    <n v="0"/>
    <n v="0"/>
    <n v="0"/>
    <n v="0"/>
    <n v="-213534.30727407613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4423531.8080239408"/>
    <n v="1464417.2058845724"/>
    <n v="0"/>
    <n v="0"/>
    <n v="0"/>
    <n v="0"/>
    <n v="0"/>
    <n v="282549.62447427149"/>
    <n v="2676564.977665097"/>
    <n v="2676564.977665097"/>
    <n v="0"/>
    <n v="4.9245449882815704"/>
    <n v="4.9245449882815704"/>
    <n v="0"/>
    <n v="4.9245449882815704"/>
    <n v="749438.19374622719"/>
    <n v="749438.19374622719"/>
    <n v="0"/>
    <n v="749438.19374622719"/>
  </r>
  <r>
    <x v="14"/>
    <x v="10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92461.79009462384"/>
    <n v="0"/>
    <n v="0"/>
    <n v="233902.44520004498"/>
    <n v="0"/>
    <n v="0"/>
    <n v="0"/>
    <n v="0"/>
    <n v="-41440.655105421145"/>
    <n v="0"/>
    <n v="0"/>
    <n v="0"/>
    <n v="0"/>
    <n v="0"/>
    <n v="0"/>
    <n v="0"/>
    <n v="0"/>
    <n v="0"/>
    <n v="0"/>
  </r>
  <r>
    <x v="16"/>
    <x v="5"/>
    <n v="1"/>
    <x v="1"/>
    <s v="Østdanmark"/>
    <n v="1024541.6212368815"/>
    <n v="85441.004824644522"/>
    <n v="103520.85960187271"/>
    <n v="0"/>
    <n v="0"/>
    <n v="0"/>
    <n v="113987.79796606442"/>
    <n v="685060.58115838922"/>
    <n v="36531.377685910556"/>
    <n v="0"/>
    <n v="113987.79796606442"/>
    <n v="0"/>
    <n v="1.1781558048016159"/>
    <n v="0"/>
    <n v="1.1781558048016159"/>
    <n v="0"/>
    <n v="96889.628271154754"/>
    <n v="0"/>
    <n v="96889.628271154754"/>
  </r>
  <r>
    <x v="17"/>
    <x v="1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</r>
  <r>
    <x v="20"/>
    <x v="10"/>
    <n v="0"/>
    <x v="1"/>
    <s v="Østdanmark"/>
    <n v="212819.84687871221"/>
    <n v="0"/>
    <n v="0"/>
    <n v="0"/>
    <n v="0"/>
    <n v="0"/>
    <n v="0"/>
    <n v="0"/>
    <n v="212819.84687871221"/>
    <n v="0"/>
    <n v="0"/>
    <n v="0"/>
    <n v="0"/>
    <n v="0"/>
    <n v="0"/>
    <n v="0"/>
    <n v="0"/>
    <n v="0"/>
    <n v="0"/>
  </r>
  <r>
    <x v="21"/>
    <x v="10"/>
    <n v="0"/>
    <x v="1"/>
    <s v="Østdanmark"/>
    <n v="518683.38822081371"/>
    <n v="0"/>
    <n v="0"/>
    <n v="106960.41463921656"/>
    <n v="0"/>
    <n v="0"/>
    <n v="0"/>
    <n v="0"/>
    <n v="411722.97358159715"/>
    <n v="0"/>
    <n v="0"/>
    <n v="0"/>
    <n v="0"/>
    <n v="0"/>
    <n v="0"/>
    <n v="0"/>
    <n v="0"/>
    <n v="0"/>
    <n v="0"/>
  </r>
  <r>
    <x v="22"/>
    <x v="5"/>
    <n v="1"/>
    <x v="1"/>
    <s v="Østdanmark"/>
    <n v="1805033.2344930626"/>
    <n v="721719.35529882624"/>
    <n v="0"/>
    <n v="256234.83946537593"/>
    <n v="0"/>
    <n v="0"/>
    <n v="0"/>
    <n v="0"/>
    <n v="827079.03972886037"/>
    <n v="481169.6027386263"/>
    <n v="0"/>
    <n v="1.647938525635412"/>
    <n v="1.647938525635412"/>
    <n v="0"/>
    <n v="1.647938525635412"/>
    <n v="149162.57684897416"/>
    <n v="149162.57684897416"/>
    <n v="0"/>
    <n v="149162.57684897416"/>
  </r>
  <r>
    <x v="23"/>
    <x v="10"/>
    <n v="0"/>
    <x v="1"/>
    <s v="Østdanmark"/>
    <n v="0"/>
    <n v="0"/>
    <n v="0"/>
    <n v="0"/>
    <n v="0"/>
    <n v="292744.20868906443"/>
    <n v="0"/>
    <n v="0"/>
    <n v="-292744.20868906443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</r>
  <r>
    <x v="25"/>
    <x v="10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</r>
  <r>
    <x v="26"/>
    <x v="4"/>
    <n v="1"/>
    <x v="1"/>
    <s v="Østdanmark"/>
    <n v="1872907.4937273685"/>
    <n v="704814.2138566036"/>
    <n v="0"/>
    <n v="0"/>
    <n v="0"/>
    <n v="0"/>
    <n v="0"/>
    <n v="0"/>
    <n v="1168093.2798707648"/>
    <n v="1168093.2798707648"/>
    <n v="0"/>
    <n v="4.1934548747360463"/>
    <n v="4.1934548747360463"/>
    <n v="0"/>
    <n v="4.1934548747360463"/>
    <n v="350427.98396122945"/>
    <n v="350427.98396122945"/>
    <n v="0"/>
    <n v="350427.98396122945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</r>
  <r>
    <x v="29"/>
    <x v="10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</r>
  <r>
    <x v="30"/>
    <x v="10"/>
    <n v="0"/>
    <x v="1"/>
    <s v="Østdanmark"/>
    <n v="468512.13003640069"/>
    <n v="0"/>
    <n v="0"/>
    <n v="0"/>
    <n v="0"/>
    <n v="0"/>
    <n v="0"/>
    <n v="0"/>
    <n v="468512.13003640069"/>
    <n v="0"/>
    <n v="0"/>
    <n v="0"/>
    <n v="0"/>
    <n v="0"/>
    <n v="0"/>
    <n v="0"/>
    <n v="0"/>
    <n v="0"/>
    <n v="0"/>
  </r>
  <r>
    <x v="31"/>
    <x v="7"/>
    <n v="1"/>
    <x v="1"/>
    <s v="Østdanmark"/>
    <n v="41534.827794214631"/>
    <n v="0"/>
    <n v="0"/>
    <n v="0"/>
    <n v="0"/>
    <n v="0"/>
    <n v="41534.827794214631"/>
    <n v="0"/>
    <n v="0"/>
    <n v="0"/>
    <n v="41534.827794214631"/>
    <n v="0"/>
    <n v="0.76424083141354904"/>
    <n v="0"/>
    <n v="0.76424083141354904"/>
    <n v="0"/>
    <n v="17236.953534599073"/>
    <n v="0"/>
    <n v="17236.953534599073"/>
  </r>
  <r>
    <x v="32"/>
    <x v="8"/>
    <n v="1"/>
    <x v="1"/>
    <s v="Østdanmark"/>
    <n v="383633.92544869799"/>
    <n v="0"/>
    <n v="0"/>
    <n v="0"/>
    <n v="0"/>
    <n v="0"/>
    <n v="383633.92544869799"/>
    <n v="0"/>
    <n v="0"/>
    <n v="0"/>
    <n v="383633.92544869799"/>
    <n v="0"/>
    <n v="3.4379080204852599"/>
    <n v="0"/>
    <n v="3.4379080204852599"/>
    <n v="0"/>
    <n v="0"/>
    <n v="0"/>
    <n v="0"/>
  </r>
  <r>
    <x v="33"/>
    <x v="8"/>
    <n v="1"/>
    <x v="1"/>
    <s v="Østdanmark"/>
    <n v="95908.481362174498"/>
    <n v="0"/>
    <n v="0"/>
    <n v="0"/>
    <n v="0"/>
    <n v="0"/>
    <n v="95908.481362174498"/>
    <n v="0"/>
    <n v="0"/>
    <n v="0"/>
    <n v="95908.481362174498"/>
    <n v="0"/>
    <n v="3.1907381628033131"/>
    <n v="0"/>
    <n v="3.1907381628033131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61116.26978815842"/>
    <n v="0"/>
    <n v="0"/>
    <n v="0"/>
    <n v="0"/>
    <n v="0"/>
    <n v="0"/>
    <n v="161116.2697881584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80558.134894079209"/>
    <n v="32204.032301743573"/>
    <n v="0"/>
    <n v="0"/>
    <n v="0"/>
    <n v="0"/>
    <n v="0"/>
    <n v="0"/>
    <n v="48354.102592335636"/>
    <n v="0"/>
    <n v="0"/>
    <n v="0"/>
    <n v="0"/>
    <n v="0"/>
    <n v="0"/>
    <n v="0"/>
    <n v="0"/>
    <n v="0"/>
    <n v="0"/>
  </r>
  <r>
    <x v="37"/>
    <x v="9"/>
    <n v="1"/>
    <x v="1"/>
    <s v="Østdanmark"/>
    <n v="51557.206332210691"/>
    <n v="0"/>
    <n v="0"/>
    <n v="0"/>
    <n v="0"/>
    <n v="0"/>
    <n v="51557.206332210691"/>
    <n v="0"/>
    <n v="0"/>
    <n v="0"/>
    <n v="51557.206332210691"/>
    <n v="0"/>
    <n v="1.8045022216273741"/>
    <n v="0"/>
    <n v="1.8045022216273741"/>
    <n v="0"/>
    <n v="0"/>
    <n v="0"/>
    <n v="0"/>
  </r>
  <r>
    <x v="38"/>
    <x v="4"/>
    <n v="1"/>
    <x v="1"/>
    <s v="Østdanmark"/>
    <n v="616977.45656459266"/>
    <n v="223896.98689600852"/>
    <n v="0"/>
    <n v="0"/>
    <n v="0"/>
    <n v="0"/>
    <n v="0"/>
    <n v="0"/>
    <n v="393080.46966858418"/>
    <n v="393080.46966858418"/>
    <n v="0"/>
    <n v="1.0668361178993242"/>
    <n v="1.0668361178993242"/>
    <n v="0"/>
    <n v="1.0668361178993242"/>
    <n v="78616.093933716838"/>
    <n v="78616.093933716838"/>
    <n v="0"/>
    <n v="78616.093933716838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</r>
  <r>
    <x v="42"/>
    <x v="2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</r>
  <r>
    <x v="43"/>
    <x v="10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9227.97058290825"/>
    <n v="0"/>
    <n v="0"/>
    <n v="0"/>
    <n v="0"/>
    <n v="0"/>
    <n v="649227.97058290825"/>
    <n v="0"/>
    <n v="0"/>
    <n v="0"/>
    <n v="649227.97058290825"/>
    <n v="0"/>
    <n v="9.4096303239539125"/>
    <n v="0"/>
    <n v="9.4096303239539125"/>
    <n v="0"/>
    <n v="321097.33378413005"/>
    <n v="0"/>
    <n v="321097.33378413005"/>
  </r>
  <r>
    <x v="47"/>
    <x v="10"/>
    <n v="0"/>
    <x v="1"/>
    <s v="Østdanmark"/>
    <n v="178767.78971229953"/>
    <n v="0"/>
    <n v="0"/>
    <n v="0"/>
    <n v="0"/>
    <n v="0"/>
    <n v="0"/>
    <n v="178767.7897122995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86054.225653098314"/>
    <n v="7916.616753740097"/>
    <n v="0"/>
    <n v="78752.00538693853"/>
    <n v="0"/>
    <n v="0"/>
    <n v="0"/>
    <n v="0"/>
    <n v="-614.39648758030671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x v="2"/>
    <s v="Østdanmark"/>
    <n v="146378184.64159739"/>
    <n v="0"/>
    <n v="0"/>
    <n v="0"/>
    <n v="0"/>
    <n v="0"/>
    <n v="146378184.64159739"/>
    <n v="0"/>
    <n v="0"/>
    <n v="0"/>
    <n v="146378184.64159739"/>
    <n v="0"/>
    <n v="0"/>
    <n v="0"/>
    <n v="0"/>
    <n v="0"/>
    <n v="0"/>
    <n v="0"/>
    <n v="0"/>
  </r>
  <r>
    <x v="4"/>
    <x v="10"/>
    <n v="0"/>
    <x v="2"/>
    <s v="Østdanmark"/>
    <n v="6971920.1468140706"/>
    <n v="0"/>
    <n v="0"/>
    <n v="0"/>
    <n v="0"/>
    <n v="6971920.1468140706"/>
    <n v="0"/>
    <n v="0"/>
    <n v="0"/>
    <n v="0"/>
    <n v="0"/>
    <n v="0"/>
    <n v="0"/>
    <n v="0"/>
    <n v="0"/>
    <n v="0"/>
    <n v="0"/>
    <n v="0"/>
    <n v="0"/>
  </r>
  <r>
    <x v="5"/>
    <x v="1"/>
    <n v="1"/>
    <x v="2"/>
    <s v="Østdanmark"/>
    <n v="224361.31145436168"/>
    <n v="0"/>
    <n v="0"/>
    <n v="0"/>
    <n v="224361.31145436168"/>
    <n v="0"/>
    <n v="0"/>
    <n v="0"/>
    <n v="0"/>
    <n v="0"/>
    <n v="224361.31145436168"/>
    <n v="0"/>
    <n v="0.12744307556235254"/>
    <n v="0.12744307556235254"/>
    <n v="0"/>
    <n v="0"/>
    <n v="9594.4497148499977"/>
    <n v="9594.4497148499977"/>
    <n v="0"/>
  </r>
  <r>
    <x v="6"/>
    <x v="2"/>
    <n v="1"/>
    <x v="2"/>
    <s v="Østdanmark"/>
    <n v="377058.10701599991"/>
    <n v="0"/>
    <n v="0"/>
    <n v="0"/>
    <n v="377058.10701599991"/>
    <n v="0"/>
    <n v="0"/>
    <n v="0"/>
    <n v="0"/>
    <n v="0"/>
    <n v="377058.10701599991"/>
    <n v="0"/>
    <n v="0.81218316251246381"/>
    <n v="0.81218316251246381"/>
    <n v="0"/>
    <n v="0"/>
    <n v="113117.43210479997"/>
    <n v="113117.43210479997"/>
    <n v="0"/>
  </r>
  <r>
    <x v="7"/>
    <x v="10"/>
    <n v="0"/>
    <x v="2"/>
    <s v="Østdanmark"/>
    <n v="158026.23059752941"/>
    <n v="157434.65794343888"/>
    <n v="0"/>
    <n v="0"/>
    <n v="0"/>
    <n v="0"/>
    <n v="0"/>
    <n v="0"/>
    <n v="591.5726540905307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723.09839736855315"/>
    <n v="0"/>
    <n v="0"/>
    <n v="0"/>
    <n v="0"/>
    <n v="0"/>
    <n v="723.09839736855315"/>
    <n v="0"/>
    <n v="3.4006594529845688E-4"/>
    <n v="3.4006594529845688E-4"/>
    <n v="0"/>
    <n v="0"/>
    <n v="45.555199034218852"/>
    <n v="45.555199034218852"/>
    <n v="0"/>
  </r>
  <r>
    <x v="9"/>
    <x v="10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</r>
  <r>
    <x v="10"/>
    <x v="10"/>
    <n v="0"/>
    <x v="2"/>
    <s v="Østdanmark"/>
    <n v="321701.75165025122"/>
    <n v="0"/>
    <n v="0"/>
    <n v="0"/>
    <n v="0"/>
    <n v="0"/>
    <n v="0"/>
    <n v="0"/>
    <n v="321701.75165025122"/>
    <n v="0"/>
    <n v="0"/>
    <n v="0"/>
    <n v="0"/>
    <n v="0"/>
    <n v="0"/>
    <n v="0"/>
    <n v="0"/>
    <n v="0"/>
    <n v="0"/>
  </r>
  <r>
    <x v="11"/>
    <x v="10"/>
    <n v="0"/>
    <x v="2"/>
    <s v="Østdanmark"/>
    <n v="9606.5970340427502"/>
    <n v="0"/>
    <n v="0"/>
    <n v="233795.01599247381"/>
    <n v="0"/>
    <n v="0"/>
    <n v="0"/>
    <n v="0"/>
    <n v="-224188.41895843105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4744501.1665704474"/>
    <n v="1464417.2058845721"/>
    <n v="0"/>
    <n v="0"/>
    <n v="0"/>
    <n v="0"/>
    <n v="0"/>
    <n v="459143.13977069111"/>
    <n v="2820940.820915184"/>
    <n v="225931.49374003615"/>
    <n v="0"/>
    <n v="0.41568570704494906"/>
    <n v="0.41568570704494906"/>
    <n v="0"/>
    <n v="0.41568570704494906"/>
    <n v="63260.818247210125"/>
    <n v="63260.818247210125"/>
    <n v="0"/>
    <n v="63260.818247210125"/>
  </r>
  <r>
    <x v="14"/>
    <x v="10"/>
    <n v="0"/>
    <x v="2"/>
    <s v="Østdanmark"/>
    <n v="76755.597718799996"/>
    <n v="76755.59771879999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93210.63530132477"/>
    <n v="0"/>
    <n v="0"/>
    <n v="244869.51675001203"/>
    <n v="0"/>
    <n v="0"/>
    <n v="0"/>
    <n v="0"/>
    <n v="-51658.881448687258"/>
    <n v="0"/>
    <n v="0"/>
    <n v="0"/>
    <n v="0"/>
    <n v="0"/>
    <n v="0"/>
    <n v="0"/>
    <n v="0"/>
    <n v="0"/>
    <n v="0"/>
  </r>
  <r>
    <x v="16"/>
    <x v="5"/>
    <n v="1"/>
    <x v="2"/>
    <s v="Østdanmark"/>
    <n v="1289179.6403677976"/>
    <n v="85441.004824644508"/>
    <n v="103062.42440743271"/>
    <n v="0"/>
    <n v="0"/>
    <n v="0"/>
    <n v="214479.76470692863"/>
    <n v="886196.44642879209"/>
    <n v="0"/>
    <n v="0"/>
    <n v="214479.76470692863"/>
    <n v="0"/>
    <n v="2.2168213116739199"/>
    <n v="0"/>
    <n v="2.2168213116739199"/>
    <n v="0"/>
    <n v="182307.80000088934"/>
    <n v="0"/>
    <n v="182307.80000088934"/>
  </r>
  <r>
    <x v="17"/>
    <x v="1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</r>
  <r>
    <x v="20"/>
    <x v="10"/>
    <n v="0"/>
    <x v="2"/>
    <s v="Østdanmark"/>
    <n v="211427.40100418578"/>
    <n v="0"/>
    <n v="0"/>
    <n v="0"/>
    <n v="0"/>
    <n v="0"/>
    <n v="0"/>
    <n v="0"/>
    <n v="211427.40100418578"/>
    <n v="0"/>
    <n v="0"/>
    <n v="0"/>
    <n v="0"/>
    <n v="0"/>
    <n v="0"/>
    <n v="0"/>
    <n v="0"/>
    <n v="0"/>
    <n v="0"/>
  </r>
  <r>
    <x v="21"/>
    <x v="10"/>
    <n v="0"/>
    <x v="2"/>
    <s v="Østdanmark"/>
    <n v="518330.31533945334"/>
    <n v="0"/>
    <n v="0"/>
    <n v="111975.50765955324"/>
    <n v="0"/>
    <n v="0"/>
    <n v="0"/>
    <n v="0"/>
    <n v="406354.80767990008"/>
    <n v="0"/>
    <n v="0"/>
    <n v="0"/>
    <n v="0"/>
    <n v="0"/>
    <n v="0"/>
    <n v="0"/>
    <n v="0"/>
    <n v="0"/>
    <n v="0"/>
  </r>
  <r>
    <x v="22"/>
    <x v="5"/>
    <n v="1"/>
    <x v="2"/>
    <s v="Østdanmark"/>
    <n v="1942694.6810915712"/>
    <n v="721719.35529882624"/>
    <n v="0"/>
    <n v="268249.01834925939"/>
    <n v="0"/>
    <n v="0"/>
    <n v="0"/>
    <n v="0"/>
    <n v="952726.3074434856"/>
    <n v="119650.02807370014"/>
    <n v="0"/>
    <n v="0.40978459514849275"/>
    <n v="0.40978459514849275"/>
    <n v="0"/>
    <n v="0.40978459514849275"/>
    <n v="37091.508702847044"/>
    <n v="37091.508702847044"/>
    <n v="0"/>
    <n v="37091.508702847044"/>
  </r>
  <r>
    <x v="23"/>
    <x v="10"/>
    <n v="0"/>
    <x v="2"/>
    <s v="Østdanmark"/>
    <n v="0"/>
    <n v="0"/>
    <n v="0"/>
    <n v="0"/>
    <n v="0"/>
    <n v="234687.74507508581"/>
    <n v="0"/>
    <n v="0"/>
    <n v="-234687.7450750858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905156.40673249087"/>
    <n v="0"/>
    <n v="0"/>
    <n v="0"/>
    <n v="0"/>
    <n v="0"/>
    <n v="905156.40673249087"/>
    <n v="0"/>
    <n v="0.4581811215239196"/>
    <n v="0.4581811215239196"/>
    <n v="0"/>
    <n v="0"/>
    <n v="68791.886911669309"/>
    <n v="68791.886911669309"/>
    <n v="0"/>
  </r>
  <r>
    <x v="25"/>
    <x v="10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</r>
  <r>
    <x v="26"/>
    <x v="4"/>
    <n v="1"/>
    <x v="2"/>
    <s v="Østdanmark"/>
    <n v="1893783.145570158"/>
    <n v="704814.2138566036"/>
    <n v="0"/>
    <n v="0"/>
    <n v="0"/>
    <n v="0"/>
    <n v="0"/>
    <n v="0"/>
    <n v="1188968.9317135545"/>
    <n v="666284.49690076942"/>
    <n v="0"/>
    <n v="2.3919613438737626"/>
    <n v="2.3919613438737626"/>
    <n v="0"/>
    <n v="2.3919613438737626"/>
    <n v="199885.34907023082"/>
    <n v="199885.34907023082"/>
    <n v="0"/>
    <n v="199885.34907023082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</r>
  <r>
    <x v="29"/>
    <x v="10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</r>
  <r>
    <x v="30"/>
    <x v="10"/>
    <n v="0"/>
    <x v="2"/>
    <s v="Østdanmark"/>
    <n v="464465.93290085113"/>
    <n v="0"/>
    <n v="0"/>
    <n v="0"/>
    <n v="0"/>
    <n v="0"/>
    <n v="0"/>
    <n v="0"/>
    <n v="464465.93290085113"/>
    <n v="0"/>
    <n v="0"/>
    <n v="0"/>
    <n v="0"/>
    <n v="0"/>
    <n v="0"/>
    <n v="0"/>
    <n v="0"/>
    <n v="0"/>
    <n v="0"/>
  </r>
  <r>
    <x v="31"/>
    <x v="7"/>
    <n v="1"/>
    <x v="2"/>
    <s v="Østdanmark"/>
    <n v="39660.056100128349"/>
    <n v="0"/>
    <n v="0"/>
    <n v="0"/>
    <n v="0"/>
    <n v="0"/>
    <n v="39660.056100128349"/>
    <n v="0"/>
    <n v="0"/>
    <n v="0"/>
    <n v="39660.056100128349"/>
    <n v="0"/>
    <n v="0.72974503224236154"/>
    <n v="0"/>
    <n v="0.72974503224236154"/>
    <n v="0"/>
    <n v="16458.923281553267"/>
    <n v="0"/>
    <n v="16458.923281553267"/>
  </r>
  <r>
    <x v="32"/>
    <x v="8"/>
    <n v="1"/>
    <x v="2"/>
    <s v="Østdanmark"/>
    <n v="496270.01000012364"/>
    <n v="0"/>
    <n v="0"/>
    <n v="0"/>
    <n v="0"/>
    <n v="0"/>
    <n v="496270.01000012364"/>
    <n v="0"/>
    <n v="0"/>
    <n v="0"/>
    <n v="496270.01000012364"/>
    <n v="0"/>
    <n v="4.4472882467582497"/>
    <n v="0"/>
    <n v="4.4472882467582497"/>
    <n v="0"/>
    <n v="0"/>
    <n v="0"/>
    <n v="0"/>
  </r>
  <r>
    <x v="33"/>
    <x v="8"/>
    <n v="1"/>
    <x v="2"/>
    <s v="Østdanmark"/>
    <n v="124067.50250003091"/>
    <n v="0"/>
    <n v="0"/>
    <n v="0"/>
    <n v="0"/>
    <n v="0"/>
    <n v="124067.50250003091"/>
    <n v="0"/>
    <n v="0"/>
    <n v="0"/>
    <n v="124067.50250003091"/>
    <n v="0"/>
    <n v="4.1275485688867413"/>
    <n v="0"/>
    <n v="4.1275485688867413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59603.10290323524"/>
    <n v="0"/>
    <n v="0"/>
    <n v="0"/>
    <n v="0"/>
    <n v="0"/>
    <n v="0"/>
    <n v="159603.10290323524"/>
    <n v="0"/>
    <n v="0"/>
    <n v="0"/>
    <n v="0"/>
    <n v="0"/>
    <n v="0"/>
    <n v="0"/>
    <n v="0"/>
    <n v="0"/>
    <n v="0"/>
    <n v="0"/>
  </r>
  <r>
    <x v="36"/>
    <x v="10"/>
    <n v="0"/>
    <x v="2"/>
    <s v="Østdanmark"/>
    <n v="79801.551451617619"/>
    <n v="32204.032301743569"/>
    <n v="0"/>
    <n v="0"/>
    <n v="0"/>
    <n v="0"/>
    <n v="0"/>
    <n v="0"/>
    <n v="47597.519149874046"/>
    <n v="0"/>
    <n v="0"/>
    <n v="0"/>
    <n v="0"/>
    <n v="0"/>
    <n v="0"/>
    <n v="0"/>
    <n v="0"/>
    <n v="0"/>
    <n v="0"/>
  </r>
  <r>
    <x v="37"/>
    <x v="9"/>
    <n v="1"/>
    <x v="2"/>
    <s v="Østdanmark"/>
    <n v="51072.992929035274"/>
    <n v="0"/>
    <n v="0"/>
    <n v="0"/>
    <n v="0"/>
    <n v="0"/>
    <n v="51072.992929035274"/>
    <n v="0"/>
    <n v="0"/>
    <n v="0"/>
    <n v="51072.992929035274"/>
    <n v="0"/>
    <n v="1.7875547525162345"/>
    <n v="0"/>
    <n v="1.7875547525162345"/>
    <n v="0"/>
    <n v="0"/>
    <n v="0"/>
    <n v="0"/>
  </r>
  <r>
    <x v="38"/>
    <x v="4"/>
    <n v="1"/>
    <x v="2"/>
    <s v="Østdanmark"/>
    <n v="2309608.6369218179"/>
    <n v="906249.70886479609"/>
    <n v="0"/>
    <n v="0"/>
    <n v="0"/>
    <n v="0"/>
    <n v="0"/>
    <n v="0"/>
    <n v="1403358.9280570219"/>
    <n v="385621.42679195059"/>
    <n v="0"/>
    <n v="1.0465919771704255"/>
    <n v="1.0465919771704255"/>
    <n v="0"/>
    <n v="1.0465919771704255"/>
    <n v="77124.285358390116"/>
    <n v="77124.285358390116"/>
    <n v="0"/>
    <n v="77124.285358390116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3500281.4918378997"/>
    <n v="0"/>
    <n v="0"/>
    <n v="0"/>
    <n v="0"/>
    <n v="0"/>
    <n v="3500281.4918378997"/>
    <n v="0"/>
    <n v="1.7466754672420306"/>
    <n v="1.7466754672420306"/>
    <n v="0"/>
    <n v="0"/>
    <n v="210016.88951027396"/>
    <n v="210016.88951027396"/>
    <n v="0"/>
  </r>
  <r>
    <x v="42"/>
    <x v="2"/>
    <n v="1"/>
    <x v="2"/>
    <s v="Østdanmark"/>
    <n v="2091197.4416372697"/>
    <n v="0"/>
    <n v="0"/>
    <n v="0"/>
    <n v="2091197.4416372697"/>
    <n v="0"/>
    <n v="0"/>
    <n v="0"/>
    <n v="0"/>
    <n v="0"/>
    <n v="2091197.4416372697"/>
    <n v="0"/>
    <n v="0.90088785785733594"/>
    <n v="0.90088785785733594"/>
    <n v="0"/>
    <n v="0"/>
    <n v="104559.87208186349"/>
    <n v="104559.87208186349"/>
    <n v="0"/>
  </r>
  <r>
    <x v="43"/>
    <x v="10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63713.83758298447"/>
    <n v="0"/>
    <n v="0"/>
    <n v="0"/>
    <n v="0"/>
    <n v="0"/>
    <n v="663713.83758298447"/>
    <n v="0"/>
    <n v="0"/>
    <n v="0"/>
    <n v="663713.83758298447"/>
    <n v="0"/>
    <n v="9.6195822354069858"/>
    <n v="0"/>
    <n v="9.6195822354069858"/>
    <n v="0"/>
    <n v="328261.80217125104"/>
    <n v="0"/>
    <n v="328261.80217125104"/>
  </r>
  <r>
    <x v="47"/>
    <x v="10"/>
    <n v="0"/>
    <x v="2"/>
    <s v="Østdanmark"/>
    <n v="192283.78655919118"/>
    <n v="0"/>
    <n v="0"/>
    <n v="0"/>
    <n v="0"/>
    <n v="0"/>
    <n v="0"/>
    <n v="192283.78655919118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464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90">
      <pivotArea outline="0" collapsedLevelsAreSubtotals="1" fieldPosition="0"/>
    </format>
    <format dxfId="89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66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88">
      <pivotArea outline="0" collapsedLevelsAreSubtotals="1" fieldPosition="0"/>
    </format>
  </formats>
  <chartFormats count="108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467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87">
      <pivotArea outline="0" collapsedLevelsAreSubtotals="1" fieldPosition="0"/>
    </format>
    <format dxfId="86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679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85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67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84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67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83">
      <pivotArea outline="0" collapsedLevelsAreSubtotals="1" fieldPosition="0"/>
    </format>
    <format dxfId="82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465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67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81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67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80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464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79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6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78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270</v>
      </c>
      <c r="B1" s="421"/>
      <c r="D1" s="75" t="s">
        <v>283</v>
      </c>
    </row>
    <row r="2" spans="1:6" x14ac:dyDescent="0.25">
      <c r="A2" s="6" t="s">
        <v>0</v>
      </c>
      <c r="B2" s="222" t="s">
        <v>302</v>
      </c>
    </row>
    <row r="4" spans="1:6" ht="30" customHeight="1" thickBot="1" x14ac:dyDescent="0.3">
      <c r="A4" s="420" t="s">
        <v>269</v>
      </c>
      <c r="B4" s="420"/>
      <c r="D4" s="75"/>
    </row>
    <row r="5" spans="1:6" ht="15.75" thickTop="1" x14ac:dyDescent="0.25">
      <c r="A5" s="254" t="s">
        <v>85</v>
      </c>
      <c r="B5" s="253" t="s">
        <v>304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2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2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305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abSelected="1" zoomScale="55" zoomScaleNormal="55" workbookViewId="0">
      <selection activeCell="R47" sqref="R4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52" t="s">
        <v>297</v>
      </c>
      <c r="B1" s="251"/>
      <c r="C1" s="423" t="s">
        <v>296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1"/>
      <c r="B2" s="251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20" ht="15.75" x14ac:dyDescent="0.25">
      <c r="P34" s="340" t="s">
        <v>93</v>
      </c>
      <c r="Q34" s="340" t="s">
        <v>335</v>
      </c>
      <c r="R34" s="340" t="s">
        <v>336</v>
      </c>
    </row>
    <row r="35" spans="16:20" ht="15.75" x14ac:dyDescent="0.25">
      <c r="P35" s="340">
        <v>1990</v>
      </c>
      <c r="Q35" s="343">
        <v>20000000</v>
      </c>
      <c r="R35" s="342"/>
    </row>
    <row r="36" spans="16:20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20" ht="15.75" x14ac:dyDescent="0.25">
      <c r="P37" s="340">
        <f>År2</f>
        <v>2030</v>
      </c>
      <c r="Q37" s="341">
        <f>GETPIVOTDATA("Total",'CO2-pivot'!$A$1,"År",P37,"Sted2","CO2 - atmosfære")</f>
        <v>5926693.5342312772</v>
      </c>
      <c r="R37" s="342">
        <f t="shared" ref="R37:R38" si="0">1-Q37/$Q$35</f>
        <v>0.70366532328843612</v>
      </c>
      <c r="T37" s="418"/>
    </row>
    <row r="38" spans="16:20" ht="15.75" x14ac:dyDescent="0.25">
      <c r="P38" s="340">
        <f>År3</f>
        <v>2050</v>
      </c>
      <c r="Q38" s="341">
        <f>GETPIVOTDATA("Total",'CO2-pivot'!$A$1,"År",P38,"Sted2","CO2 - atmosfære")</f>
        <v>-524535.90229890333</v>
      </c>
      <c r="R38" s="342">
        <f t="shared" si="0"/>
        <v>1.0262267951149451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337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308</v>
      </c>
    </row>
    <row r="55" spans="1:1" x14ac:dyDescent="0.25">
      <c r="A55" s="389" t="s">
        <v>309</v>
      </c>
    </row>
    <row r="56" spans="1:1" x14ac:dyDescent="0.25">
      <c r="A56" s="364" t="s">
        <v>312</v>
      </c>
    </row>
    <row r="57" spans="1:1" x14ac:dyDescent="0.25">
      <c r="A57" s="349" t="s">
        <v>314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334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6" sqref="C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272</v>
      </c>
      <c r="B1" s="75" t="s">
        <v>298</v>
      </c>
    </row>
    <row r="2" spans="1:18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306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/>
      <c r="C3" s="9">
        <f>L6</f>
        <v>78231.999999999985</v>
      </c>
      <c r="D3" s="22">
        <f>C3</f>
        <v>78231.999999999985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/>
      <c r="C4" s="9">
        <f>100000-C3</f>
        <v>21768.000000000015</v>
      </c>
      <c r="D4" s="22">
        <f>K6</f>
        <v>100501.99999999999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267</v>
      </c>
      <c r="C5" s="9">
        <v>160000</v>
      </c>
      <c r="D5" s="9">
        <v>513100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2239636</v>
      </c>
      <c r="N6" s="18">
        <f t="shared" si="1"/>
        <v>78733.999999999971</v>
      </c>
      <c r="O6" s="18">
        <f t="shared" si="1"/>
        <v>0</v>
      </c>
      <c r="P6" s="18">
        <f t="shared" si="1"/>
        <v>1886536</v>
      </c>
      <c r="Q6" s="18">
        <f t="shared" si="1"/>
        <v>0</v>
      </c>
      <c r="R6" s="18">
        <f t="shared" si="1"/>
        <v>0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721900</v>
      </c>
      <c r="N7" s="18">
        <f t="shared" si="2"/>
        <v>0</v>
      </c>
      <c r="O7" s="18">
        <f t="shared" si="2"/>
        <v>0</v>
      </c>
      <c r="P7" s="18">
        <f t="shared" si="2"/>
        <v>1075000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83266</v>
      </c>
      <c r="O8" s="18">
        <f t="shared" si="3"/>
        <v>128999.99999999996</v>
      </c>
      <c r="P8" s="18">
        <f t="shared" si="3"/>
        <v>360654</v>
      </c>
      <c r="Q8" s="18">
        <f t="shared" si="3"/>
        <v>161999.99999999997</v>
      </c>
      <c r="R8" s="18">
        <f t="shared" si="3"/>
        <v>128999.99999999996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161999.99999999997</v>
      </c>
      <c r="O10" s="21">
        <f t="shared" si="5"/>
        <v>128999.99999999996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128999.99999999996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1703032.5053733333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71073.719384342752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0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1384286.7244577005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0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579103.0924568146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897848.87337244744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75164.786728182051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116449.18079330676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146238.5061125248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116449.18079330676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3030352.3130941684</v>
      </c>
      <c r="K30" s="268">
        <f t="shared" si="6"/>
        <v>146238.5061125248</v>
      </c>
      <c r="L30" s="268">
        <f t="shared" si="6"/>
        <v>116449.18079330679</v>
      </c>
      <c r="M30" s="271">
        <f t="shared" si="6"/>
        <v>3030352.3130941689</v>
      </c>
      <c r="N30" s="271">
        <f t="shared" si="6"/>
        <v>146238.5061125248</v>
      </c>
      <c r="O30" s="271">
        <f t="shared" si="6"/>
        <v>116449.18079330676</v>
      </c>
      <c r="P30" s="271">
        <f t="shared" si="6"/>
        <v>3030352.3130941684</v>
      </c>
      <c r="Q30" s="271">
        <f t="shared" si="6"/>
        <v>146238.5061125248</v>
      </c>
      <c r="R30" s="271">
        <f t="shared" si="6"/>
        <v>116449.18079330676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536603.49462666654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7660.2806156572242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502249.27554229938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142796.90754318537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177151.12662755256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8101.213271817951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12550.819206693192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15761.493887475173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12550.819206693192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948927.68690583168</v>
      </c>
      <c r="K40" s="268">
        <f t="shared" si="7"/>
        <v>15761.493887475175</v>
      </c>
      <c r="L40" s="268">
        <f t="shared" si="7"/>
        <v>12550.819206693195</v>
      </c>
      <c r="M40" s="271">
        <f t="shared" si="7"/>
        <v>948927.68690583168</v>
      </c>
      <c r="N40" s="271">
        <f t="shared" si="7"/>
        <v>15761.493887475175</v>
      </c>
      <c r="O40" s="271">
        <f t="shared" si="7"/>
        <v>12550.819206693192</v>
      </c>
      <c r="P40" s="271">
        <f t="shared" si="7"/>
        <v>948927.68690583168</v>
      </c>
      <c r="Q40" s="271">
        <f t="shared" si="7"/>
        <v>15761.493887475173</v>
      </c>
      <c r="R40" s="271">
        <f t="shared" si="7"/>
        <v>12550.819206693192</v>
      </c>
    </row>
    <row r="41" spans="9:18" hidden="1" x14ac:dyDescent="0.25"/>
  </sheetData>
  <conditionalFormatting sqref="J5:R9">
    <cfRule type="cellIs" dxfId="9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70" zoomScaleNormal="70" workbookViewId="0">
      <selection activeCell="D36" sqref="D36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1.07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0.8</v>
      </c>
      <c r="E17" s="3">
        <v>1</v>
      </c>
      <c r="F17" s="12"/>
    </row>
    <row r="18" spans="2:11" x14ac:dyDescent="0.25">
      <c r="B18" s="2" t="s">
        <v>141</v>
      </c>
      <c r="C18" s="87">
        <v>1</v>
      </c>
      <c r="D18" s="3">
        <v>1.1000000000000001</v>
      </c>
      <c r="E18" s="3">
        <v>1.2</v>
      </c>
      <c r="F18" s="12"/>
      <c r="G18" s="179"/>
    </row>
    <row r="20" spans="2:11" x14ac:dyDescent="0.25">
      <c r="B20" s="426" t="s">
        <v>325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787.33999999999969</v>
      </c>
      <c r="E26" s="10">
        <f>1%*Arealanvendelse!Q6</f>
        <v>0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0</v>
      </c>
      <c r="E27" s="116">
        <f>1%*Arealanvendelse!R6</f>
        <v>0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324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0.45</v>
      </c>
      <c r="E32" s="90">
        <v>0.48799999999999999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7.8E-2</v>
      </c>
      <c r="E33" s="90">
        <v>0.04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ref="D34:D43" si="1">C34</f>
        <v>6.5329688585482673E-2</v>
      </c>
      <c r="E34" s="90">
        <f t="shared" ref="E34:E44" si="2">D34</f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0.13200000000000001</v>
      </c>
      <c r="E35" s="90">
        <v>0.16500000000000001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1.4999999999999999E-2</v>
      </c>
      <c r="E36" s="90">
        <v>1.4999999999999999E-2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v>5.0999999999999997E-2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7.0999999999999994E-2</v>
      </c>
      <c r="E45" s="90">
        <v>0</v>
      </c>
      <c r="K45" s="12"/>
    </row>
    <row r="46" spans="2:11" x14ac:dyDescent="0.25">
      <c r="B46" s="25" t="s">
        <v>289</v>
      </c>
      <c r="C46" s="87"/>
      <c r="D46" s="89">
        <f>SUM(D32:D45)</f>
        <v>1.0003517853982797</v>
      </c>
      <c r="E46" s="89">
        <f>SUM(E32:E45)</f>
        <v>0.99988487299418305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196830.69710397325</v>
      </c>
      <c r="E47" s="115" cm="1">
        <f t="array" ref="E47">SUMPRODUCT((E32:E45&gt;$C$32:$C$45)*(E32:E45-$C$32:$C$45))*Arealanvendelse!P6</f>
        <v>226744.74832586866</v>
      </c>
      <c r="K47" s="12"/>
    </row>
    <row r="48" spans="2:11" x14ac:dyDescent="0.25">
      <c r="B48" s="25" t="s">
        <v>241</v>
      </c>
      <c r="C48" s="109"/>
      <c r="D48" s="115">
        <f>1%*Arealanvendelse!M6</f>
        <v>22396.36</v>
      </c>
      <c r="E48" s="115">
        <f>1%*Arealanvendelse!P6</f>
        <v>18865.36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v>7.0000000000000001E-3</v>
      </c>
      <c r="E51" s="209">
        <v>8.0000000000000002E-3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zoomScale="85" zoomScaleNormal="85" workbookViewId="0">
      <selection activeCell="E8" sqref="E8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316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0.4</v>
      </c>
      <c r="E3" s="311">
        <v>0.4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v>0.01</v>
      </c>
      <c r="E4" s="311">
        <f t="shared" ref="D4:E12" si="0">D4</f>
        <v>0.01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2.1000000000000001E-2</v>
      </c>
      <c r="E7" s="311">
        <v>8.5000000000000006E-2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0.115</v>
      </c>
      <c r="E8" s="311">
        <f t="shared" si="0"/>
        <v>0.115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0.02</v>
      </c>
      <c r="E9" s="311">
        <v>0.02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v>0.01</v>
      </c>
      <c r="E10" s="311">
        <f t="shared" si="0"/>
        <v>0.01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v>1.4999999999999999E-2</v>
      </c>
      <c r="E11" s="311">
        <v>2.5000000000000001E-2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v>0.15</v>
      </c>
      <c r="E12" s="311">
        <f t="shared" si="0"/>
        <v>0.15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v>0.01</v>
      </c>
      <c r="E13" s="311">
        <v>0.01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0.03</v>
      </c>
      <c r="F14" s="1" t="s">
        <v>317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0.08</v>
      </c>
      <c r="E15" s="311">
        <v>0.13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v>8.9999999999999993E-3</v>
      </c>
      <c r="E16" s="311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C17/2</f>
        <v>0.13564027900047404</v>
      </c>
      <c r="E17" s="311">
        <v>0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ROUND(SUM(D3:D17),3)</f>
        <v>1</v>
      </c>
      <c r="E18" s="120">
        <f>ROUND(SUM(E3:E17),3)</f>
        <v>1</v>
      </c>
      <c r="F18" s="315" t="s">
        <v>318</v>
      </c>
    </row>
  </sheetData>
  <conditionalFormatting sqref="C18">
    <cfRule type="cellIs" dxfId="97" priority="2" operator="notBetween">
      <formula>1</formula>
      <formula>1</formula>
    </cfRule>
  </conditionalFormatting>
  <conditionalFormatting sqref="D18:E18">
    <cfRule type="cellIs" dxfId="96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topLeftCell="A7" zoomScaleNormal="100" workbookViewId="0">
      <selection activeCell="C60" sqref="C60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0.17499999999999999</v>
      </c>
    </row>
    <row r="14" spans="1:4" x14ac:dyDescent="0.25">
      <c r="A14" s="2" t="s">
        <v>177</v>
      </c>
      <c r="B14" s="7">
        <v>0</v>
      </c>
      <c r="C14" s="8">
        <v>0.5</v>
      </c>
      <c r="D14" s="8">
        <v>0.25</v>
      </c>
    </row>
    <row r="15" spans="1:4" x14ac:dyDescent="0.25">
      <c r="A15" s="2" t="s">
        <v>178</v>
      </c>
      <c r="B15" s="7">
        <v>0</v>
      </c>
      <c r="C15" s="8">
        <v>0</v>
      </c>
      <c r="D15" s="8">
        <v>0.17499999999999999</v>
      </c>
    </row>
    <row r="16" spans="1:4" x14ac:dyDescent="0.25">
      <c r="A16" s="2" t="s">
        <v>179</v>
      </c>
      <c r="B16" s="7">
        <v>0</v>
      </c>
      <c r="C16" s="8">
        <v>0.5</v>
      </c>
      <c r="D16" s="8">
        <v>0.25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0.15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49145.574122656893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9227.5280837932332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59877.907531322497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12368.933700892469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85817.994564214561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61013.081418863949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12976.872690759956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10212.693225978299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7640.1433051856184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56645.407566523434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1024.0971378035795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9154.6495226235074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83719.592504580927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12660.275028277863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7399.399501909641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991.82744991545599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49145.574122656893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9227.5280837932332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59877.907531322497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12368.933700892469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85823.118971497432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61195.842753055404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12977.559574581595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10242.893015320033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7635.0188979027434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56791.658131162287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1023.410253981941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9174.3345332136141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83400.228812395406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12611.683489534364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7389.7512952649085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990.53418872713542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45374.856464568686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8860.6234401960501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53650.483039644416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11282.939149002468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7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328</v>
      </c>
    </row>
    <row r="48" spans="1:10" hidden="1" x14ac:dyDescent="0.25">
      <c r="A48" s="428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109023.4816539794</v>
      </c>
      <c r="E50" s="109">
        <f t="shared" ca="1" si="0"/>
        <v>0</v>
      </c>
      <c r="F50" s="109">
        <f t="shared" ca="1" si="0"/>
        <v>0</v>
      </c>
      <c r="G50" s="109">
        <f t="shared" ca="1" si="0"/>
        <v>21596.4617846857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130619.9434386651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93458.137869400176</v>
      </c>
      <c r="D51" s="109">
        <f t="shared" ca="1" si="0"/>
        <v>208777.48099187794</v>
      </c>
      <c r="E51" s="109">
        <f t="shared" ca="1" si="0"/>
        <v>0</v>
      </c>
      <c r="F51" s="109">
        <f t="shared" ca="1" si="0"/>
        <v>14000.969828563535</v>
      </c>
      <c r="G51" s="109">
        <f t="shared" ca="1" si="0"/>
        <v>33019.445226795127</v>
      </c>
      <c r="H51" s="109">
        <f t="shared" ca="1" si="2"/>
        <v>0</v>
      </c>
      <c r="I51" s="109">
        <f t="shared" ca="1" si="1"/>
        <v>107459.10769796371</v>
      </c>
      <c r="J51" s="109">
        <f t="shared" ca="1" si="1"/>
        <v>241796.92621867306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109023.4816539794</v>
      </c>
      <c r="E52" s="109">
        <f t="shared" ca="1" si="0"/>
        <v>0</v>
      </c>
      <c r="F52" s="109">
        <f t="shared" ca="1" si="0"/>
        <v>0</v>
      </c>
      <c r="G52" s="109">
        <f t="shared" ca="1" si="0"/>
        <v>21596.4617846857</v>
      </c>
      <c r="H52" s="109">
        <f t="shared" ca="1" si="2"/>
        <v>0</v>
      </c>
      <c r="I52" s="109">
        <f t="shared" ca="1" si="1"/>
        <v>0</v>
      </c>
      <c r="J52" s="109">
        <f t="shared" ca="1" si="1"/>
        <v>130619.9434386651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93458.137869400176</v>
      </c>
      <c r="D53" s="109">
        <f t="shared" ca="1" si="0"/>
        <v>208777.48099187799</v>
      </c>
      <c r="E53" s="109">
        <f t="shared" ca="1" si="0"/>
        <v>0</v>
      </c>
      <c r="F53" s="109">
        <f t="shared" ca="1" si="0"/>
        <v>14000.969828563537</v>
      </c>
      <c r="G53" s="109">
        <f t="shared" ca="1" si="0"/>
        <v>33019.445226795149</v>
      </c>
      <c r="H53" s="109">
        <f t="shared" ca="1" si="2"/>
        <v>0</v>
      </c>
      <c r="I53" s="109">
        <f t="shared" ca="1" si="1"/>
        <v>107459.10769796371</v>
      </c>
      <c r="J53" s="109">
        <f t="shared" ca="1" si="1"/>
        <v>241796.92621867315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99025.339504213101</v>
      </c>
      <c r="E54" s="109">
        <f t="shared" ca="1" si="0"/>
        <v>0</v>
      </c>
      <c r="F54" s="109">
        <f t="shared" ca="1" si="0"/>
        <v>0</v>
      </c>
      <c r="G54" s="109">
        <f t="shared" ca="1" si="0"/>
        <v>20143.562589198518</v>
      </c>
      <c r="H54" s="109">
        <f t="shared" ca="1" si="2"/>
        <v>0</v>
      </c>
      <c r="I54" s="109">
        <f t="shared" ca="1" si="1"/>
        <v>0</v>
      </c>
      <c r="J54" s="109">
        <f t="shared" ca="1" si="1"/>
        <v>119168.90209341163</v>
      </c>
    </row>
    <row r="55" spans="1:10" hidden="1" x14ac:dyDescent="0.25"/>
    <row r="57" spans="1:10" x14ac:dyDescent="0.25">
      <c r="A57" s="1" t="s">
        <v>329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95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E1" sqref="E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331</v>
      </c>
      <c r="E1" s="168" t="s">
        <v>330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4440.5925407424402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7229.6181237542278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4021.6221334087963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6810.6477164205835</v>
      </c>
      <c r="G14" s="168">
        <f ca="1">IF($C14-G$1&lt;År1,0,F13*(1-VLOOKUP($A14,[1]Hugst!$R$5:$W$9,MATCH(ROUNDUP((G$1)/10,0)*10,[1]Hugst!$R$4:$W$4,0))))</f>
        <v>7229.6181237542278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3674.1808809220611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6463.2064639338478</v>
      </c>
      <c r="G15" s="168">
        <f ca="1">IF($C15-G$1&lt;År1,0,F14*(1-VLOOKUP($A15,[1]Hugst!$R$5:$W$9,MATCH(ROUNDUP((G$1)/10,0)*10,[1]Hugst!$R$4:$W$4,0))))</f>
        <v>6810.6477164205835</v>
      </c>
      <c r="H15" s="168">
        <f ca="1">IF($C15-H$1&lt;År1,0,G14*(1-VLOOKUP($A15,[1]Hugst!$R$5:$W$9,MATCH(ROUNDUP((H$1)/10,0)*10,[1]Hugst!$R$4:$W$4,0))))</f>
        <v>7229.6181237542278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3385.7601345162093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6174.7857175279969</v>
      </c>
      <c r="G16" s="168">
        <f ca="1">IF($C16-G$1&lt;År1,0,F15*(1-VLOOKUP($A16,[1]Hugst!$R$5:$W$9,MATCH(ROUNDUP((G$1)/10,0)*10,[1]Hugst!$R$4:$W$4,0))))</f>
        <v>6463.2064639338478</v>
      </c>
      <c r="H16" s="168">
        <f ca="1">IF($C16-H$1&lt;År1,0,G15*(1-VLOOKUP($A16,[1]Hugst!$R$5:$W$9,MATCH(ROUNDUP((H$1)/10,0)*10,[1]Hugst!$R$4:$W$4,0))))</f>
        <v>6810.6477164205835</v>
      </c>
      <c r="I16" s="168">
        <f ca="1">IF($C16-I$1&lt;År1,0,H15*(1-VLOOKUP($A16,[1]Hugst!$R$5:$W$9,MATCH(ROUNDUP((I$1)/10,0)*10,[1]Hugst!$R$4:$W$4,0))))</f>
        <v>7229.6181237542278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3146.0402141926024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5935.06579720439</v>
      </c>
      <c r="G17" s="168">
        <f ca="1">IF($C17-G$1&lt;År1,0,F16*(1-VLOOKUP($A17,[1]Hugst!$R$5:$W$9,MATCH(ROUNDUP((G$1)/10,0)*10,[1]Hugst!$R$4:$W$4,0))))</f>
        <v>6174.7857175279969</v>
      </c>
      <c r="H17" s="168">
        <f ca="1">IF($C17-H$1&lt;År1,0,G16*(1-VLOOKUP($A17,[1]Hugst!$R$5:$W$9,MATCH(ROUNDUP((H$1)/10,0)*10,[1]Hugst!$R$4:$W$4,0))))</f>
        <v>6463.2064639338478</v>
      </c>
      <c r="I17" s="168">
        <f ca="1">IF($C17-I$1&lt;År1,0,H16*(1-VLOOKUP($A17,[1]Hugst!$R$5:$W$9,MATCH(ROUNDUP((I$1)/10,0)*10,[1]Hugst!$R$4:$W$4,0))))</f>
        <v>6810.6477164205835</v>
      </c>
      <c r="J17" s="168">
        <f ca="1">IF($C17-J$1&lt;År1,0,I16*(1-VLOOKUP($A17,[1]Hugst!$R$5:$W$9,MATCH(ROUNDUP((J$1)/10,0)*10,[1]Hugst!$R$4:$W$4,0))))</f>
        <v>7229.6181237542278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2946.5073394095439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5735.532922421331</v>
      </c>
      <c r="G18" s="168">
        <f ca="1">IF($C18-G$1&lt;År1,0,F17*(1-VLOOKUP($A18,[1]Hugst!$R$5:$W$9,MATCH(ROUNDUP((G$1)/10,0)*10,[1]Hugst!$R$4:$W$4,0))))</f>
        <v>5935.06579720439</v>
      </c>
      <c r="H18" s="168">
        <f ca="1">IF($C18-H$1&lt;År1,0,G17*(1-VLOOKUP($A18,[1]Hugst!$R$5:$W$9,MATCH(ROUNDUP((H$1)/10,0)*10,[1]Hugst!$R$4:$W$4,0))))</f>
        <v>6174.7857175279969</v>
      </c>
      <c r="I18" s="168">
        <f ca="1">IF($C18-I$1&lt;År1,0,H17*(1-VLOOKUP($A18,[1]Hugst!$R$5:$W$9,MATCH(ROUNDUP((I$1)/10,0)*10,[1]Hugst!$R$4:$W$4,0))))</f>
        <v>6463.2064639338478</v>
      </c>
      <c r="J18" s="168">
        <f ca="1">IF($C18-J$1&lt;År1,0,I17*(1-VLOOKUP($A18,[1]Hugst!$R$5:$W$9,MATCH(ROUNDUP((J$1)/10,0)*10,[1]Hugst!$R$4:$W$4,0))))</f>
        <v>6810.6477164205835</v>
      </c>
      <c r="K18" s="168">
        <f ca="1">IF($C18-K$1&lt;År1,0,J17*(1-VLOOKUP($A18,[1]Hugst!$R$5:$W$9,MATCH(ROUNDUP((K$1)/10,0)*10,[1]Hugst!$R$4:$W$4,0))))</f>
        <v>7229.6181237542278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2780.1375969000192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5569.1631799118059</v>
      </c>
      <c r="G19" s="168">
        <f ca="1">IF($C19-G$1&lt;År1,0,F18*(1-VLOOKUP($A19,[1]Hugst!$R$5:$W$9,MATCH(ROUNDUP((G$1)/10,0)*10,[1]Hugst!$R$4:$W$4,0))))</f>
        <v>5735.532922421331</v>
      </c>
      <c r="H19" s="168">
        <f ca="1">IF($C19-H$1&lt;År1,0,G18*(1-VLOOKUP($A19,[1]Hugst!$R$5:$W$9,MATCH(ROUNDUP((H$1)/10,0)*10,[1]Hugst!$R$4:$W$4,0))))</f>
        <v>5935.06579720439</v>
      </c>
      <c r="I19" s="168">
        <f ca="1">IF($C19-I$1&lt;År1,0,H18*(1-VLOOKUP($A19,[1]Hugst!$R$5:$W$9,MATCH(ROUNDUP((I$1)/10,0)*10,[1]Hugst!$R$4:$W$4,0))))</f>
        <v>6174.7857175279969</v>
      </c>
      <c r="J19" s="168">
        <f ca="1">IF($C19-J$1&lt;År1,0,I18*(1-VLOOKUP($A19,[1]Hugst!$R$5:$W$9,MATCH(ROUNDUP((J$1)/10,0)*10,[1]Hugst!$R$4:$W$4,0))))</f>
        <v>6463.2064639338478</v>
      </c>
      <c r="K19" s="168">
        <f ca="1">IF($C19-K$1&lt;År1,0,J18*(1-VLOOKUP($A19,[1]Hugst!$R$5:$W$9,MATCH(ROUNDUP((K$1)/10,0)*10,[1]Hugst!$R$4:$W$4,0))))</f>
        <v>6810.6477164205835</v>
      </c>
      <c r="L19" s="168">
        <f ca="1">IF($C19-L$1&lt;År1,0,K18*(1-VLOOKUP($A19,[1]Hugst!$R$5:$W$9,MATCH(ROUNDUP((L$1)/10,0)*10,[1]Hugst!$R$4:$W$4,0))))</f>
        <v>7229.6181237542278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2641.1362141202276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5430.1617971320147</v>
      </c>
      <c r="G20" s="168">
        <f ca="1">IF($C20-G$1&lt;År1,0,F19*(1-VLOOKUP($A20,[1]Hugst!$R$5:$W$9,MATCH(ROUNDUP((G$1)/10,0)*10,[1]Hugst!$R$4:$W$4,0))))</f>
        <v>5569.1631799118059</v>
      </c>
      <c r="H20" s="168">
        <f ca="1">IF($C20-H$1&lt;År1,0,G19*(1-VLOOKUP($A20,[1]Hugst!$R$5:$W$9,MATCH(ROUNDUP((H$1)/10,0)*10,[1]Hugst!$R$4:$W$4,0))))</f>
        <v>5735.532922421331</v>
      </c>
      <c r="I20" s="168">
        <f ca="1">IF($C20-I$1&lt;År1,0,H19*(1-VLOOKUP($A20,[1]Hugst!$R$5:$W$9,MATCH(ROUNDUP((I$1)/10,0)*10,[1]Hugst!$R$4:$W$4,0))))</f>
        <v>5935.06579720439</v>
      </c>
      <c r="J20" s="168">
        <f ca="1">IF($C20-J$1&lt;År1,0,I19*(1-VLOOKUP($A20,[1]Hugst!$R$5:$W$9,MATCH(ROUNDUP((J$1)/10,0)*10,[1]Hugst!$R$4:$W$4,0))))</f>
        <v>6174.7857175279969</v>
      </c>
      <c r="K20" s="168">
        <f ca="1">IF($C20-K$1&lt;År1,0,J19*(1-VLOOKUP($A20,[1]Hugst!$R$5:$W$9,MATCH(ROUNDUP((K$1)/10,0)*10,[1]Hugst!$R$4:$W$4,0))))</f>
        <v>6463.2064639338478</v>
      </c>
      <c r="L20" s="168">
        <f ca="1">IF($C20-L$1&lt;År1,0,K19*(1-VLOOKUP($A20,[1]Hugst!$R$5:$W$9,MATCH(ROUNDUP((L$1)/10,0)*10,[1]Hugst!$R$4:$W$4,0))))</f>
        <v>6810.6477164205835</v>
      </c>
      <c r="M20" s="168">
        <f ca="1">IF($C20-M$1&lt;År1,0,L19*(1-VLOOKUP($A20,[1]Hugst!$R$5:$W$9,MATCH(ROUNDUP((M$1)/10,0)*10,[1]Hugst!$R$4:$W$4,0))))</f>
        <v>7229.6181237542278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2524.722459843495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5313.7480428552826</v>
      </c>
      <c r="G21" s="168">
        <f ca="1">IF($C21-G$1&lt;År1,0,F20*(1-VLOOKUP($A21,[1]Hugst!$R$5:$W$9,MATCH(ROUNDUP((G$1)/10,0)*10,[1]Hugst!$R$4:$W$4,0))))</f>
        <v>5430.1617971320147</v>
      </c>
      <c r="H21" s="168">
        <f ca="1">IF($C21-H$1&lt;År1,0,G20*(1-VLOOKUP($A21,[1]Hugst!$R$5:$W$9,MATCH(ROUNDUP((H$1)/10,0)*10,[1]Hugst!$R$4:$W$4,0))))</f>
        <v>5569.1631799118059</v>
      </c>
      <c r="I21" s="168">
        <f ca="1">IF($C21-I$1&lt;År1,0,H20*(1-VLOOKUP($A21,[1]Hugst!$R$5:$W$9,MATCH(ROUNDUP((I$1)/10,0)*10,[1]Hugst!$R$4:$W$4,0))))</f>
        <v>5735.532922421331</v>
      </c>
      <c r="J21" s="168">
        <f ca="1">IF($C21-J$1&lt;År1,0,I20*(1-VLOOKUP($A21,[1]Hugst!$R$5:$W$9,MATCH(ROUNDUP((J$1)/10,0)*10,[1]Hugst!$R$4:$W$4,0))))</f>
        <v>5935.06579720439</v>
      </c>
      <c r="K21" s="168">
        <f ca="1">IF($C21-K$1&lt;År1,0,J20*(1-VLOOKUP($A21,[1]Hugst!$R$5:$W$9,MATCH(ROUNDUP((K$1)/10,0)*10,[1]Hugst!$R$4:$W$4,0))))</f>
        <v>6174.7857175279969</v>
      </c>
      <c r="L21" s="168">
        <f ca="1">IF($C21-L$1&lt;År1,0,K20*(1-VLOOKUP($A21,[1]Hugst!$R$5:$W$9,MATCH(ROUNDUP((L$1)/10,0)*10,[1]Hugst!$R$4:$W$4,0))))</f>
        <v>6463.2064639338478</v>
      </c>
      <c r="M21" s="168">
        <f ca="1">IF($C21-M$1&lt;År1,0,L20*(1-VLOOKUP($A21,[1]Hugst!$R$5:$W$9,MATCH(ROUNDUP((M$1)/10,0)*10,[1]Hugst!$R$4:$W$4,0))))</f>
        <v>6810.6477164205835</v>
      </c>
      <c r="N21" s="168">
        <f ca="1">IF($C21-N$1&lt;År1,0,M20*(1-VLOOKUP($A21,[1]Hugst!$R$5:$W$9,MATCH(ROUNDUP((N$1)/10,0)*10,[1]Hugst!$R$4:$W$4,0))))</f>
        <v>7229.6181237542278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2426.9521871492293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5215.9777701610165</v>
      </c>
      <c r="G22" s="168">
        <f ca="1">IF($C22-G$1&lt;År1,0,F21*(1-VLOOKUP($A22,[1]Hugst!$R$5:$W$9,MATCH(ROUNDUP((G$1)/10,0)*10,[1]Hugst!$R$4:$W$4,0))))</f>
        <v>5313.7480428552826</v>
      </c>
      <c r="H22" s="168">
        <f ca="1">IF($C22-H$1&lt;År1,0,G21*(1-VLOOKUP($A22,[1]Hugst!$R$5:$W$9,MATCH(ROUNDUP((H$1)/10,0)*10,[1]Hugst!$R$4:$W$4,0))))</f>
        <v>5430.1617971320147</v>
      </c>
      <c r="I22" s="168">
        <f ca="1">IF($C22-I$1&lt;År1,0,H21*(1-VLOOKUP($A22,[1]Hugst!$R$5:$W$9,MATCH(ROUNDUP((I$1)/10,0)*10,[1]Hugst!$R$4:$W$4,0))))</f>
        <v>5569.1631799118059</v>
      </c>
      <c r="J22" s="168">
        <f ca="1">IF($C22-J$1&lt;År1,0,I21*(1-VLOOKUP($A22,[1]Hugst!$R$5:$W$9,MATCH(ROUNDUP((J$1)/10,0)*10,[1]Hugst!$R$4:$W$4,0))))</f>
        <v>5735.532922421331</v>
      </c>
      <c r="K22" s="168">
        <f ca="1">IF($C22-K$1&lt;År1,0,J21*(1-VLOOKUP($A22,[1]Hugst!$R$5:$W$9,MATCH(ROUNDUP((K$1)/10,0)*10,[1]Hugst!$R$4:$W$4,0))))</f>
        <v>5935.06579720439</v>
      </c>
      <c r="L22" s="168">
        <f ca="1">IF($C22-L$1&lt;År1,0,K21*(1-VLOOKUP($A22,[1]Hugst!$R$5:$W$9,MATCH(ROUNDUP((L$1)/10,0)*10,[1]Hugst!$R$4:$W$4,0))))</f>
        <v>6174.7857175279969</v>
      </c>
      <c r="M22" s="168">
        <f ca="1">IF($C22-M$1&lt;År1,0,L21*(1-VLOOKUP($A22,[1]Hugst!$R$5:$W$9,MATCH(ROUNDUP((M$1)/10,0)*10,[1]Hugst!$R$4:$W$4,0))))</f>
        <v>6463.2064639338478</v>
      </c>
      <c r="N22" s="168">
        <f ca="1">IF($C22-N$1&lt;År1,0,M21*(1-VLOOKUP($A22,[1]Hugst!$R$5:$W$9,MATCH(ROUNDUP((N$1)/10,0)*10,[1]Hugst!$R$4:$W$4,0))))</f>
        <v>6810.6477164205835</v>
      </c>
      <c r="O22" s="168">
        <f ca="1">IF($C22-O$1&lt;År1,0,N21*(1-VLOOKUP($A22,[1]Hugst!$R$5:$W$9,MATCH(ROUNDUP((O$1)/10,0)*10,[1]Hugst!$R$4:$W$4,0))))</f>
        <v>7229.6181237542278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2344.5714313875706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5133.5970143993582</v>
      </c>
      <c r="G23" s="168">
        <f ca="1">IF($C23-G$1&lt;År1,0,F22*(1-VLOOKUP($A23,[1]Hugst!$R$5:$W$9,MATCH(ROUNDUP((G$1)/10,0)*10,[1]Hugst!$R$4:$W$4,0))))</f>
        <v>5215.9777701610165</v>
      </c>
      <c r="H23" s="168">
        <f ca="1">IF($C23-H$1&lt;År1,0,G22*(1-VLOOKUP($A23,[1]Hugst!$R$5:$W$9,MATCH(ROUNDUP((H$1)/10,0)*10,[1]Hugst!$R$4:$W$4,0))))</f>
        <v>5313.7480428552826</v>
      </c>
      <c r="I23" s="168">
        <f ca="1">IF($C23-I$1&lt;År1,0,H22*(1-VLOOKUP($A23,[1]Hugst!$R$5:$W$9,MATCH(ROUNDUP((I$1)/10,0)*10,[1]Hugst!$R$4:$W$4,0))))</f>
        <v>5430.1617971320147</v>
      </c>
      <c r="J23" s="168">
        <f ca="1">IF($C23-J$1&lt;År1,0,I22*(1-VLOOKUP($A23,[1]Hugst!$R$5:$W$9,MATCH(ROUNDUP((J$1)/10,0)*10,[1]Hugst!$R$4:$W$4,0))))</f>
        <v>5569.1631799118059</v>
      </c>
      <c r="K23" s="168">
        <f ca="1">IF($C23-K$1&lt;År1,0,J22*(1-VLOOKUP($A23,[1]Hugst!$R$5:$W$9,MATCH(ROUNDUP((K$1)/10,0)*10,[1]Hugst!$R$4:$W$4,0))))</f>
        <v>5735.532922421331</v>
      </c>
      <c r="L23" s="168">
        <f ca="1">IF($C23-L$1&lt;År1,0,K22*(1-VLOOKUP($A23,[1]Hugst!$R$5:$W$9,MATCH(ROUNDUP((L$1)/10,0)*10,[1]Hugst!$R$4:$W$4,0))))</f>
        <v>5935.06579720439</v>
      </c>
      <c r="M23" s="168">
        <f ca="1">IF($C23-M$1&lt;År1,0,L22*(1-VLOOKUP($A23,[1]Hugst!$R$5:$W$9,MATCH(ROUNDUP((M$1)/10,0)*10,[1]Hugst!$R$4:$W$4,0))))</f>
        <v>6174.7857175279969</v>
      </c>
      <c r="N23" s="168">
        <f ca="1">IF($C23-N$1&lt;År1,0,M22*(1-VLOOKUP($A23,[1]Hugst!$R$5:$W$9,MATCH(ROUNDUP((N$1)/10,0)*10,[1]Hugst!$R$4:$W$4,0))))</f>
        <v>6463.2064639338478</v>
      </c>
      <c r="O23" s="168">
        <f ca="1">IF($C23-O$1&lt;År1,0,N22*(1-VLOOKUP($A23,[1]Hugst!$R$5:$W$9,MATCH(ROUNDUP((O$1)/10,0)*10,[1]Hugst!$R$4:$W$4,0))))</f>
        <v>6810.6477164205835</v>
      </c>
      <c r="P23" s="168">
        <f ca="1">IF($C23-P$1&lt;År1,0,O22*(1-VLOOKUP($A23,[1]Hugst!$R$5:$W$9,MATCH(ROUNDUP((P$1)/10,0)*10,[1]Hugst!$R$4:$W$4,0))))</f>
        <v>7229.6181237542278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2274.8956284992651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5063.9212115110522</v>
      </c>
      <c r="G24" s="168">
        <f ca="1">IF($C24-G$1&lt;År1,0,F23*(1-VLOOKUP($A24,[1]Hugst!$R$5:$W$9,MATCH(ROUNDUP((G$1)/10,0)*10,[1]Hugst!$R$4:$W$4,0))))</f>
        <v>5133.5970143993582</v>
      </c>
      <c r="H24" s="168">
        <f ca="1">IF($C24-H$1&lt;År1,0,G23*(1-VLOOKUP($A24,[1]Hugst!$R$5:$W$9,MATCH(ROUNDUP((H$1)/10,0)*10,[1]Hugst!$R$4:$W$4,0))))</f>
        <v>5215.9777701610165</v>
      </c>
      <c r="I24" s="168">
        <f ca="1">IF($C24-I$1&lt;År1,0,H23*(1-VLOOKUP($A24,[1]Hugst!$R$5:$W$9,MATCH(ROUNDUP((I$1)/10,0)*10,[1]Hugst!$R$4:$W$4,0))))</f>
        <v>5313.7480428552826</v>
      </c>
      <c r="J24" s="168">
        <f ca="1">IF($C24-J$1&lt;År1,0,I23*(1-VLOOKUP($A24,[1]Hugst!$R$5:$W$9,MATCH(ROUNDUP((J$1)/10,0)*10,[1]Hugst!$R$4:$W$4,0))))</f>
        <v>5430.1617971320147</v>
      </c>
      <c r="K24" s="168">
        <f ca="1">IF($C24-K$1&lt;År1,0,J23*(1-VLOOKUP($A24,[1]Hugst!$R$5:$W$9,MATCH(ROUNDUP((K$1)/10,0)*10,[1]Hugst!$R$4:$W$4,0))))</f>
        <v>5569.1631799118059</v>
      </c>
      <c r="L24" s="168">
        <f ca="1">IF($C24-L$1&lt;År1,0,K23*(1-VLOOKUP($A24,[1]Hugst!$R$5:$W$9,MATCH(ROUNDUP((L$1)/10,0)*10,[1]Hugst!$R$4:$W$4,0))))</f>
        <v>5735.532922421331</v>
      </c>
      <c r="M24" s="168">
        <f ca="1">IF($C24-M$1&lt;År1,0,L23*(1-VLOOKUP($A24,[1]Hugst!$R$5:$W$9,MATCH(ROUNDUP((M$1)/10,0)*10,[1]Hugst!$R$4:$W$4,0))))</f>
        <v>5935.06579720439</v>
      </c>
      <c r="N24" s="168">
        <f ca="1">IF($C24-N$1&lt;År1,0,M23*(1-VLOOKUP($A24,[1]Hugst!$R$5:$W$9,MATCH(ROUNDUP((N$1)/10,0)*10,[1]Hugst!$R$4:$W$4,0))))</f>
        <v>6174.7857175279969</v>
      </c>
      <c r="O24" s="168">
        <f ca="1">IF($C24-O$1&lt;År1,0,N23*(1-VLOOKUP($A24,[1]Hugst!$R$5:$W$9,MATCH(ROUNDUP((O$1)/10,0)*10,[1]Hugst!$R$4:$W$4,0))))</f>
        <v>6463.2064639338478</v>
      </c>
      <c r="P24" s="168">
        <f ca="1">IF($C24-P$1&lt;År1,0,O23*(1-VLOOKUP($A24,[1]Hugst!$R$5:$W$9,MATCH(ROUNDUP((P$1)/10,0)*10,[1]Hugst!$R$4:$W$4,0))))</f>
        <v>6810.6477164205835</v>
      </c>
      <c r="Q24" s="168">
        <f ca="1">IF($C24-Q$1&lt;År1,0,P23*(1-VLOOKUP($A24,[1]Hugst!$R$5:$W$9,MATCH(ROUNDUP((Q$1)/10,0)*10,[1]Hugst!$R$4:$W$4,0))))</f>
        <v>7229.6181237542278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2215.7099701283705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5004.7355531401572</v>
      </c>
      <c r="G25" s="168">
        <f ca="1">IF($C25-G$1&lt;År1,0,F24*(1-VLOOKUP($A25,[1]Hugst!$R$5:$W$9,MATCH(ROUNDUP((G$1)/10,0)*10,[1]Hugst!$R$4:$W$4,0))))</f>
        <v>5063.9212115110522</v>
      </c>
      <c r="H25" s="168">
        <f ca="1">IF($C25-H$1&lt;År1,0,G24*(1-VLOOKUP($A25,[1]Hugst!$R$5:$W$9,MATCH(ROUNDUP((H$1)/10,0)*10,[1]Hugst!$R$4:$W$4,0))))</f>
        <v>5133.5970143993582</v>
      </c>
      <c r="I25" s="168">
        <f ca="1">IF($C25-I$1&lt;År1,0,H24*(1-VLOOKUP($A25,[1]Hugst!$R$5:$W$9,MATCH(ROUNDUP((I$1)/10,0)*10,[1]Hugst!$R$4:$W$4,0))))</f>
        <v>5215.9777701610165</v>
      </c>
      <c r="J25" s="168">
        <f ca="1">IF($C25-J$1&lt;År1,0,I24*(1-VLOOKUP($A25,[1]Hugst!$R$5:$W$9,MATCH(ROUNDUP((J$1)/10,0)*10,[1]Hugst!$R$4:$W$4,0))))</f>
        <v>5313.7480428552826</v>
      </c>
      <c r="K25" s="168">
        <f ca="1">IF($C25-K$1&lt;År1,0,J24*(1-VLOOKUP($A25,[1]Hugst!$R$5:$W$9,MATCH(ROUNDUP((K$1)/10,0)*10,[1]Hugst!$R$4:$W$4,0))))</f>
        <v>5430.1617971320147</v>
      </c>
      <c r="L25" s="168">
        <f ca="1">IF($C25-L$1&lt;År1,0,K24*(1-VLOOKUP($A25,[1]Hugst!$R$5:$W$9,MATCH(ROUNDUP((L$1)/10,0)*10,[1]Hugst!$R$4:$W$4,0))))</f>
        <v>5569.1631799118059</v>
      </c>
      <c r="M25" s="168">
        <f ca="1">IF($C25-M$1&lt;År1,0,L24*(1-VLOOKUP($A25,[1]Hugst!$R$5:$W$9,MATCH(ROUNDUP((M$1)/10,0)*10,[1]Hugst!$R$4:$W$4,0))))</f>
        <v>5735.532922421331</v>
      </c>
      <c r="N25" s="168">
        <f ca="1">IF($C25-N$1&lt;År1,0,M24*(1-VLOOKUP($A25,[1]Hugst!$R$5:$W$9,MATCH(ROUNDUP((N$1)/10,0)*10,[1]Hugst!$R$4:$W$4,0))))</f>
        <v>5935.06579720439</v>
      </c>
      <c r="O25" s="168">
        <f ca="1">IF($C25-O$1&lt;År1,0,N24*(1-VLOOKUP($A25,[1]Hugst!$R$5:$W$9,MATCH(ROUNDUP((O$1)/10,0)*10,[1]Hugst!$R$4:$W$4,0))))</f>
        <v>6174.7857175279969</v>
      </c>
      <c r="P25" s="168">
        <f ca="1">IF($C25-P$1&lt;År1,0,O24*(1-VLOOKUP($A25,[1]Hugst!$R$5:$W$9,MATCH(ROUNDUP((P$1)/10,0)*10,[1]Hugst!$R$4:$W$4,0))))</f>
        <v>6463.2064639338478</v>
      </c>
      <c r="Q25" s="168">
        <f ca="1">IF($C25-Q$1&lt;År1,0,P24*(1-VLOOKUP($A25,[1]Hugst!$R$5:$W$9,MATCH(ROUNDUP((Q$1)/10,0)*10,[1]Hugst!$R$4:$W$4,0))))</f>
        <v>6810.6477164205835</v>
      </c>
      <c r="R25" s="168">
        <f ca="1">IF($C25-R$1&lt;År1,0,Q24*(1-VLOOKUP($A25,[1]Hugst!$R$5:$W$9,MATCH(ROUNDUP((R$1)/10,0)*10,[1]Hugst!$R$4:$W$4,0))))</f>
        <v>7229.6181237542278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2165.187196589307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4954.2127796010936</v>
      </c>
      <c r="G26" s="168">
        <f ca="1">IF($C26-G$1&lt;År1,0,F25*(1-VLOOKUP($A26,[1]Hugst!$R$5:$W$9,MATCH(ROUNDUP((G$1)/10,0)*10,[1]Hugst!$R$4:$W$4,0))))</f>
        <v>5004.7355531401572</v>
      </c>
      <c r="H26" s="168">
        <f ca="1">IF($C26-H$1&lt;År1,0,G25*(1-VLOOKUP($A26,[1]Hugst!$R$5:$W$9,MATCH(ROUNDUP((H$1)/10,0)*10,[1]Hugst!$R$4:$W$4,0))))</f>
        <v>5063.9212115110522</v>
      </c>
      <c r="I26" s="168">
        <f ca="1">IF($C26-I$1&lt;År1,0,H25*(1-VLOOKUP($A26,[1]Hugst!$R$5:$W$9,MATCH(ROUNDUP((I$1)/10,0)*10,[1]Hugst!$R$4:$W$4,0))))</f>
        <v>5133.5970143993582</v>
      </c>
      <c r="J26" s="168">
        <f ca="1">IF($C26-J$1&lt;År1,0,I25*(1-VLOOKUP($A26,[1]Hugst!$R$5:$W$9,MATCH(ROUNDUP((J$1)/10,0)*10,[1]Hugst!$R$4:$W$4,0))))</f>
        <v>5215.9777701610165</v>
      </c>
      <c r="K26" s="168">
        <f ca="1">IF($C26-K$1&lt;År1,0,J25*(1-VLOOKUP($A26,[1]Hugst!$R$5:$W$9,MATCH(ROUNDUP((K$1)/10,0)*10,[1]Hugst!$R$4:$W$4,0))))</f>
        <v>5313.7480428552826</v>
      </c>
      <c r="L26" s="168">
        <f ca="1">IF($C26-L$1&lt;År1,0,K25*(1-VLOOKUP($A26,[1]Hugst!$R$5:$W$9,MATCH(ROUNDUP((L$1)/10,0)*10,[1]Hugst!$R$4:$W$4,0))))</f>
        <v>5430.1617971320147</v>
      </c>
      <c r="M26" s="168">
        <f ca="1">IF($C26-M$1&lt;År1,0,L25*(1-VLOOKUP($A26,[1]Hugst!$R$5:$W$9,MATCH(ROUNDUP((M$1)/10,0)*10,[1]Hugst!$R$4:$W$4,0))))</f>
        <v>5569.1631799118059</v>
      </c>
      <c r="N26" s="168">
        <f ca="1">IF($C26-N$1&lt;År1,0,M25*(1-VLOOKUP($A26,[1]Hugst!$R$5:$W$9,MATCH(ROUNDUP((N$1)/10,0)*10,[1]Hugst!$R$4:$W$4,0))))</f>
        <v>5735.532922421331</v>
      </c>
      <c r="O26" s="168">
        <f ca="1">IF($C26-O$1&lt;År1,0,N25*(1-VLOOKUP($A26,[1]Hugst!$R$5:$W$9,MATCH(ROUNDUP((O$1)/10,0)*10,[1]Hugst!$R$4:$W$4,0))))</f>
        <v>5935.06579720439</v>
      </c>
      <c r="P26" s="168">
        <f ca="1">IF($C26-P$1&lt;År1,0,O25*(1-VLOOKUP($A26,[1]Hugst!$R$5:$W$9,MATCH(ROUNDUP((P$1)/10,0)*10,[1]Hugst!$R$4:$W$4,0))))</f>
        <v>6174.7857175279969</v>
      </c>
      <c r="Q26" s="168">
        <f ca="1">IF($C26-Q$1&lt;År1,0,P25*(1-VLOOKUP($A26,[1]Hugst!$R$5:$W$9,MATCH(ROUNDUP((Q$1)/10,0)*10,[1]Hugst!$R$4:$W$4,0))))</f>
        <v>6463.2064639338478</v>
      </c>
      <c r="R26" s="168">
        <f ca="1">IF($C26-R$1&lt;År1,0,Q25*(1-VLOOKUP($A26,[1]Hugst!$R$5:$W$9,MATCH(ROUNDUP((R$1)/10,0)*10,[1]Hugst!$R$4:$W$4,0))))</f>
        <v>6810.6477164205835</v>
      </c>
      <c r="S26" s="168">
        <f ca="1">IF($C26-S$1&lt;År1,0,R25*(1-VLOOKUP($A26,[1]Hugst!$R$5:$W$9,MATCH(ROUNDUP((S$1)/10,0)*10,[1]Hugst!$R$4:$W$4,0))))</f>
        <v>7229.6181237542278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2121.8197760634098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4910.8453590751969</v>
      </c>
      <c r="G27" s="168">
        <f ca="1">IF($C27-G$1&lt;År1,0,F26*(1-VLOOKUP($A27,[1]Hugst!$R$5:$W$9,MATCH(ROUNDUP((G$1)/10,0)*10,[1]Hugst!$R$4:$W$4,0))))</f>
        <v>4954.2127796010936</v>
      </c>
      <c r="H27" s="168">
        <f ca="1">IF($C27-H$1&lt;År1,0,G26*(1-VLOOKUP($A27,[1]Hugst!$R$5:$W$9,MATCH(ROUNDUP((H$1)/10,0)*10,[1]Hugst!$R$4:$W$4,0))))</f>
        <v>5004.7355531401572</v>
      </c>
      <c r="I27" s="168">
        <f ca="1">IF($C27-I$1&lt;År1,0,H26*(1-VLOOKUP($A27,[1]Hugst!$R$5:$W$9,MATCH(ROUNDUP((I$1)/10,0)*10,[1]Hugst!$R$4:$W$4,0))))</f>
        <v>5063.9212115110522</v>
      </c>
      <c r="J27" s="168">
        <f ca="1">IF($C27-J$1&lt;År1,0,I26*(1-VLOOKUP($A27,[1]Hugst!$R$5:$W$9,MATCH(ROUNDUP((J$1)/10,0)*10,[1]Hugst!$R$4:$W$4,0))))</f>
        <v>5133.5970143993582</v>
      </c>
      <c r="K27" s="168">
        <f ca="1">IF($C27-K$1&lt;År1,0,J26*(1-VLOOKUP($A27,[1]Hugst!$R$5:$W$9,MATCH(ROUNDUP((K$1)/10,0)*10,[1]Hugst!$R$4:$W$4,0))))</f>
        <v>5215.9777701610165</v>
      </c>
      <c r="L27" s="168">
        <f ca="1">IF($C27-L$1&lt;År1,0,K26*(1-VLOOKUP($A27,[1]Hugst!$R$5:$W$9,MATCH(ROUNDUP((L$1)/10,0)*10,[1]Hugst!$R$4:$W$4,0))))</f>
        <v>5313.7480428552826</v>
      </c>
      <c r="M27" s="168">
        <f ca="1">IF($C27-M$1&lt;År1,0,L26*(1-VLOOKUP($A27,[1]Hugst!$R$5:$W$9,MATCH(ROUNDUP((M$1)/10,0)*10,[1]Hugst!$R$4:$W$4,0))))</f>
        <v>5430.1617971320147</v>
      </c>
      <c r="N27" s="168">
        <f ca="1">IF($C27-N$1&lt;År1,0,M26*(1-VLOOKUP($A27,[1]Hugst!$R$5:$W$9,MATCH(ROUNDUP((N$1)/10,0)*10,[1]Hugst!$R$4:$W$4,0))))</f>
        <v>5569.1631799118059</v>
      </c>
      <c r="O27" s="168">
        <f ca="1">IF($C27-O$1&lt;År1,0,N26*(1-VLOOKUP($A27,[1]Hugst!$R$5:$W$9,MATCH(ROUNDUP((O$1)/10,0)*10,[1]Hugst!$R$4:$W$4,0))))</f>
        <v>5735.532922421331</v>
      </c>
      <c r="P27" s="168">
        <f ca="1">IF($C27-P$1&lt;År1,0,O26*(1-VLOOKUP($A27,[1]Hugst!$R$5:$W$9,MATCH(ROUNDUP((P$1)/10,0)*10,[1]Hugst!$R$4:$W$4,0))))</f>
        <v>5935.06579720439</v>
      </c>
      <c r="Q27" s="168">
        <f ca="1">IF($C27-Q$1&lt;År1,0,P26*(1-VLOOKUP($A27,[1]Hugst!$R$5:$W$9,MATCH(ROUNDUP((Q$1)/10,0)*10,[1]Hugst!$R$4:$W$4,0))))</f>
        <v>6174.7857175279969</v>
      </c>
      <c r="R27" s="168">
        <f ca="1">IF($C27-R$1&lt;År1,0,Q26*(1-VLOOKUP($A27,[1]Hugst!$R$5:$W$9,MATCH(ROUNDUP((R$1)/10,0)*10,[1]Hugst!$R$4:$W$4,0))))</f>
        <v>6463.2064639338478</v>
      </c>
      <c r="S27" s="168">
        <f ca="1">IF($C27-S$1&lt;År1,0,R26*(1-VLOOKUP($A27,[1]Hugst!$R$5:$W$9,MATCH(ROUNDUP((S$1)/10,0)*10,[1]Hugst!$R$4:$W$4,0))))</f>
        <v>6810.6477164205835</v>
      </c>
      <c r="T27" s="168">
        <f ca="1">IF($C27-T$1&lt;År1,0,S26*(1-VLOOKUP($A27,[1]Hugst!$R$5:$W$9,MATCH(ROUNDUP((T$1)/10,0)*10,[1]Hugst!$R$4:$W$4,0))))</f>
        <v>7229.6181237542278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2084.3639524351702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4873.3895354469569</v>
      </c>
      <c r="G28" s="168">
        <f ca="1">IF($C28-G$1&lt;År1,0,F27*(1-VLOOKUP($A28,[1]Hugst!$R$5:$W$9,MATCH(ROUNDUP((G$1)/10,0)*10,[1]Hugst!$R$4:$W$4,0))))</f>
        <v>4910.8453590751969</v>
      </c>
      <c r="H28" s="168">
        <f ca="1">IF($C28-H$1&lt;År1,0,G27*(1-VLOOKUP($A28,[1]Hugst!$R$5:$W$9,MATCH(ROUNDUP((H$1)/10,0)*10,[1]Hugst!$R$4:$W$4,0))))</f>
        <v>4954.2127796010936</v>
      </c>
      <c r="I28" s="168">
        <f ca="1">IF($C28-I$1&lt;År1,0,H27*(1-VLOOKUP($A28,[1]Hugst!$R$5:$W$9,MATCH(ROUNDUP((I$1)/10,0)*10,[1]Hugst!$R$4:$W$4,0))))</f>
        <v>5004.7355531401572</v>
      </c>
      <c r="J28" s="168">
        <f ca="1">IF($C28-J$1&lt;År1,0,I27*(1-VLOOKUP($A28,[1]Hugst!$R$5:$W$9,MATCH(ROUNDUP((J$1)/10,0)*10,[1]Hugst!$R$4:$W$4,0))))</f>
        <v>5063.9212115110522</v>
      </c>
      <c r="K28" s="168">
        <f ca="1">IF($C28-K$1&lt;År1,0,J27*(1-VLOOKUP($A28,[1]Hugst!$R$5:$W$9,MATCH(ROUNDUP((K$1)/10,0)*10,[1]Hugst!$R$4:$W$4,0))))</f>
        <v>5133.5970143993582</v>
      </c>
      <c r="L28" s="168">
        <f ca="1">IF($C28-L$1&lt;År1,0,K27*(1-VLOOKUP($A28,[1]Hugst!$R$5:$W$9,MATCH(ROUNDUP((L$1)/10,0)*10,[1]Hugst!$R$4:$W$4,0))))</f>
        <v>5215.9777701610165</v>
      </c>
      <c r="M28" s="168">
        <f ca="1">IF($C28-M$1&lt;År1,0,L27*(1-VLOOKUP($A28,[1]Hugst!$R$5:$W$9,MATCH(ROUNDUP((M$1)/10,0)*10,[1]Hugst!$R$4:$W$4,0))))</f>
        <v>5313.7480428552826</v>
      </c>
      <c r="N28" s="168">
        <f ca="1">IF($C28-N$1&lt;År1,0,M27*(1-VLOOKUP($A28,[1]Hugst!$R$5:$W$9,MATCH(ROUNDUP((N$1)/10,0)*10,[1]Hugst!$R$4:$W$4,0))))</f>
        <v>5430.1617971320147</v>
      </c>
      <c r="O28" s="168">
        <f ca="1">IF($C28-O$1&lt;År1,0,N27*(1-VLOOKUP($A28,[1]Hugst!$R$5:$W$9,MATCH(ROUNDUP((O$1)/10,0)*10,[1]Hugst!$R$4:$W$4,0))))</f>
        <v>5569.1631799118059</v>
      </c>
      <c r="P28" s="168">
        <f ca="1">IF($C28-P$1&lt;År1,0,O27*(1-VLOOKUP($A28,[1]Hugst!$R$5:$W$9,MATCH(ROUNDUP((P$1)/10,0)*10,[1]Hugst!$R$4:$W$4,0))))</f>
        <v>5735.532922421331</v>
      </c>
      <c r="Q28" s="168">
        <f ca="1">IF($C28-Q$1&lt;År1,0,P27*(1-VLOOKUP($A28,[1]Hugst!$R$5:$W$9,MATCH(ROUNDUP((Q$1)/10,0)*10,[1]Hugst!$R$4:$W$4,0))))</f>
        <v>5935.06579720439</v>
      </c>
      <c r="R28" s="168">
        <f ca="1">IF($C28-R$1&lt;År1,0,Q27*(1-VLOOKUP($A28,[1]Hugst!$R$5:$W$9,MATCH(ROUNDUP((R$1)/10,0)*10,[1]Hugst!$R$4:$W$4,0))))</f>
        <v>6174.7857175279969</v>
      </c>
      <c r="S28" s="168">
        <f ca="1">IF($C28-S$1&lt;År1,0,R27*(1-VLOOKUP($A28,[1]Hugst!$R$5:$W$9,MATCH(ROUNDUP((S$1)/10,0)*10,[1]Hugst!$R$4:$W$4,0))))</f>
        <v>6463.2064639338478</v>
      </c>
      <c r="T28" s="168">
        <f ca="1">IF($C28-T$1&lt;År1,0,S27*(1-VLOOKUP($A28,[1]Hugst!$R$5:$W$9,MATCH(ROUNDUP((T$1)/10,0)*10,[1]Hugst!$R$4:$W$4,0))))</f>
        <v>6810.6477164205835</v>
      </c>
      <c r="U28" s="168">
        <f ca="1">IF($C28-U$1&lt;År1,0,T27*(1-VLOOKUP($A28,[1]Hugst!$R$5:$W$9,MATCH(ROUNDUP((U$1)/10,0)*10,[1]Hugst!$R$4:$W$4,0))))</f>
        <v>7229.6181237542278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2051.7935847559406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4840.8191677677278</v>
      </c>
      <c r="G29" s="168">
        <f ca="1">IF($C29-G$1&lt;År1,0,F28*(1-VLOOKUP($A29,[1]Hugst!$R$5:$W$9,MATCH(ROUNDUP((G$1)/10,0)*10,[1]Hugst!$R$4:$W$4,0))))</f>
        <v>4873.3895354469569</v>
      </c>
      <c r="H29" s="168">
        <f ca="1">IF($C29-H$1&lt;År1,0,G28*(1-VLOOKUP($A29,[1]Hugst!$R$5:$W$9,MATCH(ROUNDUP((H$1)/10,0)*10,[1]Hugst!$R$4:$W$4,0))))</f>
        <v>4910.8453590751969</v>
      </c>
      <c r="I29" s="168">
        <f ca="1">IF($C29-I$1&lt;År1,0,H28*(1-VLOOKUP($A29,[1]Hugst!$R$5:$W$9,MATCH(ROUNDUP((I$1)/10,0)*10,[1]Hugst!$R$4:$W$4,0))))</f>
        <v>4954.2127796010936</v>
      </c>
      <c r="J29" s="168">
        <f ca="1">IF($C29-J$1&lt;År1,0,I28*(1-VLOOKUP($A29,[1]Hugst!$R$5:$W$9,MATCH(ROUNDUP((J$1)/10,0)*10,[1]Hugst!$R$4:$W$4,0))))</f>
        <v>5004.7355531401572</v>
      </c>
      <c r="K29" s="168">
        <f ca="1">IF($C29-K$1&lt;År1,0,J28*(1-VLOOKUP($A29,[1]Hugst!$R$5:$W$9,MATCH(ROUNDUP((K$1)/10,0)*10,[1]Hugst!$R$4:$W$4,0))))</f>
        <v>5063.9212115110522</v>
      </c>
      <c r="L29" s="168">
        <f ca="1">IF($C29-L$1&lt;År1,0,K28*(1-VLOOKUP($A29,[1]Hugst!$R$5:$W$9,MATCH(ROUNDUP((L$1)/10,0)*10,[1]Hugst!$R$4:$W$4,0))))</f>
        <v>5133.5970143993582</v>
      </c>
      <c r="M29" s="168">
        <f ca="1">IF($C29-M$1&lt;År1,0,L28*(1-VLOOKUP($A29,[1]Hugst!$R$5:$W$9,MATCH(ROUNDUP((M$1)/10,0)*10,[1]Hugst!$R$4:$W$4,0))))</f>
        <v>5215.9777701610165</v>
      </c>
      <c r="N29" s="168">
        <f ca="1">IF($C29-N$1&lt;År1,0,M28*(1-VLOOKUP($A29,[1]Hugst!$R$5:$W$9,MATCH(ROUNDUP((N$1)/10,0)*10,[1]Hugst!$R$4:$W$4,0))))</f>
        <v>5313.7480428552826</v>
      </c>
      <c r="O29" s="168">
        <f ca="1">IF($C29-O$1&lt;År1,0,N28*(1-VLOOKUP($A29,[1]Hugst!$R$5:$W$9,MATCH(ROUNDUP((O$1)/10,0)*10,[1]Hugst!$R$4:$W$4,0))))</f>
        <v>5430.1617971320147</v>
      </c>
      <c r="P29" s="168">
        <f ca="1">IF($C29-P$1&lt;År1,0,O28*(1-VLOOKUP($A29,[1]Hugst!$R$5:$W$9,MATCH(ROUNDUP((P$1)/10,0)*10,[1]Hugst!$R$4:$W$4,0))))</f>
        <v>5569.1631799118059</v>
      </c>
      <c r="Q29" s="168">
        <f ca="1">IF($C29-Q$1&lt;År1,0,P28*(1-VLOOKUP($A29,[1]Hugst!$R$5:$W$9,MATCH(ROUNDUP((Q$1)/10,0)*10,[1]Hugst!$R$4:$W$4,0))))</f>
        <v>5735.532922421331</v>
      </c>
      <c r="R29" s="168">
        <f ca="1">IF($C29-R$1&lt;År1,0,Q28*(1-VLOOKUP($A29,[1]Hugst!$R$5:$W$9,MATCH(ROUNDUP((R$1)/10,0)*10,[1]Hugst!$R$4:$W$4,0))))</f>
        <v>5935.06579720439</v>
      </c>
      <c r="S29" s="168">
        <f ca="1">IF($C29-S$1&lt;År1,0,R28*(1-VLOOKUP($A29,[1]Hugst!$R$5:$W$9,MATCH(ROUNDUP((S$1)/10,0)*10,[1]Hugst!$R$4:$W$4,0))))</f>
        <v>6174.7857175279969</v>
      </c>
      <c r="T29" s="168">
        <f ca="1">IF($C29-T$1&lt;År1,0,S28*(1-VLOOKUP($A29,[1]Hugst!$R$5:$W$9,MATCH(ROUNDUP((T$1)/10,0)*10,[1]Hugst!$R$4:$W$4,0))))</f>
        <v>6463.2064639338478</v>
      </c>
      <c r="U29" s="168">
        <f ca="1">IF($C29-U$1&lt;År1,0,T28*(1-VLOOKUP($A29,[1]Hugst!$R$5:$W$9,MATCH(ROUNDUP((U$1)/10,0)*10,[1]Hugst!$R$4:$W$4,0))))</f>
        <v>6810.6477164205835</v>
      </c>
      <c r="V29" s="168">
        <f ca="1">IF($C29-V$1&lt;År1,0,U28*(1-VLOOKUP($A29,[1]Hugst!$R$5:$W$9,MATCH(ROUNDUP((V$1)/10,0)*10,[1]Hugst!$R$4:$W$4,0))))</f>
        <v>7229.6181237542278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2023.2620648005973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4812.2876478123844</v>
      </c>
      <c r="G30" s="168">
        <f ca="1">IF($C30-G$1&lt;År1,0,F29*(1-VLOOKUP($A30,[1]Hugst!$R$5:$W$9,MATCH(ROUNDUP((G$1)/10,0)*10,[1]Hugst!$R$4:$W$4,0))))</f>
        <v>4840.8191677677278</v>
      </c>
      <c r="H30" s="168">
        <f ca="1">IF($C30-H$1&lt;År1,0,G29*(1-VLOOKUP($A30,[1]Hugst!$R$5:$W$9,MATCH(ROUNDUP((H$1)/10,0)*10,[1]Hugst!$R$4:$W$4,0))))</f>
        <v>4873.3895354469569</v>
      </c>
      <c r="I30" s="168">
        <f ca="1">IF($C30-I$1&lt;År1,0,H29*(1-VLOOKUP($A30,[1]Hugst!$R$5:$W$9,MATCH(ROUNDUP((I$1)/10,0)*10,[1]Hugst!$R$4:$W$4,0))))</f>
        <v>4910.8453590751969</v>
      </c>
      <c r="J30" s="168">
        <f ca="1">IF($C30-J$1&lt;År1,0,I29*(1-VLOOKUP($A30,[1]Hugst!$R$5:$W$9,MATCH(ROUNDUP((J$1)/10,0)*10,[1]Hugst!$R$4:$W$4,0))))</f>
        <v>4954.2127796010936</v>
      </c>
      <c r="K30" s="168">
        <f ca="1">IF($C30-K$1&lt;År1,0,J29*(1-VLOOKUP($A30,[1]Hugst!$R$5:$W$9,MATCH(ROUNDUP((K$1)/10,0)*10,[1]Hugst!$R$4:$W$4,0))))</f>
        <v>5004.7355531401572</v>
      </c>
      <c r="L30" s="168">
        <f ca="1">IF($C30-L$1&lt;År1,0,K29*(1-VLOOKUP($A30,[1]Hugst!$R$5:$W$9,MATCH(ROUNDUP((L$1)/10,0)*10,[1]Hugst!$R$4:$W$4,0))))</f>
        <v>5063.9212115110522</v>
      </c>
      <c r="M30" s="168">
        <f ca="1">IF($C30-M$1&lt;År1,0,L29*(1-VLOOKUP($A30,[1]Hugst!$R$5:$W$9,MATCH(ROUNDUP((M$1)/10,0)*10,[1]Hugst!$R$4:$W$4,0))))</f>
        <v>5133.5970143993582</v>
      </c>
      <c r="N30" s="168">
        <f ca="1">IF($C30-N$1&lt;År1,0,M29*(1-VLOOKUP($A30,[1]Hugst!$R$5:$W$9,MATCH(ROUNDUP((N$1)/10,0)*10,[1]Hugst!$R$4:$W$4,0))))</f>
        <v>5215.9777701610165</v>
      </c>
      <c r="O30" s="168">
        <f ca="1">IF($C30-O$1&lt;År1,0,N29*(1-VLOOKUP($A30,[1]Hugst!$R$5:$W$9,MATCH(ROUNDUP((O$1)/10,0)*10,[1]Hugst!$R$4:$W$4,0))))</f>
        <v>5313.7480428552826</v>
      </c>
      <c r="P30" s="168">
        <f ca="1">IF($C30-P$1&lt;År1,0,O29*(1-VLOOKUP($A30,[1]Hugst!$R$5:$W$9,MATCH(ROUNDUP((P$1)/10,0)*10,[1]Hugst!$R$4:$W$4,0))))</f>
        <v>5430.1617971320147</v>
      </c>
      <c r="Q30" s="168">
        <f ca="1">IF($C30-Q$1&lt;År1,0,P29*(1-VLOOKUP($A30,[1]Hugst!$R$5:$W$9,MATCH(ROUNDUP((Q$1)/10,0)*10,[1]Hugst!$R$4:$W$4,0))))</f>
        <v>5569.1631799118059</v>
      </c>
      <c r="R30" s="168">
        <f ca="1">IF($C30-R$1&lt;År1,0,Q29*(1-VLOOKUP($A30,[1]Hugst!$R$5:$W$9,MATCH(ROUNDUP((R$1)/10,0)*10,[1]Hugst!$R$4:$W$4,0))))</f>
        <v>5735.532922421331</v>
      </c>
      <c r="S30" s="168">
        <f ca="1">IF($C30-S$1&lt;År1,0,R29*(1-VLOOKUP($A30,[1]Hugst!$R$5:$W$9,MATCH(ROUNDUP((S$1)/10,0)*10,[1]Hugst!$R$4:$W$4,0))))</f>
        <v>5935.06579720439</v>
      </c>
      <c r="T30" s="168">
        <f ca="1">IF($C30-T$1&lt;År1,0,S29*(1-VLOOKUP($A30,[1]Hugst!$R$5:$W$9,MATCH(ROUNDUP((T$1)/10,0)*10,[1]Hugst!$R$4:$W$4,0))))</f>
        <v>6174.7857175279969</v>
      </c>
      <c r="U30" s="168">
        <f ca="1">IF($C30-U$1&lt;År1,0,T29*(1-VLOOKUP($A30,[1]Hugst!$R$5:$W$9,MATCH(ROUNDUP((U$1)/10,0)*10,[1]Hugst!$R$4:$W$4,0))))</f>
        <v>6463.2064639338478</v>
      </c>
      <c r="V30" s="168">
        <f ca="1">IF($C30-V$1&lt;År1,0,U29*(1-VLOOKUP($A30,[1]Hugst!$R$5:$W$9,MATCH(ROUNDUP((V$1)/10,0)*10,[1]Hugst!$R$4:$W$4,0))))</f>
        <v>6810.6477164205835</v>
      </c>
      <c r="W30" s="168">
        <f ca="1">IF($C30-W$1&lt;År1,0,V29*(1-VLOOKUP($A30,[1]Hugst!$R$5:$W$9,MATCH(ROUNDUP((W$1)/10,0)*10,[1]Hugst!$R$4:$W$4,0))))</f>
        <v>7229.6181237542278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1998.0708990505659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4787.0964820623531</v>
      </c>
      <c r="G31" s="168">
        <f ca="1">IF($C31-G$1&lt;År1,0,F30*(1-VLOOKUP($A31,[1]Hugst!$R$5:$W$9,MATCH(ROUNDUP((G$1)/10,0)*10,[1]Hugst!$R$4:$W$4,0))))</f>
        <v>4812.2876478123844</v>
      </c>
      <c r="H31" s="168">
        <f ca="1">IF($C31-H$1&lt;År1,0,G30*(1-VLOOKUP($A31,[1]Hugst!$R$5:$W$9,MATCH(ROUNDUP((H$1)/10,0)*10,[1]Hugst!$R$4:$W$4,0))))</f>
        <v>4840.8191677677278</v>
      </c>
      <c r="I31" s="168">
        <f ca="1">IF($C31-I$1&lt;År1,0,H30*(1-VLOOKUP($A31,[1]Hugst!$R$5:$W$9,MATCH(ROUNDUP((I$1)/10,0)*10,[1]Hugst!$R$4:$W$4,0))))</f>
        <v>4873.3895354469569</v>
      </c>
      <c r="J31" s="168">
        <f ca="1">IF($C31-J$1&lt;År1,0,I30*(1-VLOOKUP($A31,[1]Hugst!$R$5:$W$9,MATCH(ROUNDUP((J$1)/10,0)*10,[1]Hugst!$R$4:$W$4,0))))</f>
        <v>4910.8453590751969</v>
      </c>
      <c r="K31" s="168">
        <f ca="1">IF($C31-K$1&lt;År1,0,J30*(1-VLOOKUP($A31,[1]Hugst!$R$5:$W$9,MATCH(ROUNDUP((K$1)/10,0)*10,[1]Hugst!$R$4:$W$4,0))))</f>
        <v>4954.2127796010936</v>
      </c>
      <c r="L31" s="168">
        <f ca="1">IF($C31-L$1&lt;År1,0,K30*(1-VLOOKUP($A31,[1]Hugst!$R$5:$W$9,MATCH(ROUNDUP((L$1)/10,0)*10,[1]Hugst!$R$4:$W$4,0))))</f>
        <v>5004.7355531401572</v>
      </c>
      <c r="M31" s="168">
        <f ca="1">IF($C31-M$1&lt;År1,0,L30*(1-VLOOKUP($A31,[1]Hugst!$R$5:$W$9,MATCH(ROUNDUP((M$1)/10,0)*10,[1]Hugst!$R$4:$W$4,0))))</f>
        <v>5063.9212115110522</v>
      </c>
      <c r="N31" s="168">
        <f ca="1">IF($C31-N$1&lt;År1,0,M30*(1-VLOOKUP($A31,[1]Hugst!$R$5:$W$9,MATCH(ROUNDUP((N$1)/10,0)*10,[1]Hugst!$R$4:$W$4,0))))</f>
        <v>5133.5970143993582</v>
      </c>
      <c r="O31" s="168">
        <f ca="1">IF($C31-O$1&lt;År1,0,N30*(1-VLOOKUP($A31,[1]Hugst!$R$5:$W$9,MATCH(ROUNDUP((O$1)/10,0)*10,[1]Hugst!$R$4:$W$4,0))))</f>
        <v>5215.9777701610165</v>
      </c>
      <c r="P31" s="168">
        <f ca="1">IF($C31-P$1&lt;År1,0,O30*(1-VLOOKUP($A31,[1]Hugst!$R$5:$W$9,MATCH(ROUNDUP((P$1)/10,0)*10,[1]Hugst!$R$4:$W$4,0))))</f>
        <v>5313.7480428552826</v>
      </c>
      <c r="Q31" s="168">
        <f ca="1">IF($C31-Q$1&lt;År1,0,P30*(1-VLOOKUP($A31,[1]Hugst!$R$5:$W$9,MATCH(ROUNDUP((Q$1)/10,0)*10,[1]Hugst!$R$4:$W$4,0))))</f>
        <v>5430.1617971320147</v>
      </c>
      <c r="R31" s="168">
        <f ca="1">IF($C31-R$1&lt;År1,0,Q30*(1-VLOOKUP($A31,[1]Hugst!$R$5:$W$9,MATCH(ROUNDUP((R$1)/10,0)*10,[1]Hugst!$R$4:$W$4,0))))</f>
        <v>5569.1631799118059</v>
      </c>
      <c r="S31" s="168">
        <f ca="1">IF($C31-S$1&lt;År1,0,R30*(1-VLOOKUP($A31,[1]Hugst!$R$5:$W$9,MATCH(ROUNDUP((S$1)/10,0)*10,[1]Hugst!$R$4:$W$4,0))))</f>
        <v>5735.532922421331</v>
      </c>
      <c r="T31" s="168">
        <f ca="1">IF($C31-T$1&lt;År1,0,S30*(1-VLOOKUP($A31,[1]Hugst!$R$5:$W$9,MATCH(ROUNDUP((T$1)/10,0)*10,[1]Hugst!$R$4:$W$4,0))))</f>
        <v>5935.06579720439</v>
      </c>
      <c r="U31" s="168">
        <f ca="1">IF($C31-U$1&lt;År1,0,T30*(1-VLOOKUP($A31,[1]Hugst!$R$5:$W$9,MATCH(ROUNDUP((U$1)/10,0)*10,[1]Hugst!$R$4:$W$4,0))))</f>
        <v>6174.7857175279969</v>
      </c>
      <c r="V31" s="168">
        <f ca="1">IF($C31-V$1&lt;År1,0,U30*(1-VLOOKUP($A31,[1]Hugst!$R$5:$W$9,MATCH(ROUNDUP((V$1)/10,0)*10,[1]Hugst!$R$4:$W$4,0))))</f>
        <v>6463.2064639338478</v>
      </c>
      <c r="W31" s="168">
        <f ca="1">IF($C31-W$1&lt;År1,0,V30*(1-VLOOKUP($A31,[1]Hugst!$R$5:$W$9,MATCH(ROUNDUP((W$1)/10,0)*10,[1]Hugst!$R$4:$W$4,0))))</f>
        <v>6810.6477164205835</v>
      </c>
      <c r="X31" s="168">
        <f ca="1">IF($C31-X$1&lt;År1,0,W30*(1-VLOOKUP($A31,[1]Hugst!$R$5:$W$9,MATCH(ROUNDUP((X$1)/10,0)*10,[1]Hugst!$R$4:$W$4,0))))</f>
        <v>7229.6181237542278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1975.6437888288326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4764.6693718406195</v>
      </c>
      <c r="G32" s="168">
        <f ca="1">IF($C32-G$1&lt;År1,0,F31*(1-VLOOKUP($A32,[1]Hugst!$R$5:$W$9,MATCH(ROUNDUP((G$1)/10,0)*10,[1]Hugst!$R$4:$W$4,0))))</f>
        <v>4787.0964820623531</v>
      </c>
      <c r="H32" s="168">
        <f ca="1">IF($C32-H$1&lt;År1,0,G31*(1-VLOOKUP($A32,[1]Hugst!$R$5:$W$9,MATCH(ROUNDUP((H$1)/10,0)*10,[1]Hugst!$R$4:$W$4,0))))</f>
        <v>4812.2876478123844</v>
      </c>
      <c r="I32" s="168">
        <f ca="1">IF($C32-I$1&lt;År1,0,H31*(1-VLOOKUP($A32,[1]Hugst!$R$5:$W$9,MATCH(ROUNDUP((I$1)/10,0)*10,[1]Hugst!$R$4:$W$4,0))))</f>
        <v>4840.8191677677278</v>
      </c>
      <c r="J32" s="168">
        <f ca="1">IF($C32-J$1&lt;År1,0,I31*(1-VLOOKUP($A32,[1]Hugst!$R$5:$W$9,MATCH(ROUNDUP((J$1)/10,0)*10,[1]Hugst!$R$4:$W$4,0))))</f>
        <v>4873.3895354469569</v>
      </c>
      <c r="K32" s="168">
        <f ca="1">IF($C32-K$1&lt;År1,0,J31*(1-VLOOKUP($A32,[1]Hugst!$R$5:$W$9,MATCH(ROUNDUP((K$1)/10,0)*10,[1]Hugst!$R$4:$W$4,0))))</f>
        <v>4910.8453590751969</v>
      </c>
      <c r="L32" s="168">
        <f ca="1">IF($C32-L$1&lt;År1,0,K31*(1-VLOOKUP($A32,[1]Hugst!$R$5:$W$9,MATCH(ROUNDUP((L$1)/10,0)*10,[1]Hugst!$R$4:$W$4,0))))</f>
        <v>4954.2127796010936</v>
      </c>
      <c r="M32" s="168">
        <f ca="1">IF($C32-M$1&lt;År1,0,L31*(1-VLOOKUP($A32,[1]Hugst!$R$5:$W$9,MATCH(ROUNDUP((M$1)/10,0)*10,[1]Hugst!$R$4:$W$4,0))))</f>
        <v>5004.7355531401572</v>
      </c>
      <c r="N32" s="168">
        <f ca="1">IF($C32-N$1&lt;År1,0,M31*(1-VLOOKUP($A32,[1]Hugst!$R$5:$W$9,MATCH(ROUNDUP((N$1)/10,0)*10,[1]Hugst!$R$4:$W$4,0))))</f>
        <v>5063.9212115110522</v>
      </c>
      <c r="O32" s="168">
        <f ca="1">IF($C32-O$1&lt;År1,0,N31*(1-VLOOKUP($A32,[1]Hugst!$R$5:$W$9,MATCH(ROUNDUP((O$1)/10,0)*10,[1]Hugst!$R$4:$W$4,0))))</f>
        <v>5133.5970143993582</v>
      </c>
      <c r="P32" s="168">
        <f ca="1">IF($C32-P$1&lt;År1,0,O31*(1-VLOOKUP($A32,[1]Hugst!$R$5:$W$9,MATCH(ROUNDUP((P$1)/10,0)*10,[1]Hugst!$R$4:$W$4,0))))</f>
        <v>5215.9777701610165</v>
      </c>
      <c r="Q32" s="168">
        <f ca="1">IF($C32-Q$1&lt;År1,0,P31*(1-VLOOKUP($A32,[1]Hugst!$R$5:$W$9,MATCH(ROUNDUP((Q$1)/10,0)*10,[1]Hugst!$R$4:$W$4,0))))</f>
        <v>5313.7480428552826</v>
      </c>
      <c r="R32" s="168">
        <f ca="1">IF($C32-R$1&lt;År1,0,Q31*(1-VLOOKUP($A32,[1]Hugst!$R$5:$W$9,MATCH(ROUNDUP((R$1)/10,0)*10,[1]Hugst!$R$4:$W$4,0))))</f>
        <v>5430.1617971320147</v>
      </c>
      <c r="S32" s="168">
        <f ca="1">IF($C32-S$1&lt;År1,0,R31*(1-VLOOKUP($A32,[1]Hugst!$R$5:$W$9,MATCH(ROUNDUP((S$1)/10,0)*10,[1]Hugst!$R$4:$W$4,0))))</f>
        <v>5569.1631799118059</v>
      </c>
      <c r="T32" s="168">
        <f ca="1">IF($C32-T$1&lt;År1,0,S31*(1-VLOOKUP($A32,[1]Hugst!$R$5:$W$9,MATCH(ROUNDUP((T$1)/10,0)*10,[1]Hugst!$R$4:$W$4,0))))</f>
        <v>5735.532922421331</v>
      </c>
      <c r="U32" s="168">
        <f ca="1">IF($C32-U$1&lt;År1,0,T31*(1-VLOOKUP($A32,[1]Hugst!$R$5:$W$9,MATCH(ROUNDUP((U$1)/10,0)*10,[1]Hugst!$R$4:$W$4,0))))</f>
        <v>5935.06579720439</v>
      </c>
      <c r="V32" s="168">
        <f ca="1">IF($C32-V$1&lt;År1,0,U31*(1-VLOOKUP($A32,[1]Hugst!$R$5:$W$9,MATCH(ROUNDUP((V$1)/10,0)*10,[1]Hugst!$R$4:$W$4,0))))</f>
        <v>6174.7857175279969</v>
      </c>
      <c r="W32" s="168">
        <f ca="1">IF($C32-W$1&lt;År1,0,V31*(1-VLOOKUP($A32,[1]Hugst!$R$5:$W$9,MATCH(ROUNDUP((W$1)/10,0)*10,[1]Hugst!$R$4:$W$4,0))))</f>
        <v>6463.2064639338478</v>
      </c>
      <c r="X32" s="168">
        <f ca="1">IF($C32-X$1&lt;År1,0,W31*(1-VLOOKUP($A32,[1]Hugst!$R$5:$W$9,MATCH(ROUNDUP((X$1)/10,0)*10,[1]Hugst!$R$4:$W$4,0))))</f>
        <v>6810.6477164205835</v>
      </c>
      <c r="Y32" s="168">
        <f ca="1">IF($C32-Y$1&lt;År1,0,X31*(1-VLOOKUP($A32,[1]Hugst!$R$5:$W$9,MATCH(ROUNDUP((Y$1)/10,0)*10,[1]Hugst!$R$4:$W$4,0))))</f>
        <v>7229.6181237542278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109023.4816539794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1299.7827983496902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1600.3822153379031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1177.148144646746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1477.7475616349589</v>
      </c>
      <c r="G45" s="168">
        <f ca="1">IF($C45-G$1&lt;År1,0,F44*(1-VLOOKUP($A45,[1]Hugst!$R$5:$W$9,MATCH(ROUNDUP((G$1)/10,0)*10,[1]Hugst!$R$4:$W$4,0))))</f>
        <v>1600.3822153379031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1075.4504186617753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1376.0498356499882</v>
      </c>
      <c r="G46" s="168">
        <f ca="1">IF($C46-G$1&lt;År1,0,F45*(1-VLOOKUP($A46,[1]Hugst!$R$5:$W$9,MATCH(ROUNDUP((G$1)/10,0)*10,[1]Hugst!$R$4:$W$4,0))))</f>
        <v>1477.7475616349589</v>
      </c>
      <c r="H46" s="168">
        <f ca="1">IF($C46-H$1&lt;År1,0,G45*(1-VLOOKUP($A46,[1]Hugst!$R$5:$W$9,MATCH(ROUNDUP((H$1)/10,0)*10,[1]Hugst!$R$4:$W$4,0))))</f>
        <v>1600.3822153379031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991.02827872753289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1291.6276957157456</v>
      </c>
      <c r="G47" s="168">
        <f ca="1">IF($C47-G$1&lt;År1,0,F46*(1-VLOOKUP($A47,[1]Hugst!$R$5:$W$9,MATCH(ROUNDUP((G$1)/10,0)*10,[1]Hugst!$R$4:$W$4,0))))</f>
        <v>1376.0498356499882</v>
      </c>
      <c r="H47" s="168">
        <f ca="1">IF($C47-H$1&lt;År1,0,G46*(1-VLOOKUP($A47,[1]Hugst!$R$5:$W$9,MATCH(ROUNDUP((H$1)/10,0)*10,[1]Hugst!$R$4:$W$4,0))))</f>
        <v>1477.7475616349589</v>
      </c>
      <c r="I47" s="168">
        <f ca="1">IF($C47-I$1&lt;År1,0,H46*(1-VLOOKUP($A47,[1]Hugst!$R$5:$W$9,MATCH(ROUNDUP((I$1)/10,0)*10,[1]Hugst!$R$4:$W$4,0))))</f>
        <v>1600.3822153379031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920.86110486512882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1221.4605218533416</v>
      </c>
      <c r="G48" s="168">
        <f ca="1">IF($C48-G$1&lt;År1,0,F47*(1-VLOOKUP($A48,[1]Hugst!$R$5:$W$9,MATCH(ROUNDUP((G$1)/10,0)*10,[1]Hugst!$R$4:$W$4,0))))</f>
        <v>1291.6276957157456</v>
      </c>
      <c r="H48" s="168">
        <f ca="1">IF($C48-H$1&lt;År1,0,G47*(1-VLOOKUP($A48,[1]Hugst!$R$5:$W$9,MATCH(ROUNDUP((H$1)/10,0)*10,[1]Hugst!$R$4:$W$4,0))))</f>
        <v>1376.0498356499882</v>
      </c>
      <c r="I48" s="168">
        <f ca="1">IF($C48-I$1&lt;År1,0,H47*(1-VLOOKUP($A48,[1]Hugst!$R$5:$W$9,MATCH(ROUNDUP((I$1)/10,0)*10,[1]Hugst!$R$4:$W$4,0))))</f>
        <v>1477.7475616349589</v>
      </c>
      <c r="J48" s="168">
        <f ca="1">IF($C48-J$1&lt;År1,0,I47*(1-VLOOKUP($A48,[1]Hugst!$R$5:$W$9,MATCH(ROUNDUP((J$1)/10,0)*10,[1]Hugst!$R$4:$W$4,0))))</f>
        <v>1600.3822153379031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862.45687255406619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1163.056289542279</v>
      </c>
      <c r="G49" s="168">
        <f ca="1">IF($C49-G$1&lt;År1,0,F48*(1-VLOOKUP($A49,[1]Hugst!$R$5:$W$9,MATCH(ROUNDUP((G$1)/10,0)*10,[1]Hugst!$R$4:$W$4,0))))</f>
        <v>1221.4605218533416</v>
      </c>
      <c r="H49" s="168">
        <f ca="1">IF($C49-H$1&lt;År1,0,G48*(1-VLOOKUP($A49,[1]Hugst!$R$5:$W$9,MATCH(ROUNDUP((H$1)/10,0)*10,[1]Hugst!$R$4:$W$4,0))))</f>
        <v>1291.6276957157456</v>
      </c>
      <c r="I49" s="168">
        <f ca="1">IF($C49-I$1&lt;År1,0,H48*(1-VLOOKUP($A49,[1]Hugst!$R$5:$W$9,MATCH(ROUNDUP((I$1)/10,0)*10,[1]Hugst!$R$4:$W$4,0))))</f>
        <v>1376.0498356499882</v>
      </c>
      <c r="J49" s="168">
        <f ca="1">IF($C49-J$1&lt;År1,0,I48*(1-VLOOKUP($A49,[1]Hugst!$R$5:$W$9,MATCH(ROUNDUP((J$1)/10,0)*10,[1]Hugst!$R$4:$W$4,0))))</f>
        <v>1477.7475616349589</v>
      </c>
      <c r="K49" s="168">
        <f ca="1">IF($C49-K$1&lt;År1,0,J48*(1-VLOOKUP($A49,[1]Hugst!$R$5:$W$9,MATCH(ROUNDUP((K$1)/10,0)*10,[1]Hugst!$R$4:$W$4,0))))</f>
        <v>1600.3822153379031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813.75964859224041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1114.3590655804533</v>
      </c>
      <c r="G50" s="168">
        <f ca="1">IF($C50-G$1&lt;År1,0,F49*(1-VLOOKUP($A50,[1]Hugst!$R$5:$W$9,MATCH(ROUNDUP((G$1)/10,0)*10,[1]Hugst!$R$4:$W$4,0))))</f>
        <v>1163.056289542279</v>
      </c>
      <c r="H50" s="168">
        <f ca="1">IF($C50-H$1&lt;År1,0,G49*(1-VLOOKUP($A50,[1]Hugst!$R$5:$W$9,MATCH(ROUNDUP((H$1)/10,0)*10,[1]Hugst!$R$4:$W$4,0))))</f>
        <v>1221.4605218533416</v>
      </c>
      <c r="I50" s="168">
        <f ca="1">IF($C50-I$1&lt;År1,0,H49*(1-VLOOKUP($A50,[1]Hugst!$R$5:$W$9,MATCH(ROUNDUP((I$1)/10,0)*10,[1]Hugst!$R$4:$W$4,0))))</f>
        <v>1291.6276957157456</v>
      </c>
      <c r="J50" s="168">
        <f ca="1">IF($C50-J$1&lt;År1,0,I49*(1-VLOOKUP($A50,[1]Hugst!$R$5:$W$9,MATCH(ROUNDUP((J$1)/10,0)*10,[1]Hugst!$R$4:$W$4,0))))</f>
        <v>1376.0498356499882</v>
      </c>
      <c r="K50" s="168">
        <f ca="1">IF($C50-K$1&lt;År1,0,J49*(1-VLOOKUP($A50,[1]Hugst!$R$5:$W$9,MATCH(ROUNDUP((K$1)/10,0)*10,[1]Hugst!$R$4:$W$4,0))))</f>
        <v>1477.7475616349589</v>
      </c>
      <c r="L50" s="168">
        <f ca="1">IF($C50-L$1&lt;År1,0,K49*(1-VLOOKUP($A50,[1]Hugst!$R$5:$W$9,MATCH(ROUNDUP((L$1)/10,0)*10,[1]Hugst!$R$4:$W$4,0))))</f>
        <v>1600.3822153379031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773.07327518005991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1073.6726921682728</v>
      </c>
      <c r="G51" s="168">
        <f ca="1">IF($C51-G$1&lt;År1,0,F50*(1-VLOOKUP($A51,[1]Hugst!$R$5:$W$9,MATCH(ROUNDUP((G$1)/10,0)*10,[1]Hugst!$R$4:$W$4,0))))</f>
        <v>1114.3590655804533</v>
      </c>
      <c r="H51" s="168">
        <f ca="1">IF($C51-H$1&lt;År1,0,G50*(1-VLOOKUP($A51,[1]Hugst!$R$5:$W$9,MATCH(ROUNDUP((H$1)/10,0)*10,[1]Hugst!$R$4:$W$4,0))))</f>
        <v>1163.056289542279</v>
      </c>
      <c r="I51" s="168">
        <f ca="1">IF($C51-I$1&lt;År1,0,H50*(1-VLOOKUP($A51,[1]Hugst!$R$5:$W$9,MATCH(ROUNDUP((I$1)/10,0)*10,[1]Hugst!$R$4:$W$4,0))))</f>
        <v>1221.4605218533416</v>
      </c>
      <c r="J51" s="168">
        <f ca="1">IF($C51-J$1&lt;År1,0,I50*(1-VLOOKUP($A51,[1]Hugst!$R$5:$W$9,MATCH(ROUNDUP((J$1)/10,0)*10,[1]Hugst!$R$4:$W$4,0))))</f>
        <v>1291.6276957157456</v>
      </c>
      <c r="K51" s="168">
        <f ca="1">IF($C51-K$1&lt;År1,0,J50*(1-VLOOKUP($A51,[1]Hugst!$R$5:$W$9,MATCH(ROUNDUP((K$1)/10,0)*10,[1]Hugst!$R$4:$W$4,0))))</f>
        <v>1376.0498356499882</v>
      </c>
      <c r="L51" s="168">
        <f ca="1">IF($C51-L$1&lt;År1,0,K50*(1-VLOOKUP($A51,[1]Hugst!$R$5:$W$9,MATCH(ROUNDUP((L$1)/10,0)*10,[1]Hugst!$R$4:$W$4,0))))</f>
        <v>1477.7475616349589</v>
      </c>
      <c r="M51" s="168">
        <f ca="1">IF($C51-M$1&lt;År1,0,L50*(1-VLOOKUP($A51,[1]Hugst!$R$5:$W$9,MATCH(ROUNDUP((M$1)/10,0)*10,[1]Hugst!$R$4:$W$4,0))))</f>
        <v>1600.3822153379031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738.99840928955098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1039.5978262777639</v>
      </c>
      <c r="G52" s="168">
        <f ca="1">IF($C52-G$1&lt;År1,0,F51*(1-VLOOKUP($A52,[1]Hugst!$R$5:$W$9,MATCH(ROUNDUP((G$1)/10,0)*10,[1]Hugst!$R$4:$W$4,0))))</f>
        <v>1073.6726921682728</v>
      </c>
      <c r="H52" s="168">
        <f ca="1">IF($C52-H$1&lt;År1,0,G51*(1-VLOOKUP($A52,[1]Hugst!$R$5:$W$9,MATCH(ROUNDUP((H$1)/10,0)*10,[1]Hugst!$R$4:$W$4,0))))</f>
        <v>1114.3590655804533</v>
      </c>
      <c r="I52" s="168">
        <f ca="1">IF($C52-I$1&lt;År1,0,H51*(1-VLOOKUP($A52,[1]Hugst!$R$5:$W$9,MATCH(ROUNDUP((I$1)/10,0)*10,[1]Hugst!$R$4:$W$4,0))))</f>
        <v>1163.056289542279</v>
      </c>
      <c r="J52" s="168">
        <f ca="1">IF($C52-J$1&lt;År1,0,I51*(1-VLOOKUP($A52,[1]Hugst!$R$5:$W$9,MATCH(ROUNDUP((J$1)/10,0)*10,[1]Hugst!$R$4:$W$4,0))))</f>
        <v>1221.4605218533416</v>
      </c>
      <c r="K52" s="168">
        <f ca="1">IF($C52-K$1&lt;År1,0,J51*(1-VLOOKUP($A52,[1]Hugst!$R$5:$W$9,MATCH(ROUNDUP((K$1)/10,0)*10,[1]Hugst!$R$4:$W$4,0))))</f>
        <v>1291.6276957157456</v>
      </c>
      <c r="L52" s="168">
        <f ca="1">IF($C52-L$1&lt;År1,0,K51*(1-VLOOKUP($A52,[1]Hugst!$R$5:$W$9,MATCH(ROUNDUP((L$1)/10,0)*10,[1]Hugst!$R$4:$W$4,0))))</f>
        <v>1376.0498356499882</v>
      </c>
      <c r="M52" s="168">
        <f ca="1">IF($C52-M$1&lt;År1,0,L51*(1-VLOOKUP($A52,[1]Hugst!$R$5:$W$9,MATCH(ROUNDUP((M$1)/10,0)*10,[1]Hugst!$R$4:$W$4,0))))</f>
        <v>1477.7475616349589</v>
      </c>
      <c r="N52" s="168">
        <f ca="1">IF($C52-N$1&lt;År1,0,M51*(1-VLOOKUP($A52,[1]Hugst!$R$5:$W$9,MATCH(ROUNDUP((N$1)/10,0)*10,[1]Hugst!$R$4:$W$4,0))))</f>
        <v>1600.3822153379031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710.38058014355011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1010.979997131763</v>
      </c>
      <c r="G53" s="168">
        <f ca="1">IF($C53-G$1&lt;År1,0,F52*(1-VLOOKUP($A53,[1]Hugst!$R$5:$W$9,MATCH(ROUNDUP((G$1)/10,0)*10,[1]Hugst!$R$4:$W$4,0))))</f>
        <v>1039.5978262777639</v>
      </c>
      <c r="H53" s="168">
        <f ca="1">IF($C53-H$1&lt;År1,0,G52*(1-VLOOKUP($A53,[1]Hugst!$R$5:$W$9,MATCH(ROUNDUP((H$1)/10,0)*10,[1]Hugst!$R$4:$W$4,0))))</f>
        <v>1073.6726921682728</v>
      </c>
      <c r="I53" s="168">
        <f ca="1">IF($C53-I$1&lt;År1,0,H52*(1-VLOOKUP($A53,[1]Hugst!$R$5:$W$9,MATCH(ROUNDUP((I$1)/10,0)*10,[1]Hugst!$R$4:$W$4,0))))</f>
        <v>1114.3590655804533</v>
      </c>
      <c r="J53" s="168">
        <f ca="1">IF($C53-J$1&lt;År1,0,I52*(1-VLOOKUP($A53,[1]Hugst!$R$5:$W$9,MATCH(ROUNDUP((J$1)/10,0)*10,[1]Hugst!$R$4:$W$4,0))))</f>
        <v>1163.056289542279</v>
      </c>
      <c r="K53" s="168">
        <f ca="1">IF($C53-K$1&lt;År1,0,J52*(1-VLOOKUP($A53,[1]Hugst!$R$5:$W$9,MATCH(ROUNDUP((K$1)/10,0)*10,[1]Hugst!$R$4:$W$4,0))))</f>
        <v>1221.4605218533416</v>
      </c>
      <c r="L53" s="168">
        <f ca="1">IF($C53-L$1&lt;År1,0,K52*(1-VLOOKUP($A53,[1]Hugst!$R$5:$W$9,MATCH(ROUNDUP((L$1)/10,0)*10,[1]Hugst!$R$4:$W$4,0))))</f>
        <v>1291.6276957157456</v>
      </c>
      <c r="M53" s="168">
        <f ca="1">IF($C53-M$1&lt;År1,0,L52*(1-VLOOKUP($A53,[1]Hugst!$R$5:$W$9,MATCH(ROUNDUP((M$1)/10,0)*10,[1]Hugst!$R$4:$W$4,0))))</f>
        <v>1376.0498356499882</v>
      </c>
      <c r="N53" s="168">
        <f ca="1">IF($C53-N$1&lt;År1,0,M52*(1-VLOOKUP($A53,[1]Hugst!$R$5:$W$9,MATCH(ROUNDUP((N$1)/10,0)*10,[1]Hugst!$R$4:$W$4,0))))</f>
        <v>1477.7475616349589</v>
      </c>
      <c r="O53" s="168">
        <f ca="1">IF($C53-O$1&lt;År1,0,N52*(1-VLOOKUP($A53,[1]Hugst!$R$5:$W$9,MATCH(ROUNDUP((O$1)/10,0)*10,[1]Hugst!$R$4:$W$4,0))))</f>
        <v>1600.3822153379031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686.2673366357011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986.86675362391395</v>
      </c>
      <c r="G54" s="168">
        <f ca="1">IF($C54-G$1&lt;År1,0,F53*(1-VLOOKUP($A54,[1]Hugst!$R$5:$W$9,MATCH(ROUNDUP((G$1)/10,0)*10,[1]Hugst!$R$4:$W$4,0))))</f>
        <v>1010.979997131763</v>
      </c>
      <c r="H54" s="168">
        <f ca="1">IF($C54-H$1&lt;År1,0,G53*(1-VLOOKUP($A54,[1]Hugst!$R$5:$W$9,MATCH(ROUNDUP((H$1)/10,0)*10,[1]Hugst!$R$4:$W$4,0))))</f>
        <v>1039.5978262777639</v>
      </c>
      <c r="I54" s="168">
        <f ca="1">IF($C54-I$1&lt;År1,0,H53*(1-VLOOKUP($A54,[1]Hugst!$R$5:$W$9,MATCH(ROUNDUP((I$1)/10,0)*10,[1]Hugst!$R$4:$W$4,0))))</f>
        <v>1073.6726921682728</v>
      </c>
      <c r="J54" s="168">
        <f ca="1">IF($C54-J$1&lt;År1,0,I53*(1-VLOOKUP($A54,[1]Hugst!$R$5:$W$9,MATCH(ROUNDUP((J$1)/10,0)*10,[1]Hugst!$R$4:$W$4,0))))</f>
        <v>1114.3590655804533</v>
      </c>
      <c r="K54" s="168">
        <f ca="1">IF($C54-K$1&lt;År1,0,J53*(1-VLOOKUP($A54,[1]Hugst!$R$5:$W$9,MATCH(ROUNDUP((K$1)/10,0)*10,[1]Hugst!$R$4:$W$4,0))))</f>
        <v>1163.056289542279</v>
      </c>
      <c r="L54" s="168">
        <f ca="1">IF($C54-L$1&lt;År1,0,K53*(1-VLOOKUP($A54,[1]Hugst!$R$5:$W$9,MATCH(ROUNDUP((L$1)/10,0)*10,[1]Hugst!$R$4:$W$4,0))))</f>
        <v>1221.4605218533416</v>
      </c>
      <c r="M54" s="168">
        <f ca="1">IF($C54-M$1&lt;År1,0,L53*(1-VLOOKUP($A54,[1]Hugst!$R$5:$W$9,MATCH(ROUNDUP((M$1)/10,0)*10,[1]Hugst!$R$4:$W$4,0))))</f>
        <v>1291.6276957157456</v>
      </c>
      <c r="N54" s="168">
        <f ca="1">IF($C54-N$1&lt;År1,0,M53*(1-VLOOKUP($A54,[1]Hugst!$R$5:$W$9,MATCH(ROUNDUP((N$1)/10,0)*10,[1]Hugst!$R$4:$W$4,0))))</f>
        <v>1376.0498356499882</v>
      </c>
      <c r="O54" s="168">
        <f ca="1">IF($C54-O$1&lt;År1,0,N53*(1-VLOOKUP($A54,[1]Hugst!$R$5:$W$9,MATCH(ROUNDUP((O$1)/10,0)*10,[1]Hugst!$R$4:$W$4,0))))</f>
        <v>1477.7475616349589</v>
      </c>
      <c r="P54" s="168">
        <f ca="1">IF($C54-P$1&lt;År1,0,O53*(1-VLOOKUP($A54,[1]Hugst!$R$5:$W$9,MATCH(ROUNDUP((P$1)/10,0)*10,[1]Hugst!$R$4:$W$4,0))))</f>
        <v>1600.3822153379031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665.8728939516443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966.47231093985715</v>
      </c>
      <c r="G55" s="168">
        <f ca="1">IF($C55-G$1&lt;År1,0,F54*(1-VLOOKUP($A55,[1]Hugst!$R$5:$W$9,MATCH(ROUNDUP((G$1)/10,0)*10,[1]Hugst!$R$4:$W$4,0))))</f>
        <v>986.86675362391395</v>
      </c>
      <c r="H55" s="168">
        <f ca="1">IF($C55-H$1&lt;År1,0,G54*(1-VLOOKUP($A55,[1]Hugst!$R$5:$W$9,MATCH(ROUNDUP((H$1)/10,0)*10,[1]Hugst!$R$4:$W$4,0))))</f>
        <v>1010.979997131763</v>
      </c>
      <c r="I55" s="168">
        <f ca="1">IF($C55-I$1&lt;År1,0,H54*(1-VLOOKUP($A55,[1]Hugst!$R$5:$W$9,MATCH(ROUNDUP((I$1)/10,0)*10,[1]Hugst!$R$4:$W$4,0))))</f>
        <v>1039.5978262777639</v>
      </c>
      <c r="J55" s="168">
        <f ca="1">IF($C55-J$1&lt;År1,0,I54*(1-VLOOKUP($A55,[1]Hugst!$R$5:$W$9,MATCH(ROUNDUP((J$1)/10,0)*10,[1]Hugst!$R$4:$W$4,0))))</f>
        <v>1073.6726921682728</v>
      </c>
      <c r="K55" s="168">
        <f ca="1">IF($C55-K$1&lt;År1,0,J54*(1-VLOOKUP($A55,[1]Hugst!$R$5:$W$9,MATCH(ROUNDUP((K$1)/10,0)*10,[1]Hugst!$R$4:$W$4,0))))</f>
        <v>1114.3590655804533</v>
      </c>
      <c r="L55" s="168">
        <f ca="1">IF($C55-L$1&lt;År1,0,K54*(1-VLOOKUP($A55,[1]Hugst!$R$5:$W$9,MATCH(ROUNDUP((L$1)/10,0)*10,[1]Hugst!$R$4:$W$4,0))))</f>
        <v>1163.056289542279</v>
      </c>
      <c r="M55" s="168">
        <f ca="1">IF($C55-M$1&lt;År1,0,L54*(1-VLOOKUP($A55,[1]Hugst!$R$5:$W$9,MATCH(ROUNDUP((M$1)/10,0)*10,[1]Hugst!$R$4:$W$4,0))))</f>
        <v>1221.4605218533416</v>
      </c>
      <c r="N55" s="168">
        <f ca="1">IF($C55-N$1&lt;År1,0,M54*(1-VLOOKUP($A55,[1]Hugst!$R$5:$W$9,MATCH(ROUNDUP((N$1)/10,0)*10,[1]Hugst!$R$4:$W$4,0))))</f>
        <v>1291.6276957157456</v>
      </c>
      <c r="O55" s="168">
        <f ca="1">IF($C55-O$1&lt;År1,0,N54*(1-VLOOKUP($A55,[1]Hugst!$R$5:$W$9,MATCH(ROUNDUP((O$1)/10,0)*10,[1]Hugst!$R$4:$W$4,0))))</f>
        <v>1376.0498356499882</v>
      </c>
      <c r="P55" s="168">
        <f ca="1">IF($C55-P$1&lt;År1,0,O54*(1-VLOOKUP($A55,[1]Hugst!$R$5:$W$9,MATCH(ROUNDUP((P$1)/10,0)*10,[1]Hugst!$R$4:$W$4,0))))</f>
        <v>1477.7475616349589</v>
      </c>
      <c r="Q55" s="168">
        <f ca="1">IF($C55-Q$1&lt;År1,0,P54*(1-VLOOKUP($A55,[1]Hugst!$R$5:$W$9,MATCH(ROUNDUP((Q$1)/10,0)*10,[1]Hugst!$R$4:$W$4,0))))</f>
        <v>1600.3822153379031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648.54896703115605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949.1483840193689</v>
      </c>
      <c r="G56" s="168">
        <f ca="1">IF($C56-G$1&lt;År1,0,F55*(1-VLOOKUP($A56,[1]Hugst!$R$5:$W$9,MATCH(ROUNDUP((G$1)/10,0)*10,[1]Hugst!$R$4:$W$4,0))))</f>
        <v>966.47231093985715</v>
      </c>
      <c r="H56" s="168">
        <f ca="1">IF($C56-H$1&lt;År1,0,G55*(1-VLOOKUP($A56,[1]Hugst!$R$5:$W$9,MATCH(ROUNDUP((H$1)/10,0)*10,[1]Hugst!$R$4:$W$4,0))))</f>
        <v>986.86675362391395</v>
      </c>
      <c r="I56" s="168">
        <f ca="1">IF($C56-I$1&lt;År1,0,H55*(1-VLOOKUP($A56,[1]Hugst!$R$5:$W$9,MATCH(ROUNDUP((I$1)/10,0)*10,[1]Hugst!$R$4:$W$4,0))))</f>
        <v>1010.979997131763</v>
      </c>
      <c r="J56" s="168">
        <f ca="1">IF($C56-J$1&lt;År1,0,I55*(1-VLOOKUP($A56,[1]Hugst!$R$5:$W$9,MATCH(ROUNDUP((J$1)/10,0)*10,[1]Hugst!$R$4:$W$4,0))))</f>
        <v>1039.5978262777639</v>
      </c>
      <c r="K56" s="168">
        <f ca="1">IF($C56-K$1&lt;År1,0,J55*(1-VLOOKUP($A56,[1]Hugst!$R$5:$W$9,MATCH(ROUNDUP((K$1)/10,0)*10,[1]Hugst!$R$4:$W$4,0))))</f>
        <v>1073.6726921682728</v>
      </c>
      <c r="L56" s="168">
        <f ca="1">IF($C56-L$1&lt;År1,0,K55*(1-VLOOKUP($A56,[1]Hugst!$R$5:$W$9,MATCH(ROUNDUP((L$1)/10,0)*10,[1]Hugst!$R$4:$W$4,0))))</f>
        <v>1114.3590655804533</v>
      </c>
      <c r="M56" s="168">
        <f ca="1">IF($C56-M$1&lt;År1,0,L55*(1-VLOOKUP($A56,[1]Hugst!$R$5:$W$9,MATCH(ROUNDUP((M$1)/10,0)*10,[1]Hugst!$R$4:$W$4,0))))</f>
        <v>1163.056289542279</v>
      </c>
      <c r="N56" s="168">
        <f ca="1">IF($C56-N$1&lt;År1,0,M55*(1-VLOOKUP($A56,[1]Hugst!$R$5:$W$9,MATCH(ROUNDUP((N$1)/10,0)*10,[1]Hugst!$R$4:$W$4,0))))</f>
        <v>1221.4605218533416</v>
      </c>
      <c r="O56" s="168">
        <f ca="1">IF($C56-O$1&lt;År1,0,N55*(1-VLOOKUP($A56,[1]Hugst!$R$5:$W$9,MATCH(ROUNDUP((O$1)/10,0)*10,[1]Hugst!$R$4:$W$4,0))))</f>
        <v>1291.6276957157456</v>
      </c>
      <c r="P56" s="168">
        <f ca="1">IF($C56-P$1&lt;År1,0,O55*(1-VLOOKUP($A56,[1]Hugst!$R$5:$W$9,MATCH(ROUNDUP((P$1)/10,0)*10,[1]Hugst!$R$4:$W$4,0))))</f>
        <v>1376.0498356499882</v>
      </c>
      <c r="Q56" s="168">
        <f ca="1">IF($C56-Q$1&lt;År1,0,P55*(1-VLOOKUP($A56,[1]Hugst!$R$5:$W$9,MATCH(ROUNDUP((Q$1)/10,0)*10,[1]Hugst!$R$4:$W$4,0))))</f>
        <v>1477.7475616349589</v>
      </c>
      <c r="R56" s="168">
        <f ca="1">IF($C56-R$1&lt;År1,0,Q55*(1-VLOOKUP($A56,[1]Hugst!$R$5:$W$9,MATCH(ROUNDUP((R$1)/10,0)*10,[1]Hugst!$R$4:$W$4,0))))</f>
        <v>1600.3822153379031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633.76070817415018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934.36012516236303</v>
      </c>
      <c r="G57" s="168">
        <f ca="1">IF($C57-G$1&lt;År1,0,F56*(1-VLOOKUP($A57,[1]Hugst!$R$5:$W$9,MATCH(ROUNDUP((G$1)/10,0)*10,[1]Hugst!$R$4:$W$4,0))))</f>
        <v>949.1483840193689</v>
      </c>
      <c r="H57" s="168">
        <f ca="1">IF($C57-H$1&lt;År1,0,G56*(1-VLOOKUP($A57,[1]Hugst!$R$5:$W$9,MATCH(ROUNDUP((H$1)/10,0)*10,[1]Hugst!$R$4:$W$4,0))))</f>
        <v>966.47231093985715</v>
      </c>
      <c r="I57" s="168">
        <f ca="1">IF($C57-I$1&lt;År1,0,H56*(1-VLOOKUP($A57,[1]Hugst!$R$5:$W$9,MATCH(ROUNDUP((I$1)/10,0)*10,[1]Hugst!$R$4:$W$4,0))))</f>
        <v>986.86675362391395</v>
      </c>
      <c r="J57" s="168">
        <f ca="1">IF($C57-J$1&lt;År1,0,I56*(1-VLOOKUP($A57,[1]Hugst!$R$5:$W$9,MATCH(ROUNDUP((J$1)/10,0)*10,[1]Hugst!$R$4:$W$4,0))))</f>
        <v>1010.979997131763</v>
      </c>
      <c r="K57" s="168">
        <f ca="1">IF($C57-K$1&lt;År1,0,J56*(1-VLOOKUP($A57,[1]Hugst!$R$5:$W$9,MATCH(ROUNDUP((K$1)/10,0)*10,[1]Hugst!$R$4:$W$4,0))))</f>
        <v>1039.5978262777639</v>
      </c>
      <c r="L57" s="168">
        <f ca="1">IF($C57-L$1&lt;År1,0,K56*(1-VLOOKUP($A57,[1]Hugst!$R$5:$W$9,MATCH(ROUNDUP((L$1)/10,0)*10,[1]Hugst!$R$4:$W$4,0))))</f>
        <v>1073.6726921682728</v>
      </c>
      <c r="M57" s="168">
        <f ca="1">IF($C57-M$1&lt;År1,0,L56*(1-VLOOKUP($A57,[1]Hugst!$R$5:$W$9,MATCH(ROUNDUP((M$1)/10,0)*10,[1]Hugst!$R$4:$W$4,0))))</f>
        <v>1114.3590655804533</v>
      </c>
      <c r="N57" s="168">
        <f ca="1">IF($C57-N$1&lt;År1,0,M56*(1-VLOOKUP($A57,[1]Hugst!$R$5:$W$9,MATCH(ROUNDUP((N$1)/10,0)*10,[1]Hugst!$R$4:$W$4,0))))</f>
        <v>1163.056289542279</v>
      </c>
      <c r="O57" s="168">
        <f ca="1">IF($C57-O$1&lt;År1,0,N56*(1-VLOOKUP($A57,[1]Hugst!$R$5:$W$9,MATCH(ROUNDUP((O$1)/10,0)*10,[1]Hugst!$R$4:$W$4,0))))</f>
        <v>1221.4605218533416</v>
      </c>
      <c r="P57" s="168">
        <f ca="1">IF($C57-P$1&lt;År1,0,O56*(1-VLOOKUP($A57,[1]Hugst!$R$5:$W$9,MATCH(ROUNDUP((P$1)/10,0)*10,[1]Hugst!$R$4:$W$4,0))))</f>
        <v>1291.6276957157456</v>
      </c>
      <c r="Q57" s="168">
        <f ca="1">IF($C57-Q$1&lt;År1,0,P56*(1-VLOOKUP($A57,[1]Hugst!$R$5:$W$9,MATCH(ROUNDUP((Q$1)/10,0)*10,[1]Hugst!$R$4:$W$4,0))))</f>
        <v>1376.0498356499882</v>
      </c>
      <c r="R57" s="168">
        <f ca="1">IF($C57-R$1&lt;År1,0,Q56*(1-VLOOKUP($A57,[1]Hugst!$R$5:$W$9,MATCH(ROUNDUP((R$1)/10,0)*10,[1]Hugst!$R$4:$W$4,0))))</f>
        <v>1477.7475616349589</v>
      </c>
      <c r="S57" s="168">
        <f ca="1">IF($C57-S$1&lt;År1,0,R56*(1-VLOOKUP($A57,[1]Hugst!$R$5:$W$9,MATCH(ROUNDUP((S$1)/10,0)*10,[1]Hugst!$R$4:$W$4,0))))</f>
        <v>1600.3822153379031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621.06685556525088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921.66627255346373</v>
      </c>
      <c r="G58" s="168">
        <f ca="1">IF($C58-G$1&lt;År1,0,F57*(1-VLOOKUP($A58,[1]Hugst!$R$5:$W$9,MATCH(ROUNDUP((G$1)/10,0)*10,[1]Hugst!$R$4:$W$4,0))))</f>
        <v>934.36012516236303</v>
      </c>
      <c r="H58" s="168">
        <f ca="1">IF($C58-H$1&lt;År1,0,G57*(1-VLOOKUP($A58,[1]Hugst!$R$5:$W$9,MATCH(ROUNDUP((H$1)/10,0)*10,[1]Hugst!$R$4:$W$4,0))))</f>
        <v>949.1483840193689</v>
      </c>
      <c r="I58" s="168">
        <f ca="1">IF($C58-I$1&lt;År1,0,H57*(1-VLOOKUP($A58,[1]Hugst!$R$5:$W$9,MATCH(ROUNDUP((I$1)/10,0)*10,[1]Hugst!$R$4:$W$4,0))))</f>
        <v>966.47231093985715</v>
      </c>
      <c r="J58" s="168">
        <f ca="1">IF($C58-J$1&lt;År1,0,I57*(1-VLOOKUP($A58,[1]Hugst!$R$5:$W$9,MATCH(ROUNDUP((J$1)/10,0)*10,[1]Hugst!$R$4:$W$4,0))))</f>
        <v>986.86675362391395</v>
      </c>
      <c r="K58" s="168">
        <f ca="1">IF($C58-K$1&lt;År1,0,J57*(1-VLOOKUP($A58,[1]Hugst!$R$5:$W$9,MATCH(ROUNDUP((K$1)/10,0)*10,[1]Hugst!$R$4:$W$4,0))))</f>
        <v>1010.979997131763</v>
      </c>
      <c r="L58" s="168">
        <f ca="1">IF($C58-L$1&lt;År1,0,K57*(1-VLOOKUP($A58,[1]Hugst!$R$5:$W$9,MATCH(ROUNDUP((L$1)/10,0)*10,[1]Hugst!$R$4:$W$4,0))))</f>
        <v>1039.5978262777639</v>
      </c>
      <c r="M58" s="168">
        <f ca="1">IF($C58-M$1&lt;År1,0,L57*(1-VLOOKUP($A58,[1]Hugst!$R$5:$W$9,MATCH(ROUNDUP((M$1)/10,0)*10,[1]Hugst!$R$4:$W$4,0))))</f>
        <v>1073.6726921682728</v>
      </c>
      <c r="N58" s="168">
        <f ca="1">IF($C58-N$1&lt;År1,0,M57*(1-VLOOKUP($A58,[1]Hugst!$R$5:$W$9,MATCH(ROUNDUP((N$1)/10,0)*10,[1]Hugst!$R$4:$W$4,0))))</f>
        <v>1114.3590655804533</v>
      </c>
      <c r="O58" s="168">
        <f ca="1">IF($C58-O$1&lt;År1,0,N57*(1-VLOOKUP($A58,[1]Hugst!$R$5:$W$9,MATCH(ROUNDUP((O$1)/10,0)*10,[1]Hugst!$R$4:$W$4,0))))</f>
        <v>1163.056289542279</v>
      </c>
      <c r="P58" s="168">
        <f ca="1">IF($C58-P$1&lt;År1,0,O57*(1-VLOOKUP($A58,[1]Hugst!$R$5:$W$9,MATCH(ROUNDUP((P$1)/10,0)*10,[1]Hugst!$R$4:$W$4,0))))</f>
        <v>1221.4605218533416</v>
      </c>
      <c r="Q58" s="168">
        <f ca="1">IF($C58-Q$1&lt;År1,0,P57*(1-VLOOKUP($A58,[1]Hugst!$R$5:$W$9,MATCH(ROUNDUP((Q$1)/10,0)*10,[1]Hugst!$R$4:$W$4,0))))</f>
        <v>1291.6276957157456</v>
      </c>
      <c r="R58" s="168">
        <f ca="1">IF($C58-R$1&lt;År1,0,Q57*(1-VLOOKUP($A58,[1]Hugst!$R$5:$W$9,MATCH(ROUNDUP((R$1)/10,0)*10,[1]Hugst!$R$4:$W$4,0))))</f>
        <v>1376.0498356499882</v>
      </c>
      <c r="S58" s="168">
        <f ca="1">IF($C58-S$1&lt;År1,0,R57*(1-VLOOKUP($A58,[1]Hugst!$R$5:$W$9,MATCH(ROUNDUP((S$1)/10,0)*10,[1]Hugst!$R$4:$W$4,0))))</f>
        <v>1477.7475616349589</v>
      </c>
      <c r="T58" s="168">
        <f ca="1">IF($C58-T$1&lt;År1,0,S57*(1-VLOOKUP($A58,[1]Hugst!$R$5:$W$9,MATCH(ROUNDUP((T$1)/10,0)*10,[1]Hugst!$R$4:$W$4,0))))</f>
        <v>1600.3822153379031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610.10335580630681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910.70277279451966</v>
      </c>
      <c r="G59" s="168">
        <f ca="1">IF($C59-G$1&lt;År1,0,F58*(1-VLOOKUP($A59,[1]Hugst!$R$5:$W$9,MATCH(ROUNDUP((G$1)/10,0)*10,[1]Hugst!$R$4:$W$4,0))))</f>
        <v>921.66627255346373</v>
      </c>
      <c r="H59" s="168">
        <f ca="1">IF($C59-H$1&lt;År1,0,G58*(1-VLOOKUP($A59,[1]Hugst!$R$5:$W$9,MATCH(ROUNDUP((H$1)/10,0)*10,[1]Hugst!$R$4:$W$4,0))))</f>
        <v>934.36012516236303</v>
      </c>
      <c r="I59" s="168">
        <f ca="1">IF($C59-I$1&lt;År1,0,H58*(1-VLOOKUP($A59,[1]Hugst!$R$5:$W$9,MATCH(ROUNDUP((I$1)/10,0)*10,[1]Hugst!$R$4:$W$4,0))))</f>
        <v>949.1483840193689</v>
      </c>
      <c r="J59" s="168">
        <f ca="1">IF($C59-J$1&lt;År1,0,I58*(1-VLOOKUP($A59,[1]Hugst!$R$5:$W$9,MATCH(ROUNDUP((J$1)/10,0)*10,[1]Hugst!$R$4:$W$4,0))))</f>
        <v>966.47231093985715</v>
      </c>
      <c r="K59" s="168">
        <f ca="1">IF($C59-K$1&lt;År1,0,J58*(1-VLOOKUP($A59,[1]Hugst!$R$5:$W$9,MATCH(ROUNDUP((K$1)/10,0)*10,[1]Hugst!$R$4:$W$4,0))))</f>
        <v>986.86675362391395</v>
      </c>
      <c r="L59" s="168">
        <f ca="1">IF($C59-L$1&lt;År1,0,K58*(1-VLOOKUP($A59,[1]Hugst!$R$5:$W$9,MATCH(ROUNDUP((L$1)/10,0)*10,[1]Hugst!$R$4:$W$4,0))))</f>
        <v>1010.979997131763</v>
      </c>
      <c r="M59" s="168">
        <f ca="1">IF($C59-M$1&lt;År1,0,L58*(1-VLOOKUP($A59,[1]Hugst!$R$5:$W$9,MATCH(ROUNDUP((M$1)/10,0)*10,[1]Hugst!$R$4:$W$4,0))))</f>
        <v>1039.5978262777639</v>
      </c>
      <c r="N59" s="168">
        <f ca="1">IF($C59-N$1&lt;År1,0,M58*(1-VLOOKUP($A59,[1]Hugst!$R$5:$W$9,MATCH(ROUNDUP((N$1)/10,0)*10,[1]Hugst!$R$4:$W$4,0))))</f>
        <v>1073.6726921682728</v>
      </c>
      <c r="O59" s="168">
        <f ca="1">IF($C59-O$1&lt;År1,0,N58*(1-VLOOKUP($A59,[1]Hugst!$R$5:$W$9,MATCH(ROUNDUP((O$1)/10,0)*10,[1]Hugst!$R$4:$W$4,0))))</f>
        <v>1114.3590655804533</v>
      </c>
      <c r="P59" s="168">
        <f ca="1">IF($C59-P$1&lt;År1,0,O58*(1-VLOOKUP($A59,[1]Hugst!$R$5:$W$9,MATCH(ROUNDUP((P$1)/10,0)*10,[1]Hugst!$R$4:$W$4,0))))</f>
        <v>1163.056289542279</v>
      </c>
      <c r="Q59" s="168">
        <f ca="1">IF($C59-Q$1&lt;År1,0,P58*(1-VLOOKUP($A59,[1]Hugst!$R$5:$W$9,MATCH(ROUNDUP((Q$1)/10,0)*10,[1]Hugst!$R$4:$W$4,0))))</f>
        <v>1221.4605218533416</v>
      </c>
      <c r="R59" s="168">
        <f ca="1">IF($C59-R$1&lt;År1,0,Q58*(1-VLOOKUP($A59,[1]Hugst!$R$5:$W$9,MATCH(ROUNDUP((R$1)/10,0)*10,[1]Hugst!$R$4:$W$4,0))))</f>
        <v>1291.6276957157456</v>
      </c>
      <c r="S59" s="168">
        <f ca="1">IF($C59-S$1&lt;År1,0,R58*(1-VLOOKUP($A59,[1]Hugst!$R$5:$W$9,MATCH(ROUNDUP((S$1)/10,0)*10,[1]Hugst!$R$4:$W$4,0))))</f>
        <v>1376.0498356499882</v>
      </c>
      <c r="T59" s="168">
        <f ca="1">IF($C59-T$1&lt;År1,0,S58*(1-VLOOKUP($A59,[1]Hugst!$R$5:$W$9,MATCH(ROUNDUP((T$1)/10,0)*10,[1]Hugst!$R$4:$W$4,0))))</f>
        <v>1477.7475616349589</v>
      </c>
      <c r="U59" s="168">
        <f ca="1">IF($C59-U$1&lt;År1,0,T58*(1-VLOOKUP($A59,[1]Hugst!$R$5:$W$9,MATCH(ROUNDUP((U$1)/10,0)*10,[1]Hugst!$R$4:$W$4,0))))</f>
        <v>1600.3822153379031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600.56985250534456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901.16926949355741</v>
      </c>
      <c r="G60" s="168">
        <f ca="1">IF($C60-G$1&lt;År1,0,F59*(1-VLOOKUP($A60,[1]Hugst!$R$5:$W$9,MATCH(ROUNDUP((G$1)/10,0)*10,[1]Hugst!$R$4:$W$4,0))))</f>
        <v>910.70277279451966</v>
      </c>
      <c r="H60" s="168">
        <f ca="1">IF($C60-H$1&lt;År1,0,G59*(1-VLOOKUP($A60,[1]Hugst!$R$5:$W$9,MATCH(ROUNDUP((H$1)/10,0)*10,[1]Hugst!$R$4:$W$4,0))))</f>
        <v>921.66627255346373</v>
      </c>
      <c r="I60" s="168">
        <f ca="1">IF($C60-I$1&lt;År1,0,H59*(1-VLOOKUP($A60,[1]Hugst!$R$5:$W$9,MATCH(ROUNDUP((I$1)/10,0)*10,[1]Hugst!$R$4:$W$4,0))))</f>
        <v>934.36012516236303</v>
      </c>
      <c r="J60" s="168">
        <f ca="1">IF($C60-J$1&lt;År1,0,I59*(1-VLOOKUP($A60,[1]Hugst!$R$5:$W$9,MATCH(ROUNDUP((J$1)/10,0)*10,[1]Hugst!$R$4:$W$4,0))))</f>
        <v>949.1483840193689</v>
      </c>
      <c r="K60" s="168">
        <f ca="1">IF($C60-K$1&lt;År1,0,J59*(1-VLOOKUP($A60,[1]Hugst!$R$5:$W$9,MATCH(ROUNDUP((K$1)/10,0)*10,[1]Hugst!$R$4:$W$4,0))))</f>
        <v>966.47231093985715</v>
      </c>
      <c r="L60" s="168">
        <f ca="1">IF($C60-L$1&lt;År1,0,K59*(1-VLOOKUP($A60,[1]Hugst!$R$5:$W$9,MATCH(ROUNDUP((L$1)/10,0)*10,[1]Hugst!$R$4:$W$4,0))))</f>
        <v>986.86675362391395</v>
      </c>
      <c r="M60" s="168">
        <f ca="1">IF($C60-M$1&lt;År1,0,L59*(1-VLOOKUP($A60,[1]Hugst!$R$5:$W$9,MATCH(ROUNDUP((M$1)/10,0)*10,[1]Hugst!$R$4:$W$4,0))))</f>
        <v>1010.979997131763</v>
      </c>
      <c r="N60" s="168">
        <f ca="1">IF($C60-N$1&lt;År1,0,M59*(1-VLOOKUP($A60,[1]Hugst!$R$5:$W$9,MATCH(ROUNDUP((N$1)/10,0)*10,[1]Hugst!$R$4:$W$4,0))))</f>
        <v>1039.5978262777639</v>
      </c>
      <c r="O60" s="168">
        <f ca="1">IF($C60-O$1&lt;År1,0,N59*(1-VLOOKUP($A60,[1]Hugst!$R$5:$W$9,MATCH(ROUNDUP((O$1)/10,0)*10,[1]Hugst!$R$4:$W$4,0))))</f>
        <v>1073.6726921682728</v>
      </c>
      <c r="P60" s="168">
        <f ca="1">IF($C60-P$1&lt;År1,0,O59*(1-VLOOKUP($A60,[1]Hugst!$R$5:$W$9,MATCH(ROUNDUP((P$1)/10,0)*10,[1]Hugst!$R$4:$W$4,0))))</f>
        <v>1114.3590655804533</v>
      </c>
      <c r="Q60" s="168">
        <f ca="1">IF($C60-Q$1&lt;År1,0,P59*(1-VLOOKUP($A60,[1]Hugst!$R$5:$W$9,MATCH(ROUNDUP((Q$1)/10,0)*10,[1]Hugst!$R$4:$W$4,0))))</f>
        <v>1163.056289542279</v>
      </c>
      <c r="R60" s="168">
        <f ca="1">IF($C60-R$1&lt;År1,0,Q59*(1-VLOOKUP($A60,[1]Hugst!$R$5:$W$9,MATCH(ROUNDUP((R$1)/10,0)*10,[1]Hugst!$R$4:$W$4,0))))</f>
        <v>1221.4605218533416</v>
      </c>
      <c r="S60" s="168">
        <f ca="1">IF($C60-S$1&lt;År1,0,R59*(1-VLOOKUP($A60,[1]Hugst!$R$5:$W$9,MATCH(ROUNDUP((S$1)/10,0)*10,[1]Hugst!$R$4:$W$4,0))))</f>
        <v>1291.6276957157456</v>
      </c>
      <c r="T60" s="168">
        <f ca="1">IF($C60-T$1&lt;År1,0,S59*(1-VLOOKUP($A60,[1]Hugst!$R$5:$W$9,MATCH(ROUNDUP((T$1)/10,0)*10,[1]Hugst!$R$4:$W$4,0))))</f>
        <v>1376.0498356499882</v>
      </c>
      <c r="U60" s="168">
        <f ca="1">IF($C60-U$1&lt;År1,0,T59*(1-VLOOKUP($A60,[1]Hugst!$R$5:$W$9,MATCH(ROUNDUP((U$1)/10,0)*10,[1]Hugst!$R$4:$W$4,0))))</f>
        <v>1477.7475616349589</v>
      </c>
      <c r="V60" s="168">
        <f ca="1">IF($C60-V$1&lt;År1,0,U59*(1-VLOOKUP($A60,[1]Hugst!$R$5:$W$9,MATCH(ROUNDUP((V$1)/10,0)*10,[1]Hugst!$R$4:$W$4,0))))</f>
        <v>1600.3822153379031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592.21853936222806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892.81795635044091</v>
      </c>
      <c r="G61" s="168">
        <f ca="1">IF($C61-G$1&lt;År1,0,F60*(1-VLOOKUP($A61,[1]Hugst!$R$5:$W$9,MATCH(ROUNDUP((G$1)/10,0)*10,[1]Hugst!$R$4:$W$4,0))))</f>
        <v>901.16926949355741</v>
      </c>
      <c r="H61" s="168">
        <f ca="1">IF($C61-H$1&lt;År1,0,G60*(1-VLOOKUP($A61,[1]Hugst!$R$5:$W$9,MATCH(ROUNDUP((H$1)/10,0)*10,[1]Hugst!$R$4:$W$4,0))))</f>
        <v>910.70277279451966</v>
      </c>
      <c r="I61" s="168">
        <f ca="1">IF($C61-I$1&lt;År1,0,H60*(1-VLOOKUP($A61,[1]Hugst!$R$5:$W$9,MATCH(ROUNDUP((I$1)/10,0)*10,[1]Hugst!$R$4:$W$4,0))))</f>
        <v>921.66627255346373</v>
      </c>
      <c r="J61" s="168">
        <f ca="1">IF($C61-J$1&lt;År1,0,I60*(1-VLOOKUP($A61,[1]Hugst!$R$5:$W$9,MATCH(ROUNDUP((J$1)/10,0)*10,[1]Hugst!$R$4:$W$4,0))))</f>
        <v>934.36012516236303</v>
      </c>
      <c r="K61" s="168">
        <f ca="1">IF($C61-K$1&lt;År1,0,J60*(1-VLOOKUP($A61,[1]Hugst!$R$5:$W$9,MATCH(ROUNDUP((K$1)/10,0)*10,[1]Hugst!$R$4:$W$4,0))))</f>
        <v>949.1483840193689</v>
      </c>
      <c r="L61" s="168">
        <f ca="1">IF($C61-L$1&lt;År1,0,K60*(1-VLOOKUP($A61,[1]Hugst!$R$5:$W$9,MATCH(ROUNDUP((L$1)/10,0)*10,[1]Hugst!$R$4:$W$4,0))))</f>
        <v>966.47231093985715</v>
      </c>
      <c r="M61" s="168">
        <f ca="1">IF($C61-M$1&lt;År1,0,L60*(1-VLOOKUP($A61,[1]Hugst!$R$5:$W$9,MATCH(ROUNDUP((M$1)/10,0)*10,[1]Hugst!$R$4:$W$4,0))))</f>
        <v>986.86675362391395</v>
      </c>
      <c r="N61" s="168">
        <f ca="1">IF($C61-N$1&lt;År1,0,M60*(1-VLOOKUP($A61,[1]Hugst!$R$5:$W$9,MATCH(ROUNDUP((N$1)/10,0)*10,[1]Hugst!$R$4:$W$4,0))))</f>
        <v>1010.979997131763</v>
      </c>
      <c r="O61" s="168">
        <f ca="1">IF($C61-O$1&lt;År1,0,N60*(1-VLOOKUP($A61,[1]Hugst!$R$5:$W$9,MATCH(ROUNDUP((O$1)/10,0)*10,[1]Hugst!$R$4:$W$4,0))))</f>
        <v>1039.5978262777639</v>
      </c>
      <c r="P61" s="168">
        <f ca="1">IF($C61-P$1&lt;År1,0,O60*(1-VLOOKUP($A61,[1]Hugst!$R$5:$W$9,MATCH(ROUNDUP((P$1)/10,0)*10,[1]Hugst!$R$4:$W$4,0))))</f>
        <v>1073.6726921682728</v>
      </c>
      <c r="Q61" s="168">
        <f ca="1">IF($C61-Q$1&lt;År1,0,P60*(1-VLOOKUP($A61,[1]Hugst!$R$5:$W$9,MATCH(ROUNDUP((Q$1)/10,0)*10,[1]Hugst!$R$4:$W$4,0))))</f>
        <v>1114.3590655804533</v>
      </c>
      <c r="R61" s="168">
        <f ca="1">IF($C61-R$1&lt;År1,0,Q60*(1-VLOOKUP($A61,[1]Hugst!$R$5:$W$9,MATCH(ROUNDUP((R$1)/10,0)*10,[1]Hugst!$R$4:$W$4,0))))</f>
        <v>1163.056289542279</v>
      </c>
      <c r="S61" s="168">
        <f ca="1">IF($C61-S$1&lt;År1,0,R60*(1-VLOOKUP($A61,[1]Hugst!$R$5:$W$9,MATCH(ROUNDUP((S$1)/10,0)*10,[1]Hugst!$R$4:$W$4,0))))</f>
        <v>1221.4605218533416</v>
      </c>
      <c r="T61" s="168">
        <f ca="1">IF($C61-T$1&lt;År1,0,S60*(1-VLOOKUP($A61,[1]Hugst!$R$5:$W$9,MATCH(ROUNDUP((T$1)/10,0)*10,[1]Hugst!$R$4:$W$4,0))))</f>
        <v>1291.6276957157456</v>
      </c>
      <c r="U61" s="168">
        <f ca="1">IF($C61-U$1&lt;År1,0,T60*(1-VLOOKUP($A61,[1]Hugst!$R$5:$W$9,MATCH(ROUNDUP((U$1)/10,0)*10,[1]Hugst!$R$4:$W$4,0))))</f>
        <v>1376.0498356499882</v>
      </c>
      <c r="V61" s="168">
        <f ca="1">IF($C61-V$1&lt;År1,0,U60*(1-VLOOKUP($A61,[1]Hugst!$R$5:$W$9,MATCH(ROUNDUP((V$1)/10,0)*10,[1]Hugst!$R$4:$W$4,0))))</f>
        <v>1477.7475616349589</v>
      </c>
      <c r="W61" s="168">
        <f ca="1">IF($C61-W$1&lt;År1,0,V60*(1-VLOOKUP($A61,[1]Hugst!$R$5:$W$9,MATCH(ROUNDUP((W$1)/10,0)*10,[1]Hugst!$R$4:$W$4,0))))</f>
        <v>1600.3822153379031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584.84496396393354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885.44438095214639</v>
      </c>
      <c r="G62" s="168">
        <f ca="1">IF($C62-G$1&lt;År1,0,F61*(1-VLOOKUP($A62,[1]Hugst!$R$5:$W$9,MATCH(ROUNDUP((G$1)/10,0)*10,[1]Hugst!$R$4:$W$4,0))))</f>
        <v>892.81795635044091</v>
      </c>
      <c r="H62" s="168">
        <f ca="1">IF($C62-H$1&lt;År1,0,G61*(1-VLOOKUP($A62,[1]Hugst!$R$5:$W$9,MATCH(ROUNDUP((H$1)/10,0)*10,[1]Hugst!$R$4:$W$4,0))))</f>
        <v>901.16926949355741</v>
      </c>
      <c r="I62" s="168">
        <f ca="1">IF($C62-I$1&lt;År1,0,H61*(1-VLOOKUP($A62,[1]Hugst!$R$5:$W$9,MATCH(ROUNDUP((I$1)/10,0)*10,[1]Hugst!$R$4:$W$4,0))))</f>
        <v>910.70277279451966</v>
      </c>
      <c r="J62" s="168">
        <f ca="1">IF($C62-J$1&lt;År1,0,I61*(1-VLOOKUP($A62,[1]Hugst!$R$5:$W$9,MATCH(ROUNDUP((J$1)/10,0)*10,[1]Hugst!$R$4:$W$4,0))))</f>
        <v>921.66627255346373</v>
      </c>
      <c r="K62" s="168">
        <f ca="1">IF($C62-K$1&lt;År1,0,J61*(1-VLOOKUP($A62,[1]Hugst!$R$5:$W$9,MATCH(ROUNDUP((K$1)/10,0)*10,[1]Hugst!$R$4:$W$4,0))))</f>
        <v>934.36012516236303</v>
      </c>
      <c r="L62" s="168">
        <f ca="1">IF($C62-L$1&lt;År1,0,K61*(1-VLOOKUP($A62,[1]Hugst!$R$5:$W$9,MATCH(ROUNDUP((L$1)/10,0)*10,[1]Hugst!$R$4:$W$4,0))))</f>
        <v>949.1483840193689</v>
      </c>
      <c r="M62" s="168">
        <f ca="1">IF($C62-M$1&lt;År1,0,L61*(1-VLOOKUP($A62,[1]Hugst!$R$5:$W$9,MATCH(ROUNDUP((M$1)/10,0)*10,[1]Hugst!$R$4:$W$4,0))))</f>
        <v>966.47231093985715</v>
      </c>
      <c r="N62" s="168">
        <f ca="1">IF($C62-N$1&lt;År1,0,M61*(1-VLOOKUP($A62,[1]Hugst!$R$5:$W$9,MATCH(ROUNDUP((N$1)/10,0)*10,[1]Hugst!$R$4:$W$4,0))))</f>
        <v>986.86675362391395</v>
      </c>
      <c r="O62" s="168">
        <f ca="1">IF($C62-O$1&lt;År1,0,N61*(1-VLOOKUP($A62,[1]Hugst!$R$5:$W$9,MATCH(ROUNDUP((O$1)/10,0)*10,[1]Hugst!$R$4:$W$4,0))))</f>
        <v>1010.979997131763</v>
      </c>
      <c r="P62" s="168">
        <f ca="1">IF($C62-P$1&lt;År1,0,O61*(1-VLOOKUP($A62,[1]Hugst!$R$5:$W$9,MATCH(ROUNDUP((P$1)/10,0)*10,[1]Hugst!$R$4:$W$4,0))))</f>
        <v>1039.5978262777639</v>
      </c>
      <c r="Q62" s="168">
        <f ca="1">IF($C62-Q$1&lt;År1,0,P61*(1-VLOOKUP($A62,[1]Hugst!$R$5:$W$9,MATCH(ROUNDUP((Q$1)/10,0)*10,[1]Hugst!$R$4:$W$4,0))))</f>
        <v>1073.6726921682728</v>
      </c>
      <c r="R62" s="168">
        <f ca="1">IF($C62-R$1&lt;År1,0,Q61*(1-VLOOKUP($A62,[1]Hugst!$R$5:$W$9,MATCH(ROUNDUP((R$1)/10,0)*10,[1]Hugst!$R$4:$W$4,0))))</f>
        <v>1114.3590655804533</v>
      </c>
      <c r="S62" s="168">
        <f ca="1">IF($C62-S$1&lt;År1,0,R61*(1-VLOOKUP($A62,[1]Hugst!$R$5:$W$9,MATCH(ROUNDUP((S$1)/10,0)*10,[1]Hugst!$R$4:$W$4,0))))</f>
        <v>1163.056289542279</v>
      </c>
      <c r="T62" s="168">
        <f ca="1">IF($C62-T$1&lt;År1,0,S61*(1-VLOOKUP($A62,[1]Hugst!$R$5:$W$9,MATCH(ROUNDUP((T$1)/10,0)*10,[1]Hugst!$R$4:$W$4,0))))</f>
        <v>1221.4605218533416</v>
      </c>
      <c r="U62" s="168">
        <f ca="1">IF($C62-U$1&lt;År1,0,T61*(1-VLOOKUP($A62,[1]Hugst!$R$5:$W$9,MATCH(ROUNDUP((U$1)/10,0)*10,[1]Hugst!$R$4:$W$4,0))))</f>
        <v>1291.6276957157456</v>
      </c>
      <c r="V62" s="168">
        <f ca="1">IF($C62-V$1&lt;År1,0,U61*(1-VLOOKUP($A62,[1]Hugst!$R$5:$W$9,MATCH(ROUNDUP((V$1)/10,0)*10,[1]Hugst!$R$4:$W$4,0))))</f>
        <v>1376.0498356499882</v>
      </c>
      <c r="W62" s="168">
        <f ca="1">IF($C62-W$1&lt;År1,0,V61*(1-VLOOKUP($A62,[1]Hugst!$R$5:$W$9,MATCH(ROUNDUP((W$1)/10,0)*10,[1]Hugst!$R$4:$W$4,0))))</f>
        <v>1477.7475616349589</v>
      </c>
      <c r="X62" s="168">
        <f ca="1">IF($C62-X$1&lt;År1,0,W61*(1-VLOOKUP($A62,[1]Hugst!$R$5:$W$9,MATCH(ROUNDUP((X$1)/10,0)*10,[1]Hugst!$R$4:$W$4,0))))</f>
        <v>1600.3822153379031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578.28044091539005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878.8798579036029</v>
      </c>
      <c r="G63" s="168">
        <f ca="1">IF($C63-G$1&lt;År1,0,F62*(1-VLOOKUP($A63,[1]Hugst!$R$5:$W$9,MATCH(ROUNDUP((G$1)/10,0)*10,[1]Hugst!$R$4:$W$4,0))))</f>
        <v>885.44438095214639</v>
      </c>
      <c r="H63" s="168">
        <f ca="1">IF($C63-H$1&lt;År1,0,G62*(1-VLOOKUP($A63,[1]Hugst!$R$5:$W$9,MATCH(ROUNDUP((H$1)/10,0)*10,[1]Hugst!$R$4:$W$4,0))))</f>
        <v>892.81795635044091</v>
      </c>
      <c r="I63" s="168">
        <f ca="1">IF($C63-I$1&lt;År1,0,H62*(1-VLOOKUP($A63,[1]Hugst!$R$5:$W$9,MATCH(ROUNDUP((I$1)/10,0)*10,[1]Hugst!$R$4:$W$4,0))))</f>
        <v>901.16926949355741</v>
      </c>
      <c r="J63" s="168">
        <f ca="1">IF($C63-J$1&lt;År1,0,I62*(1-VLOOKUP($A63,[1]Hugst!$R$5:$W$9,MATCH(ROUNDUP((J$1)/10,0)*10,[1]Hugst!$R$4:$W$4,0))))</f>
        <v>910.70277279451966</v>
      </c>
      <c r="K63" s="168">
        <f ca="1">IF($C63-K$1&lt;År1,0,J62*(1-VLOOKUP($A63,[1]Hugst!$R$5:$W$9,MATCH(ROUNDUP((K$1)/10,0)*10,[1]Hugst!$R$4:$W$4,0))))</f>
        <v>921.66627255346373</v>
      </c>
      <c r="L63" s="168">
        <f ca="1">IF($C63-L$1&lt;År1,0,K62*(1-VLOOKUP($A63,[1]Hugst!$R$5:$W$9,MATCH(ROUNDUP((L$1)/10,0)*10,[1]Hugst!$R$4:$W$4,0))))</f>
        <v>934.36012516236303</v>
      </c>
      <c r="M63" s="168">
        <f ca="1">IF($C63-M$1&lt;År1,0,L62*(1-VLOOKUP($A63,[1]Hugst!$R$5:$W$9,MATCH(ROUNDUP((M$1)/10,0)*10,[1]Hugst!$R$4:$W$4,0))))</f>
        <v>949.1483840193689</v>
      </c>
      <c r="N63" s="168">
        <f ca="1">IF($C63-N$1&lt;År1,0,M62*(1-VLOOKUP($A63,[1]Hugst!$R$5:$W$9,MATCH(ROUNDUP((N$1)/10,0)*10,[1]Hugst!$R$4:$W$4,0))))</f>
        <v>966.47231093985715</v>
      </c>
      <c r="O63" s="168">
        <f ca="1">IF($C63-O$1&lt;År1,0,N62*(1-VLOOKUP($A63,[1]Hugst!$R$5:$W$9,MATCH(ROUNDUP((O$1)/10,0)*10,[1]Hugst!$R$4:$W$4,0))))</f>
        <v>986.86675362391395</v>
      </c>
      <c r="P63" s="168">
        <f ca="1">IF($C63-P$1&lt;År1,0,O62*(1-VLOOKUP($A63,[1]Hugst!$R$5:$W$9,MATCH(ROUNDUP((P$1)/10,0)*10,[1]Hugst!$R$4:$W$4,0))))</f>
        <v>1010.979997131763</v>
      </c>
      <c r="Q63" s="168">
        <f ca="1">IF($C63-Q$1&lt;År1,0,P62*(1-VLOOKUP($A63,[1]Hugst!$R$5:$W$9,MATCH(ROUNDUP((Q$1)/10,0)*10,[1]Hugst!$R$4:$W$4,0))))</f>
        <v>1039.5978262777639</v>
      </c>
      <c r="R63" s="168">
        <f ca="1">IF($C63-R$1&lt;År1,0,Q62*(1-VLOOKUP($A63,[1]Hugst!$R$5:$W$9,MATCH(ROUNDUP((R$1)/10,0)*10,[1]Hugst!$R$4:$W$4,0))))</f>
        <v>1073.6726921682728</v>
      </c>
      <c r="S63" s="168">
        <f ca="1">IF($C63-S$1&lt;År1,0,R62*(1-VLOOKUP($A63,[1]Hugst!$R$5:$W$9,MATCH(ROUNDUP((S$1)/10,0)*10,[1]Hugst!$R$4:$W$4,0))))</f>
        <v>1114.3590655804533</v>
      </c>
      <c r="T63" s="168">
        <f ca="1">IF($C63-T$1&lt;År1,0,S62*(1-VLOOKUP($A63,[1]Hugst!$R$5:$W$9,MATCH(ROUNDUP((T$1)/10,0)*10,[1]Hugst!$R$4:$W$4,0))))</f>
        <v>1163.056289542279</v>
      </c>
      <c r="U63" s="168">
        <f ca="1">IF($C63-U$1&lt;År1,0,T62*(1-VLOOKUP($A63,[1]Hugst!$R$5:$W$9,MATCH(ROUNDUP((U$1)/10,0)*10,[1]Hugst!$R$4:$W$4,0))))</f>
        <v>1221.4605218533416</v>
      </c>
      <c r="V63" s="168">
        <f ca="1">IF($C63-V$1&lt;År1,0,U62*(1-VLOOKUP($A63,[1]Hugst!$R$5:$W$9,MATCH(ROUNDUP((V$1)/10,0)*10,[1]Hugst!$R$4:$W$4,0))))</f>
        <v>1291.6276957157456</v>
      </c>
      <c r="W63" s="168">
        <f ca="1">IF($C63-W$1&lt;År1,0,V62*(1-VLOOKUP($A63,[1]Hugst!$R$5:$W$9,MATCH(ROUNDUP((W$1)/10,0)*10,[1]Hugst!$R$4:$W$4,0))))</f>
        <v>1376.0498356499882</v>
      </c>
      <c r="X63" s="168">
        <f ca="1">IF($C63-X$1&lt;År1,0,W62*(1-VLOOKUP($A63,[1]Hugst!$R$5:$W$9,MATCH(ROUNDUP((X$1)/10,0)*10,[1]Hugst!$R$4:$W$4,0))))</f>
        <v>1477.7475616349589</v>
      </c>
      <c r="Y63" s="168">
        <f ca="1">IF($C63-Y$1&lt;År1,0,X62*(1-VLOOKUP($A63,[1]Hugst!$R$5:$W$9,MATCH(ROUNDUP((Y$1)/10,0)*10,[1]Hugst!$R$4:$W$4,0))))</f>
        <v>1600.3822153379031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21596.461784685704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1086.6749999999884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7651.8155662188337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1624.5791249999893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8189.7196912188347</v>
      </c>
      <c r="G65" s="168">
        <f ca="1">IF($C65-G$1&lt;År1,0,F64*(1-VLOOKUP($A65,[1]Hugst!$R$5:$W$9,MATCH(ROUNDUP((G$1)/10,0)*10,[1]Hugst!$R$4:$W$4,0))))</f>
        <v>7651.8155662188337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1888.1249793750176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8453.265545593862</v>
      </c>
      <c r="G66" s="168">
        <f ca="1">IF($C66-G$1&lt;År1,0,F65*(1-VLOOKUP($A66,[1]Hugst!$R$5:$W$9,MATCH(ROUNDUP((G$1)/10,0)*10,[1]Hugst!$R$4:$W$4,0))))</f>
        <v>8189.7196912188347</v>
      </c>
      <c r="H66" s="168">
        <f ca="1">IF($C66-H$1&lt;År1,0,G65*(1-VLOOKUP($A66,[1]Hugst!$R$5:$W$9,MATCH(ROUNDUP((H$1)/10,0)*10,[1]Hugst!$R$4:$W$4,0))))</f>
        <v>7651.8155662188337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2014.5187294781063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8579.6592956969507</v>
      </c>
      <c r="G67" s="168">
        <f ca="1">IF($C67-G$1&lt;År1,0,F66*(1-VLOOKUP($A67,[1]Hugst!$R$5:$W$9,MATCH(ROUNDUP((G$1)/10,0)*10,[1]Hugst!$R$4:$W$4,0))))</f>
        <v>8453.265545593862</v>
      </c>
      <c r="H67" s="168">
        <f ca="1">IF($C67-H$1&lt;År1,0,G66*(1-VLOOKUP($A67,[1]Hugst!$R$5:$W$9,MATCH(ROUNDUP((H$1)/10,0)*10,[1]Hugst!$R$4:$W$4,0))))</f>
        <v>8189.7196912188347</v>
      </c>
      <c r="I67" s="168">
        <f ca="1">IF($C67-I$1&lt;År1,0,H66*(1-VLOOKUP($A67,[1]Hugst!$R$5:$W$9,MATCH(ROUNDUP((I$1)/10,0)*10,[1]Hugst!$R$4:$W$4,0))))</f>
        <v>7651.8155662188337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2072.3633233307264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8637.5038895495709</v>
      </c>
      <c r="G68" s="168">
        <f ca="1">IF($C68-G$1&lt;År1,0,F67*(1-VLOOKUP($A68,[1]Hugst!$R$5:$W$9,MATCH(ROUNDUP((G$1)/10,0)*10,[1]Hugst!$R$4:$W$4,0))))</f>
        <v>8579.6592956969507</v>
      </c>
      <c r="H68" s="168">
        <f ca="1">IF($C68-H$1&lt;År1,0,G67*(1-VLOOKUP($A68,[1]Hugst!$R$5:$W$9,MATCH(ROUNDUP((H$1)/10,0)*10,[1]Hugst!$R$4:$W$4,0))))</f>
        <v>8453.265545593862</v>
      </c>
      <c r="I68" s="168">
        <f ca="1">IF($C68-I$1&lt;År1,0,H67*(1-VLOOKUP($A68,[1]Hugst!$R$5:$W$9,MATCH(ROUNDUP((I$1)/10,0)*10,[1]Hugst!$R$4:$W$4,0))))</f>
        <v>8189.7196912188347</v>
      </c>
      <c r="J68" s="168">
        <f ca="1">IF($C68-J$1&lt;År1,0,I67*(1-VLOOKUP($A68,[1]Hugst!$R$5:$W$9,MATCH(ROUNDUP((J$1)/10,0)*10,[1]Hugst!$R$4:$W$4,0))))</f>
        <v>7651.8155662188337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2095.9601004640681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8661.1006666829126</v>
      </c>
      <c r="G69" s="168">
        <f ca="1">IF($C69-G$1&lt;År1,0,F68*(1-VLOOKUP($A69,[1]Hugst!$R$5:$W$9,MATCH(ROUNDUP((G$1)/10,0)*10,[1]Hugst!$R$4:$W$4,0))))</f>
        <v>8637.5038895495709</v>
      </c>
      <c r="H69" s="168">
        <f ca="1">IF($C69-H$1&lt;År1,0,G68*(1-VLOOKUP($A69,[1]Hugst!$R$5:$W$9,MATCH(ROUNDUP((H$1)/10,0)*10,[1]Hugst!$R$4:$W$4,0))))</f>
        <v>8579.6592956969507</v>
      </c>
      <c r="I69" s="168">
        <f ca="1">IF($C69-I$1&lt;År1,0,H68*(1-VLOOKUP($A69,[1]Hugst!$R$5:$W$9,MATCH(ROUNDUP((I$1)/10,0)*10,[1]Hugst!$R$4:$W$4,0))))</f>
        <v>8453.265545593862</v>
      </c>
      <c r="J69" s="168">
        <f ca="1">IF($C69-J$1&lt;År1,0,I68*(1-VLOOKUP($A69,[1]Hugst!$R$5:$W$9,MATCH(ROUNDUP((J$1)/10,0)*10,[1]Hugst!$R$4:$W$4,0))))</f>
        <v>8189.7196912188347</v>
      </c>
      <c r="K69" s="168">
        <f ca="1">IF($C69-K$1&lt;År1,0,J68*(1-VLOOKUP($A69,[1]Hugst!$R$5:$W$9,MATCH(ROUNDUP((K$1)/10,0)*10,[1]Hugst!$R$4:$W$4,0))))</f>
        <v>7651.8155662188337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2102.4595968367703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8667.6001630556166</v>
      </c>
      <c r="G70" s="168">
        <f ca="1">IF($C70-G$1&lt;År1,0,F69*(1-VLOOKUP($A70,[1]Hugst!$R$5:$W$9,MATCH(ROUNDUP((G$1)/10,0)*10,[1]Hugst!$R$4:$W$4,0))))</f>
        <v>8661.1006666829126</v>
      </c>
      <c r="H70" s="168">
        <f ca="1">IF($C70-H$1&lt;År1,0,G69*(1-VLOOKUP($A70,[1]Hugst!$R$5:$W$9,MATCH(ROUNDUP((H$1)/10,0)*10,[1]Hugst!$R$4:$W$4,0))))</f>
        <v>8637.5038895495709</v>
      </c>
      <c r="I70" s="168">
        <f ca="1">IF($C70-I$1&lt;År1,0,H69*(1-VLOOKUP($A70,[1]Hugst!$R$5:$W$9,MATCH(ROUNDUP((I$1)/10,0)*10,[1]Hugst!$R$4:$W$4,0))))</f>
        <v>8579.6592956969507</v>
      </c>
      <c r="J70" s="168">
        <f ca="1">IF($C70-J$1&lt;År1,0,I69*(1-VLOOKUP($A70,[1]Hugst!$R$5:$W$9,MATCH(ROUNDUP((J$1)/10,0)*10,[1]Hugst!$R$4:$W$4,0))))</f>
        <v>8453.265545593862</v>
      </c>
      <c r="K70" s="168">
        <f ca="1">IF($C70-K$1&lt;År1,0,J69*(1-VLOOKUP($A70,[1]Hugst!$R$5:$W$9,MATCH(ROUNDUP((K$1)/10,0)*10,[1]Hugst!$R$4:$W$4,0))))</f>
        <v>8189.7196912188347</v>
      </c>
      <c r="L70" s="168">
        <f ca="1">IF($C70-L$1&lt;År1,0,K69*(1-VLOOKUP($A70,[1]Hugst!$R$5:$W$9,MATCH(ROUNDUP((L$1)/10,0)*10,[1]Hugst!$R$4:$W$4,0))))</f>
        <v>7651.8155662188337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2100.4369472900898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8665.5775135089352</v>
      </c>
      <c r="G71" s="168">
        <f ca="1">IF($C71-G$1&lt;År1,0,F70*(1-VLOOKUP($A71,[1]Hugst!$R$5:$W$9,MATCH(ROUNDUP((G$1)/10,0)*10,[1]Hugst!$R$4:$W$4,0))))</f>
        <v>8667.6001630556166</v>
      </c>
      <c r="H71" s="168">
        <f ca="1">IF($C71-H$1&lt;År1,0,G70*(1-VLOOKUP($A71,[1]Hugst!$R$5:$W$9,MATCH(ROUNDUP((H$1)/10,0)*10,[1]Hugst!$R$4:$W$4,0))))</f>
        <v>8661.1006666829126</v>
      </c>
      <c r="I71" s="168">
        <f ca="1">IF($C71-I$1&lt;År1,0,H70*(1-VLOOKUP($A71,[1]Hugst!$R$5:$W$9,MATCH(ROUNDUP((I$1)/10,0)*10,[1]Hugst!$R$4:$W$4,0))))</f>
        <v>8637.5038895495709</v>
      </c>
      <c r="J71" s="168">
        <f ca="1">IF($C71-J$1&lt;År1,0,I70*(1-VLOOKUP($A71,[1]Hugst!$R$5:$W$9,MATCH(ROUNDUP((J$1)/10,0)*10,[1]Hugst!$R$4:$W$4,0))))</f>
        <v>8579.6592956969507</v>
      </c>
      <c r="K71" s="168">
        <f ca="1">IF($C71-K$1&lt;År1,0,J70*(1-VLOOKUP($A71,[1]Hugst!$R$5:$W$9,MATCH(ROUNDUP((K$1)/10,0)*10,[1]Hugst!$R$4:$W$4,0))))</f>
        <v>8453.265545593862</v>
      </c>
      <c r="L71" s="168">
        <f ca="1">IF($C71-L$1&lt;År1,0,K70*(1-VLOOKUP($A71,[1]Hugst!$R$5:$W$9,MATCH(ROUNDUP((L$1)/10,0)*10,[1]Hugst!$R$4:$W$4,0))))</f>
        <v>8189.7196912188347</v>
      </c>
      <c r="M71" s="168">
        <f ca="1">IF($C71-M$1&lt;År1,0,L70*(1-VLOOKUP($A71,[1]Hugst!$R$5:$W$9,MATCH(ROUNDUP((M$1)/10,0)*10,[1]Hugst!$R$4:$W$4,0))))</f>
        <v>7651.8155662188337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2094.1795867723722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8659.3201529912185</v>
      </c>
      <c r="G72" s="168">
        <f ca="1">IF($C72-G$1&lt;År1,0,F71*(1-VLOOKUP($A72,[1]Hugst!$R$5:$W$9,MATCH(ROUNDUP((G$1)/10,0)*10,[1]Hugst!$R$4:$W$4,0))))</f>
        <v>8665.5775135089352</v>
      </c>
      <c r="H72" s="168">
        <f ca="1">IF($C72-H$1&lt;År1,0,G71*(1-VLOOKUP($A72,[1]Hugst!$R$5:$W$9,MATCH(ROUNDUP((H$1)/10,0)*10,[1]Hugst!$R$4:$W$4,0))))</f>
        <v>8667.6001630556166</v>
      </c>
      <c r="I72" s="168">
        <f ca="1">IF($C72-I$1&lt;År1,0,H71*(1-VLOOKUP($A72,[1]Hugst!$R$5:$W$9,MATCH(ROUNDUP((I$1)/10,0)*10,[1]Hugst!$R$4:$W$4,0))))</f>
        <v>8661.1006666829126</v>
      </c>
      <c r="J72" s="168">
        <f ca="1">IF($C72-J$1&lt;År1,0,I71*(1-VLOOKUP($A72,[1]Hugst!$R$5:$W$9,MATCH(ROUNDUP((J$1)/10,0)*10,[1]Hugst!$R$4:$W$4,0))))</f>
        <v>8637.5038895495709</v>
      </c>
      <c r="K72" s="168">
        <f ca="1">IF($C72-K$1&lt;År1,0,J71*(1-VLOOKUP($A72,[1]Hugst!$R$5:$W$9,MATCH(ROUNDUP((K$1)/10,0)*10,[1]Hugst!$R$4:$W$4,0))))</f>
        <v>8579.6592956969507</v>
      </c>
      <c r="L72" s="168">
        <f ca="1">IF($C72-L$1&lt;År1,0,K71*(1-VLOOKUP($A72,[1]Hugst!$R$5:$W$9,MATCH(ROUNDUP((L$1)/10,0)*10,[1]Hugst!$R$4:$W$4,0))))</f>
        <v>8453.265545593862</v>
      </c>
      <c r="M72" s="168">
        <f ca="1">IF($C72-M$1&lt;År1,0,L71*(1-VLOOKUP($A72,[1]Hugst!$R$5:$W$9,MATCH(ROUNDUP((M$1)/10,0)*10,[1]Hugst!$R$4:$W$4,0))))</f>
        <v>8189.7196912188347</v>
      </c>
      <c r="N72" s="168">
        <f ca="1">IF($C72-N$1&lt;År1,0,M71*(1-VLOOKUP($A72,[1]Hugst!$R$5:$W$9,MATCH(ROUNDUP((N$1)/10,0)*10,[1]Hugst!$R$4:$W$4,0))))</f>
        <v>7651.8155662188337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2085.8311009478784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8650.9716671667229</v>
      </c>
      <c r="G73" s="168">
        <f ca="1">IF($C73-G$1&lt;År1,0,F72*(1-VLOOKUP($A73,[1]Hugst!$R$5:$W$9,MATCH(ROUNDUP((G$1)/10,0)*10,[1]Hugst!$R$4:$W$4,0))))</f>
        <v>8659.3201529912185</v>
      </c>
      <c r="H73" s="168">
        <f ca="1">IF($C73-H$1&lt;År1,0,G72*(1-VLOOKUP($A73,[1]Hugst!$R$5:$W$9,MATCH(ROUNDUP((H$1)/10,0)*10,[1]Hugst!$R$4:$W$4,0))))</f>
        <v>8665.5775135089352</v>
      </c>
      <c r="I73" s="168">
        <f ca="1">IF($C73-I$1&lt;År1,0,H72*(1-VLOOKUP($A73,[1]Hugst!$R$5:$W$9,MATCH(ROUNDUP((I$1)/10,0)*10,[1]Hugst!$R$4:$W$4,0))))</f>
        <v>8667.6001630556166</v>
      </c>
      <c r="J73" s="168">
        <f ca="1">IF($C73-J$1&lt;År1,0,I72*(1-VLOOKUP($A73,[1]Hugst!$R$5:$W$9,MATCH(ROUNDUP((J$1)/10,0)*10,[1]Hugst!$R$4:$W$4,0))))</f>
        <v>8661.1006666829126</v>
      </c>
      <c r="K73" s="168">
        <f ca="1">IF($C73-K$1&lt;År1,0,J72*(1-VLOOKUP($A73,[1]Hugst!$R$5:$W$9,MATCH(ROUNDUP((K$1)/10,0)*10,[1]Hugst!$R$4:$W$4,0))))</f>
        <v>8637.5038895495709</v>
      </c>
      <c r="L73" s="168">
        <f ca="1">IF($C73-L$1&lt;År1,0,K72*(1-VLOOKUP($A73,[1]Hugst!$R$5:$W$9,MATCH(ROUNDUP((L$1)/10,0)*10,[1]Hugst!$R$4:$W$4,0))))</f>
        <v>8579.6592956969507</v>
      </c>
      <c r="M73" s="168">
        <f ca="1">IF($C73-M$1&lt;År1,0,L72*(1-VLOOKUP($A73,[1]Hugst!$R$5:$W$9,MATCH(ROUNDUP((M$1)/10,0)*10,[1]Hugst!$R$4:$W$4,0))))</f>
        <v>8453.265545593862</v>
      </c>
      <c r="N73" s="168">
        <f ca="1">IF($C73-N$1&lt;År1,0,M72*(1-VLOOKUP($A73,[1]Hugst!$R$5:$W$9,MATCH(ROUNDUP((N$1)/10,0)*10,[1]Hugst!$R$4:$W$4,0))))</f>
        <v>8189.7196912188347</v>
      </c>
      <c r="O73" s="168">
        <f ca="1">IF($C73-O$1&lt;År1,0,N72*(1-VLOOKUP($A73,[1]Hugst!$R$5:$W$9,MATCH(ROUNDUP((O$1)/10,0)*10,[1]Hugst!$R$4:$W$4,0))))</f>
        <v>7651.8155662188337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2076.463151497861</v>
      </c>
      <c r="E74" s="168">
        <f t="shared" ca="1" si="1"/>
        <v>11.67226103322173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8653.2759787499272</v>
      </c>
      <c r="G74" s="168">
        <f ca="1">IF($C74-G$1&lt;År1,0,F73*(1-VLOOKUP($A74,[1]Hugst!$R$5:$W$9,MATCH(ROUNDUP((G$1)/10,0)*10,[1]Hugst!$R$4:$W$4,0))))</f>
        <v>8650.9716671667229</v>
      </c>
      <c r="H74" s="168">
        <f ca="1">IF($C74-H$1&lt;År1,0,G73*(1-VLOOKUP($A74,[1]Hugst!$R$5:$W$9,MATCH(ROUNDUP((H$1)/10,0)*10,[1]Hugst!$R$4:$W$4,0))))</f>
        <v>8659.3201529912185</v>
      </c>
      <c r="I74" s="168">
        <f ca="1">IF($C74-I$1&lt;År1,0,H73*(1-VLOOKUP($A74,[1]Hugst!$R$5:$W$9,MATCH(ROUNDUP((I$1)/10,0)*10,[1]Hugst!$R$4:$W$4,0))))</f>
        <v>8665.5775135089352</v>
      </c>
      <c r="J74" s="168">
        <f ca="1">IF($C74-J$1&lt;År1,0,I73*(1-VLOOKUP($A74,[1]Hugst!$R$5:$W$9,MATCH(ROUNDUP((J$1)/10,0)*10,[1]Hugst!$R$4:$W$4,0))))</f>
        <v>8667.6001630556166</v>
      </c>
      <c r="K74" s="168">
        <f ca="1">IF($C74-K$1&lt;År1,0,J73*(1-VLOOKUP($A74,[1]Hugst!$R$5:$W$9,MATCH(ROUNDUP((K$1)/10,0)*10,[1]Hugst!$R$4:$W$4,0))))</f>
        <v>8661.1006666829126</v>
      </c>
      <c r="L74" s="168">
        <f ca="1">IF($C74-L$1&lt;År1,0,K73*(1-VLOOKUP($A74,[1]Hugst!$R$5:$W$9,MATCH(ROUNDUP((L$1)/10,0)*10,[1]Hugst!$R$4:$W$4,0))))</f>
        <v>8637.5038895495709</v>
      </c>
      <c r="M74" s="168">
        <f ca="1">IF($C74-M$1&lt;År1,0,L73*(1-VLOOKUP($A74,[1]Hugst!$R$5:$W$9,MATCH(ROUNDUP((M$1)/10,0)*10,[1]Hugst!$R$4:$W$4,0))))</f>
        <v>8579.6592956969507</v>
      </c>
      <c r="N74" s="168">
        <f ca="1">IF($C74-N$1&lt;År1,0,M73*(1-VLOOKUP($A74,[1]Hugst!$R$5:$W$9,MATCH(ROUNDUP((N$1)/10,0)*10,[1]Hugst!$R$4:$W$4,0))))</f>
        <v>8453.265545593862</v>
      </c>
      <c r="O74" s="168">
        <f ca="1">IF($C74-O$1&lt;År1,0,N73*(1-VLOOKUP($A74,[1]Hugst!$R$5:$W$9,MATCH(ROUNDUP((O$1)/10,0)*10,[1]Hugst!$R$4:$W$4,0))))</f>
        <v>8189.7196912188347</v>
      </c>
      <c r="P74" s="168">
        <f ca="1">IF($C74-P$1&lt;År1,0,O73*(1-VLOOKUP($A74,[1]Hugst!$R$5:$W$9,MATCH(ROUNDUP((P$1)/10,0)*10,[1]Hugst!$R$4:$W$4,0))))</f>
        <v>7640.1433051856184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1033.3057193838413</v>
      </c>
      <c r="E75" s="168">
        <f t="shared" ca="1" si="1"/>
        <v>24.147248638590099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5041.7752294678421</v>
      </c>
      <c r="G75" s="168">
        <f ca="1">IF($C75-G$1&lt;År1,0,F74*(1-VLOOKUP($A75,[1]Hugst!$R$5:$W$9,MATCH(ROUNDUP((G$1)/10,0)*10,[1]Hugst!$R$4:$W$4,0))))</f>
        <v>8653.2759787499272</v>
      </c>
      <c r="H75" s="168">
        <f ca="1">IF($C75-H$1&lt;År1,0,G74*(1-VLOOKUP($A75,[1]Hugst!$R$5:$W$9,MATCH(ROUNDUP((H$1)/10,0)*10,[1]Hugst!$R$4:$W$4,0))))</f>
        <v>8650.9716671667229</v>
      </c>
      <c r="I75" s="168">
        <f ca="1">IF($C75-I$1&lt;År1,0,H74*(1-VLOOKUP($A75,[1]Hugst!$R$5:$W$9,MATCH(ROUNDUP((I$1)/10,0)*10,[1]Hugst!$R$4:$W$4,0))))</f>
        <v>8659.3201529912185</v>
      </c>
      <c r="J75" s="168">
        <f ca="1">IF($C75-J$1&lt;År1,0,I74*(1-VLOOKUP($A75,[1]Hugst!$R$5:$W$9,MATCH(ROUNDUP((J$1)/10,0)*10,[1]Hugst!$R$4:$W$4,0))))</f>
        <v>8665.5775135089352</v>
      </c>
      <c r="K75" s="168">
        <f ca="1">IF($C75-K$1&lt;År1,0,J74*(1-VLOOKUP($A75,[1]Hugst!$R$5:$W$9,MATCH(ROUNDUP((K$1)/10,0)*10,[1]Hugst!$R$4:$W$4,0))))</f>
        <v>8667.6001630556166</v>
      </c>
      <c r="L75" s="168">
        <f ca="1">IF($C75-L$1&lt;År1,0,K74*(1-VLOOKUP($A75,[1]Hugst!$R$5:$W$9,MATCH(ROUNDUP((L$1)/10,0)*10,[1]Hugst!$R$4:$W$4,0))))</f>
        <v>8661.1006666829126</v>
      </c>
      <c r="M75" s="168">
        <f ca="1">IF($C75-M$1&lt;År1,0,L74*(1-VLOOKUP($A75,[1]Hugst!$R$5:$W$9,MATCH(ROUNDUP((M$1)/10,0)*10,[1]Hugst!$R$4:$W$4,0))))</f>
        <v>8637.5038895495709</v>
      </c>
      <c r="N75" s="168">
        <f ca="1">IF($C75-N$1&lt;År1,0,M74*(1-VLOOKUP($A75,[1]Hugst!$R$5:$W$9,MATCH(ROUNDUP((N$1)/10,0)*10,[1]Hugst!$R$4:$W$4,0))))</f>
        <v>8579.6592956969507</v>
      </c>
      <c r="O75" s="168">
        <f ca="1">IF($C75-O$1&lt;År1,0,N74*(1-VLOOKUP($A75,[1]Hugst!$R$5:$W$9,MATCH(ROUNDUP((O$1)/10,0)*10,[1]Hugst!$R$4:$W$4,0))))</f>
        <v>8453.265545593862</v>
      </c>
      <c r="P75" s="168">
        <f ca="1">IF($C75-P$1&lt;År1,0,O74*(1-VLOOKUP($A75,[1]Hugst!$R$5:$W$9,MATCH(ROUNDUP((P$1)/10,0)*10,[1]Hugst!$R$4:$W$4,0))))</f>
        <v>8177.2268984695174</v>
      </c>
      <c r="Q75" s="168">
        <f ca="1">IF($C75-Q$1&lt;År1,0,P74*(1-VLOOKUP($A75,[1]Hugst!$R$5:$W$9,MATCH(ROUNDUP((Q$1)/10,0)*10,[1]Hugst!$R$4:$W$4,0))))</f>
        <v>7628.4888492963519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1286.5982713897138</v>
      </c>
      <c r="E76" s="168">
        <f t="shared" ca="1" si="1"/>
        <v>37.005225701723248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5307.9257585368478</v>
      </c>
      <c r="G76" s="168">
        <f ca="1">IF($C76-G$1&lt;År1,0,F75*(1-VLOOKUP($A76,[1]Hugst!$R$5:$W$9,MATCH(ROUNDUP((G$1)/10,0)*10,[1]Hugst!$R$4:$W$4,0))))</f>
        <v>5041.7752294678421</v>
      </c>
      <c r="H76" s="168">
        <f ca="1">IF($C76-H$1&lt;År1,0,G75*(1-VLOOKUP($A76,[1]Hugst!$R$5:$W$9,MATCH(ROUNDUP((H$1)/10,0)*10,[1]Hugst!$R$4:$W$4,0))))</f>
        <v>8653.2759787499272</v>
      </c>
      <c r="I76" s="168">
        <f ca="1">IF($C76-I$1&lt;År1,0,H75*(1-VLOOKUP($A76,[1]Hugst!$R$5:$W$9,MATCH(ROUNDUP((I$1)/10,0)*10,[1]Hugst!$R$4:$W$4,0))))</f>
        <v>8650.9716671667229</v>
      </c>
      <c r="J76" s="168">
        <f ca="1">IF($C76-J$1&lt;År1,0,I75*(1-VLOOKUP($A76,[1]Hugst!$R$5:$W$9,MATCH(ROUNDUP((J$1)/10,0)*10,[1]Hugst!$R$4:$W$4,0))))</f>
        <v>8659.3201529912185</v>
      </c>
      <c r="K76" s="168">
        <f ca="1">IF($C76-K$1&lt;År1,0,J75*(1-VLOOKUP($A76,[1]Hugst!$R$5:$W$9,MATCH(ROUNDUP((K$1)/10,0)*10,[1]Hugst!$R$4:$W$4,0))))</f>
        <v>8665.5775135089352</v>
      </c>
      <c r="L76" s="168">
        <f ca="1">IF($C76-L$1&lt;År1,0,K75*(1-VLOOKUP($A76,[1]Hugst!$R$5:$W$9,MATCH(ROUNDUP((L$1)/10,0)*10,[1]Hugst!$R$4:$W$4,0))))</f>
        <v>8667.6001630556166</v>
      </c>
      <c r="M76" s="168">
        <f ca="1">IF($C76-M$1&lt;År1,0,L75*(1-VLOOKUP($A76,[1]Hugst!$R$5:$W$9,MATCH(ROUNDUP((M$1)/10,0)*10,[1]Hugst!$R$4:$W$4,0))))</f>
        <v>8661.1006666829126</v>
      </c>
      <c r="N76" s="168">
        <f ca="1">IF($C76-N$1&lt;År1,0,M75*(1-VLOOKUP($A76,[1]Hugst!$R$5:$W$9,MATCH(ROUNDUP((N$1)/10,0)*10,[1]Hugst!$R$4:$W$4,0))))</f>
        <v>8637.5038895495709</v>
      </c>
      <c r="O76" s="168">
        <f ca="1">IF($C76-O$1&lt;År1,0,N75*(1-VLOOKUP($A76,[1]Hugst!$R$5:$W$9,MATCH(ROUNDUP((O$1)/10,0)*10,[1]Hugst!$R$4:$W$4,0))))</f>
        <v>8579.6592956969507</v>
      </c>
      <c r="P76" s="168">
        <f ca="1">IF($C76-P$1&lt;År1,0,O75*(1-VLOOKUP($A76,[1]Hugst!$R$5:$W$9,MATCH(ROUNDUP((P$1)/10,0)*10,[1]Hugst!$R$4:$W$4,0))))</f>
        <v>8440.3707337446504</v>
      </c>
      <c r="Q76" s="168">
        <f ca="1">IF($C76-Q$1&lt;År1,0,P75*(1-VLOOKUP($A76,[1]Hugst!$R$5:$W$9,MATCH(ROUNDUP((Q$1)/10,0)*10,[1]Hugst!$R$4:$W$4,0))))</f>
        <v>8164.7531625226993</v>
      </c>
      <c r="R76" s="168">
        <f ca="1">IF($C76-R$1&lt;År1,0,Q75*(1-VLOOKUP($A76,[1]Hugst!$R$5:$W$9,MATCH(ROUNDUP((R$1)/10,0)*10,[1]Hugst!$R$4:$W$4,0))))</f>
        <v>7616.8521713906457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1474.0095904848631</v>
      </c>
      <c r="E77" s="168">
        <f t="shared" ca="1" si="1"/>
        <v>50.0363929271698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5508.3682448574436</v>
      </c>
      <c r="G77" s="168">
        <f ca="1">IF($C77-G$1&lt;År1,0,F76*(1-VLOOKUP($A77,[1]Hugst!$R$5:$W$9,MATCH(ROUNDUP((G$1)/10,0)*10,[1]Hugst!$R$4:$W$4,0))))</f>
        <v>5307.9257585368478</v>
      </c>
      <c r="H77" s="168">
        <f ca="1">IF($C77-H$1&lt;År1,0,G76*(1-VLOOKUP($A77,[1]Hugst!$R$5:$W$9,MATCH(ROUNDUP((H$1)/10,0)*10,[1]Hugst!$R$4:$W$4,0))))</f>
        <v>5041.7752294678421</v>
      </c>
      <c r="I77" s="168">
        <f ca="1">IF($C77-I$1&lt;År1,0,H76*(1-VLOOKUP($A77,[1]Hugst!$R$5:$W$9,MATCH(ROUNDUP((I$1)/10,0)*10,[1]Hugst!$R$4:$W$4,0))))</f>
        <v>8653.2759787499272</v>
      </c>
      <c r="J77" s="168">
        <f ca="1">IF($C77-J$1&lt;År1,0,I76*(1-VLOOKUP($A77,[1]Hugst!$R$5:$W$9,MATCH(ROUNDUP((J$1)/10,0)*10,[1]Hugst!$R$4:$W$4,0))))</f>
        <v>8650.9716671667229</v>
      </c>
      <c r="K77" s="168">
        <f ca="1">IF($C77-K$1&lt;År1,0,J76*(1-VLOOKUP($A77,[1]Hugst!$R$5:$W$9,MATCH(ROUNDUP((K$1)/10,0)*10,[1]Hugst!$R$4:$W$4,0))))</f>
        <v>8659.3201529912185</v>
      </c>
      <c r="L77" s="168">
        <f ca="1">IF($C77-L$1&lt;År1,0,K76*(1-VLOOKUP($A77,[1]Hugst!$R$5:$W$9,MATCH(ROUNDUP((L$1)/10,0)*10,[1]Hugst!$R$4:$W$4,0))))</f>
        <v>8665.5775135089352</v>
      </c>
      <c r="M77" s="168">
        <f ca="1">IF($C77-M$1&lt;År1,0,L76*(1-VLOOKUP($A77,[1]Hugst!$R$5:$W$9,MATCH(ROUNDUP((M$1)/10,0)*10,[1]Hugst!$R$4:$W$4,0))))</f>
        <v>8667.6001630556166</v>
      </c>
      <c r="N77" s="168">
        <f ca="1">IF($C77-N$1&lt;År1,0,M76*(1-VLOOKUP($A77,[1]Hugst!$R$5:$W$9,MATCH(ROUNDUP((N$1)/10,0)*10,[1]Hugst!$R$4:$W$4,0))))</f>
        <v>8661.1006666829126</v>
      </c>
      <c r="O77" s="168">
        <f ca="1">IF($C77-O$1&lt;År1,0,N76*(1-VLOOKUP($A77,[1]Hugst!$R$5:$W$9,MATCH(ROUNDUP((O$1)/10,0)*10,[1]Hugst!$R$4:$W$4,0))))</f>
        <v>8637.5038895495709</v>
      </c>
      <c r="P77" s="168">
        <f ca="1">IF($C77-P$1&lt;År1,0,O76*(1-VLOOKUP($A77,[1]Hugst!$R$5:$W$9,MATCH(ROUNDUP((P$1)/10,0)*10,[1]Hugst!$R$4:$W$4,0))))</f>
        <v>8566.5716798221583</v>
      </c>
      <c r="Q77" s="168">
        <f ca="1">IF($C77-Q$1&lt;År1,0,P76*(1-VLOOKUP($A77,[1]Hugst!$R$5:$W$9,MATCH(ROUNDUP((Q$1)/10,0)*10,[1]Hugst!$R$4:$W$4,0))))</f>
        <v>8427.4955919474123</v>
      </c>
      <c r="R77" s="168">
        <f ca="1">IF($C77-R$1&lt;År1,0,Q76*(1-VLOOKUP($A77,[1]Hugst!$R$5:$W$9,MATCH(ROUNDUP((R$1)/10,0)*10,[1]Hugst!$R$4:$W$4,0))))</f>
        <v>8152.2984543086814</v>
      </c>
      <c r="S77" s="168">
        <f ca="1">IF($C77-S$1&lt;År1,0,R76*(1-VLOOKUP($A77,[1]Hugst!$R$5:$W$9,MATCH(ROUNDUP((S$1)/10,0)*10,[1]Hugst!$R$4:$W$4,0))))</f>
        <v>7605.2332443495407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1612.0227753715162</v>
      </c>
      <c r="E78" s="168">
        <f t="shared" ca="1" si="1"/>
        <v>63.135919616892352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5659.4809564338193</v>
      </c>
      <c r="G78" s="168">
        <f ca="1">IF($C78-G$1&lt;År1,0,F77*(1-VLOOKUP($A78,[1]Hugst!$R$5:$W$9,MATCH(ROUNDUP((G$1)/10,0)*10,[1]Hugst!$R$4:$W$4,0))))</f>
        <v>5508.3682448574436</v>
      </c>
      <c r="H78" s="168">
        <f ca="1">IF($C78-H$1&lt;År1,0,G77*(1-VLOOKUP($A78,[1]Hugst!$R$5:$W$9,MATCH(ROUNDUP((H$1)/10,0)*10,[1]Hugst!$R$4:$W$4,0))))</f>
        <v>5307.9257585368478</v>
      </c>
      <c r="I78" s="168">
        <f ca="1">IF($C78-I$1&lt;År1,0,H77*(1-VLOOKUP($A78,[1]Hugst!$R$5:$W$9,MATCH(ROUNDUP((I$1)/10,0)*10,[1]Hugst!$R$4:$W$4,0))))</f>
        <v>5041.7752294678421</v>
      </c>
      <c r="J78" s="168">
        <f ca="1">IF($C78-J$1&lt;År1,0,I77*(1-VLOOKUP($A78,[1]Hugst!$R$5:$W$9,MATCH(ROUNDUP((J$1)/10,0)*10,[1]Hugst!$R$4:$W$4,0))))</f>
        <v>8653.2759787499272</v>
      </c>
      <c r="K78" s="168">
        <f ca="1">IF($C78-K$1&lt;År1,0,J77*(1-VLOOKUP($A78,[1]Hugst!$R$5:$W$9,MATCH(ROUNDUP((K$1)/10,0)*10,[1]Hugst!$R$4:$W$4,0))))</f>
        <v>8650.9716671667229</v>
      </c>
      <c r="L78" s="168">
        <f ca="1">IF($C78-L$1&lt;År1,0,K77*(1-VLOOKUP($A78,[1]Hugst!$R$5:$W$9,MATCH(ROUNDUP((L$1)/10,0)*10,[1]Hugst!$R$4:$W$4,0))))</f>
        <v>8659.3201529912185</v>
      </c>
      <c r="M78" s="168">
        <f ca="1">IF($C78-M$1&lt;År1,0,L77*(1-VLOOKUP($A78,[1]Hugst!$R$5:$W$9,MATCH(ROUNDUP((M$1)/10,0)*10,[1]Hugst!$R$4:$W$4,0))))</f>
        <v>8665.5775135089352</v>
      </c>
      <c r="N78" s="168">
        <f ca="1">IF($C78-N$1&lt;År1,0,M77*(1-VLOOKUP($A78,[1]Hugst!$R$5:$W$9,MATCH(ROUNDUP((N$1)/10,0)*10,[1]Hugst!$R$4:$W$4,0))))</f>
        <v>8667.6001630556166</v>
      </c>
      <c r="O78" s="168">
        <f ca="1">IF($C78-O$1&lt;År1,0,N77*(1-VLOOKUP($A78,[1]Hugst!$R$5:$W$9,MATCH(ROUNDUP((O$1)/10,0)*10,[1]Hugst!$R$4:$W$4,0))))</f>
        <v>8661.1006666829126</v>
      </c>
      <c r="P78" s="168">
        <f ca="1">IF($C78-P$1&lt;År1,0,O77*(1-VLOOKUP($A78,[1]Hugst!$R$5:$W$9,MATCH(ROUNDUP((P$1)/10,0)*10,[1]Hugst!$R$4:$W$4,0))))</f>
        <v>8624.3280361587331</v>
      </c>
      <c r="Q78" s="168">
        <f ca="1">IF($C78-Q$1&lt;År1,0,P77*(1-VLOOKUP($A78,[1]Hugst!$R$5:$W$9,MATCH(ROUNDUP((Q$1)/10,0)*10,[1]Hugst!$R$4:$W$4,0))))</f>
        <v>8553.5040281071742</v>
      </c>
      <c r="R78" s="168">
        <f ca="1">IF($C78-R$1&lt;År1,0,Q77*(1-VLOOKUP($A78,[1]Hugst!$R$5:$W$9,MATCH(ROUNDUP((R$1)/10,0)*10,[1]Hugst!$R$4:$W$4,0))))</f>
        <v>8414.6400901969846</v>
      </c>
      <c r="S78" s="168">
        <f ca="1">IF($C78-S$1&lt;År1,0,R77*(1-VLOOKUP($A78,[1]Hugst!$R$5:$W$9,MATCH(ROUNDUP((S$1)/10,0)*10,[1]Hugst!$R$4:$W$4,0))))</f>
        <v>8139.8627448021089</v>
      </c>
      <c r="T78" s="168">
        <f ca="1">IF($C78-T$1&lt;År1,0,S77*(1-VLOOKUP($A78,[1]Hugst!$R$5:$W$9,MATCH(ROUNDUP((T$1)/10,0)*10,[1]Hugst!$R$4:$W$4,0))))</f>
        <v>7593.6320410954477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1713.000086123965</v>
      </c>
      <c r="E79" s="168">
        <f t="shared" ca="1" si="1"/>
        <v>76.251459061604692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5773.5738066309805</v>
      </c>
      <c r="G79" s="168">
        <f ca="1">IF($C79-G$1&lt;År1,0,F78*(1-VLOOKUP($A79,[1]Hugst!$R$5:$W$9,MATCH(ROUNDUP((G$1)/10,0)*10,[1]Hugst!$R$4:$W$4,0))))</f>
        <v>5659.4809564338193</v>
      </c>
      <c r="H79" s="168">
        <f ca="1">IF($C79-H$1&lt;År1,0,G78*(1-VLOOKUP($A79,[1]Hugst!$R$5:$W$9,MATCH(ROUNDUP((H$1)/10,0)*10,[1]Hugst!$R$4:$W$4,0))))</f>
        <v>5508.3682448574436</v>
      </c>
      <c r="I79" s="168">
        <f ca="1">IF($C79-I$1&lt;År1,0,H78*(1-VLOOKUP($A79,[1]Hugst!$R$5:$W$9,MATCH(ROUNDUP((I$1)/10,0)*10,[1]Hugst!$R$4:$W$4,0))))</f>
        <v>5307.9257585368478</v>
      </c>
      <c r="J79" s="168">
        <f ca="1">IF($C79-J$1&lt;År1,0,I78*(1-VLOOKUP($A79,[1]Hugst!$R$5:$W$9,MATCH(ROUNDUP((J$1)/10,0)*10,[1]Hugst!$R$4:$W$4,0))))</f>
        <v>5041.7752294678421</v>
      </c>
      <c r="K79" s="168">
        <f ca="1">IF($C79-K$1&lt;År1,0,J78*(1-VLOOKUP($A79,[1]Hugst!$R$5:$W$9,MATCH(ROUNDUP((K$1)/10,0)*10,[1]Hugst!$R$4:$W$4,0))))</f>
        <v>8653.2759787499272</v>
      </c>
      <c r="L79" s="168">
        <f ca="1">IF($C79-L$1&lt;År1,0,K78*(1-VLOOKUP($A79,[1]Hugst!$R$5:$W$9,MATCH(ROUNDUP((L$1)/10,0)*10,[1]Hugst!$R$4:$W$4,0))))</f>
        <v>8650.9716671667229</v>
      </c>
      <c r="M79" s="168">
        <f ca="1">IF($C79-M$1&lt;År1,0,L78*(1-VLOOKUP($A79,[1]Hugst!$R$5:$W$9,MATCH(ROUNDUP((M$1)/10,0)*10,[1]Hugst!$R$4:$W$4,0))))</f>
        <v>8659.3201529912185</v>
      </c>
      <c r="N79" s="168">
        <f ca="1">IF($C79-N$1&lt;År1,0,M78*(1-VLOOKUP($A79,[1]Hugst!$R$5:$W$9,MATCH(ROUNDUP((N$1)/10,0)*10,[1]Hugst!$R$4:$W$4,0))))</f>
        <v>8665.5775135089352</v>
      </c>
      <c r="O79" s="168">
        <f ca="1">IF($C79-O$1&lt;År1,0,N78*(1-VLOOKUP($A79,[1]Hugst!$R$5:$W$9,MATCH(ROUNDUP((O$1)/10,0)*10,[1]Hugst!$R$4:$W$4,0))))</f>
        <v>8667.6001630556166</v>
      </c>
      <c r="P79" s="168">
        <f ca="1">IF($C79-P$1&lt;År1,0,O78*(1-VLOOKUP($A79,[1]Hugst!$R$5:$W$9,MATCH(ROUNDUP((P$1)/10,0)*10,[1]Hugst!$R$4:$W$4,0))))</f>
        <v>8647.8888182083119</v>
      </c>
      <c r="Q79" s="168">
        <f ca="1">IF($C79-Q$1&lt;År1,0,P78*(1-VLOOKUP($A79,[1]Hugst!$R$5:$W$9,MATCH(ROUNDUP((Q$1)/10,0)*10,[1]Hugst!$R$4:$W$4,0))))</f>
        <v>8611.1722815273042</v>
      </c>
      <c r="R79" s="168">
        <f ca="1">IF($C79-R$1&lt;År1,0,Q78*(1-VLOOKUP($A79,[1]Hugst!$R$5:$W$9,MATCH(ROUNDUP((R$1)/10,0)*10,[1]Hugst!$R$4:$W$4,0))))</f>
        <v>8540.4563100981977</v>
      </c>
      <c r="S79" s="168">
        <f ca="1">IF($C79-S$1&lt;År1,0,R78*(1-VLOOKUP($A79,[1]Hugst!$R$5:$W$9,MATCH(ROUNDUP((S$1)/10,0)*10,[1]Hugst!$R$4:$W$4,0))))</f>
        <v>8401.8041985339714</v>
      </c>
      <c r="T79" s="168">
        <f ca="1">IF($C79-T$1&lt;År1,0,S78*(1-VLOOKUP($A79,[1]Hugst!$R$5:$W$9,MATCH(ROUNDUP((T$1)/10,0)*10,[1]Hugst!$R$4:$W$4,0))))</f>
        <v>8127.4460050219022</v>
      </c>
      <c r="U79" s="168">
        <f ca="1">IF($C79-U$1&lt;År1,0,T78*(1-VLOOKUP($A79,[1]Hugst!$R$5:$W$9,MATCH(ROUNDUP((U$1)/10,0)*10,[1]Hugst!$R$4:$W$4,0))))</f>
        <v>7582.0485345920815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1786.2131541653271</v>
      </c>
      <c r="E80" s="168">
        <f t="shared" ca="1" si="1"/>
        <v>89.356906237153453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5859.8923218478913</v>
      </c>
      <c r="G80" s="168">
        <f ca="1">IF($C80-G$1&lt;År1,0,F79*(1-VLOOKUP($A80,[1]Hugst!$R$5:$W$9,MATCH(ROUNDUP((G$1)/10,0)*10,[1]Hugst!$R$4:$W$4,0))))</f>
        <v>5773.5738066309805</v>
      </c>
      <c r="H80" s="168">
        <f ca="1">IF($C80-H$1&lt;År1,0,G79*(1-VLOOKUP($A80,[1]Hugst!$R$5:$W$9,MATCH(ROUNDUP((H$1)/10,0)*10,[1]Hugst!$R$4:$W$4,0))))</f>
        <v>5659.4809564338193</v>
      </c>
      <c r="I80" s="168">
        <f ca="1">IF($C80-I$1&lt;År1,0,H79*(1-VLOOKUP($A80,[1]Hugst!$R$5:$W$9,MATCH(ROUNDUP((I$1)/10,0)*10,[1]Hugst!$R$4:$W$4,0))))</f>
        <v>5508.3682448574436</v>
      </c>
      <c r="J80" s="168">
        <f ca="1">IF($C80-J$1&lt;År1,0,I79*(1-VLOOKUP($A80,[1]Hugst!$R$5:$W$9,MATCH(ROUNDUP((J$1)/10,0)*10,[1]Hugst!$R$4:$W$4,0))))</f>
        <v>5307.9257585368478</v>
      </c>
      <c r="K80" s="168">
        <f ca="1">IF($C80-K$1&lt;År1,0,J79*(1-VLOOKUP($A80,[1]Hugst!$R$5:$W$9,MATCH(ROUNDUP((K$1)/10,0)*10,[1]Hugst!$R$4:$W$4,0))))</f>
        <v>5041.7752294678421</v>
      </c>
      <c r="L80" s="168">
        <f ca="1">IF($C80-L$1&lt;År1,0,K79*(1-VLOOKUP($A80,[1]Hugst!$R$5:$W$9,MATCH(ROUNDUP((L$1)/10,0)*10,[1]Hugst!$R$4:$W$4,0))))</f>
        <v>8653.2759787499272</v>
      </c>
      <c r="M80" s="168">
        <f ca="1">IF($C80-M$1&lt;År1,0,L79*(1-VLOOKUP($A80,[1]Hugst!$R$5:$W$9,MATCH(ROUNDUP((M$1)/10,0)*10,[1]Hugst!$R$4:$W$4,0))))</f>
        <v>8650.9716671667229</v>
      </c>
      <c r="N80" s="168">
        <f ca="1">IF($C80-N$1&lt;År1,0,M79*(1-VLOOKUP($A80,[1]Hugst!$R$5:$W$9,MATCH(ROUNDUP((N$1)/10,0)*10,[1]Hugst!$R$4:$W$4,0))))</f>
        <v>8659.3201529912185</v>
      </c>
      <c r="O80" s="168">
        <f ca="1">IF($C80-O$1&lt;År1,0,N79*(1-VLOOKUP($A80,[1]Hugst!$R$5:$W$9,MATCH(ROUNDUP((O$1)/10,0)*10,[1]Hugst!$R$4:$W$4,0))))</f>
        <v>8665.5775135089352</v>
      </c>
      <c r="P80" s="168">
        <f ca="1">IF($C80-P$1&lt;År1,0,O79*(1-VLOOKUP($A80,[1]Hugst!$R$5:$W$9,MATCH(ROUNDUP((P$1)/10,0)*10,[1]Hugst!$R$4:$W$4,0))))</f>
        <v>8654.3784000950236</v>
      </c>
      <c r="Q80" s="168">
        <f ca="1">IF($C80-Q$1&lt;År1,0,P79*(1-VLOOKUP($A80,[1]Hugst!$R$5:$W$9,MATCH(ROUNDUP((Q$1)/10,0)*10,[1]Hugst!$R$4:$W$4,0))))</f>
        <v>8634.6971234008761</v>
      </c>
      <c r="R80" s="168">
        <f ca="1">IF($C80-R$1&lt;År1,0,Q79*(1-VLOOKUP($A80,[1]Hugst!$R$5:$W$9,MATCH(ROUNDUP((R$1)/10,0)*10,[1]Hugst!$R$4:$W$4,0))))</f>
        <v>8598.0365949961615</v>
      </c>
      <c r="S80" s="168">
        <f ca="1">IF($C80-S$1&lt;År1,0,R79*(1-VLOOKUP($A80,[1]Hugst!$R$5:$W$9,MATCH(ROUNDUP((S$1)/10,0)*10,[1]Hugst!$R$4:$W$4,0))))</f>
        <v>8527.4284953878778</v>
      </c>
      <c r="T80" s="168">
        <f ca="1">IF($C80-T$1&lt;År1,0,S79*(1-VLOOKUP($A80,[1]Hugst!$R$5:$W$9,MATCH(ROUNDUP((T$1)/10,0)*10,[1]Hugst!$R$4:$W$4,0))))</f>
        <v>8388.9878870446828</v>
      </c>
      <c r="U80" s="168">
        <f ca="1">IF($C80-U$1&lt;År1,0,T79*(1-VLOOKUP($A80,[1]Hugst!$R$5:$W$9,MATCH(ROUNDUP((U$1)/10,0)*10,[1]Hugst!$R$4:$W$4,0))))</f>
        <v>8115.0482060311906</v>
      </c>
      <c r="V80" s="168">
        <f ca="1">IF($C80-V$1&lt;År1,0,U79*(1-VLOOKUP($A80,[1]Hugst!$R$5:$W$9,MATCH(ROUNDUP((V$1)/10,0)*10,[1]Hugst!$R$4:$W$4,0))))</f>
        <v>7570.4826978443989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1838.6156397484883</v>
      </c>
      <c r="E81" s="168">
        <f t="shared" ca="1" si="1"/>
        <v>102.43927665505907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5925.3771778489581</v>
      </c>
      <c r="G81" s="168">
        <f ca="1">IF($C81-G$1&lt;År1,0,F80*(1-VLOOKUP($A81,[1]Hugst!$R$5:$W$9,MATCH(ROUNDUP((G$1)/10,0)*10,[1]Hugst!$R$4:$W$4,0))))</f>
        <v>5859.8923218478913</v>
      </c>
      <c r="H81" s="168">
        <f ca="1">IF($C81-H$1&lt;År1,0,G80*(1-VLOOKUP($A81,[1]Hugst!$R$5:$W$9,MATCH(ROUNDUP((H$1)/10,0)*10,[1]Hugst!$R$4:$W$4,0))))</f>
        <v>5773.5738066309805</v>
      </c>
      <c r="I81" s="168">
        <f ca="1">IF($C81-I$1&lt;År1,0,H80*(1-VLOOKUP($A81,[1]Hugst!$R$5:$W$9,MATCH(ROUNDUP((I$1)/10,0)*10,[1]Hugst!$R$4:$W$4,0))))</f>
        <v>5659.4809564338193</v>
      </c>
      <c r="J81" s="168">
        <f ca="1">IF($C81-J$1&lt;År1,0,I80*(1-VLOOKUP($A81,[1]Hugst!$R$5:$W$9,MATCH(ROUNDUP((J$1)/10,0)*10,[1]Hugst!$R$4:$W$4,0))))</f>
        <v>5508.3682448574436</v>
      </c>
      <c r="K81" s="168">
        <f ca="1">IF($C81-K$1&lt;År1,0,J80*(1-VLOOKUP($A81,[1]Hugst!$R$5:$W$9,MATCH(ROUNDUP((K$1)/10,0)*10,[1]Hugst!$R$4:$W$4,0))))</f>
        <v>5307.9257585368478</v>
      </c>
      <c r="L81" s="168">
        <f ca="1">IF($C81-L$1&lt;År1,0,K80*(1-VLOOKUP($A81,[1]Hugst!$R$5:$W$9,MATCH(ROUNDUP((L$1)/10,0)*10,[1]Hugst!$R$4:$W$4,0))))</f>
        <v>5041.7752294678421</v>
      </c>
      <c r="M81" s="168">
        <f ca="1">IF($C81-M$1&lt;År1,0,L80*(1-VLOOKUP($A81,[1]Hugst!$R$5:$W$9,MATCH(ROUNDUP((M$1)/10,0)*10,[1]Hugst!$R$4:$W$4,0))))</f>
        <v>8653.2759787499272</v>
      </c>
      <c r="N81" s="168">
        <f ca="1">IF($C81-N$1&lt;År1,0,M80*(1-VLOOKUP($A81,[1]Hugst!$R$5:$W$9,MATCH(ROUNDUP((N$1)/10,0)*10,[1]Hugst!$R$4:$W$4,0))))</f>
        <v>8650.9716671667229</v>
      </c>
      <c r="O81" s="168">
        <f ca="1">IF($C81-O$1&lt;År1,0,N80*(1-VLOOKUP($A81,[1]Hugst!$R$5:$W$9,MATCH(ROUNDUP((O$1)/10,0)*10,[1]Hugst!$R$4:$W$4,0))))</f>
        <v>8659.3201529912185</v>
      </c>
      <c r="P81" s="168">
        <f ca="1">IF($C81-P$1&lt;År1,0,O80*(1-VLOOKUP($A81,[1]Hugst!$R$5:$W$9,MATCH(ROUNDUP((P$1)/10,0)*10,[1]Hugst!$R$4:$W$4,0))))</f>
        <v>8652.3588359459554</v>
      </c>
      <c r="Q81" s="168">
        <f ca="1">IF($C81-Q$1&lt;År1,0,P80*(1-VLOOKUP($A81,[1]Hugst!$R$5:$W$9,MATCH(ROUNDUP((Q$1)/10,0)*10,[1]Hugst!$R$4:$W$4,0))))</f>
        <v>8641.1768059253864</v>
      </c>
      <c r="R81" s="168">
        <f ca="1">IF($C81-R$1&lt;År1,0,Q80*(1-VLOOKUP($A81,[1]Hugst!$R$5:$W$9,MATCH(ROUNDUP((R$1)/10,0)*10,[1]Hugst!$R$4:$W$4,0))))</f>
        <v>8621.5255515177214</v>
      </c>
      <c r="S81" s="168">
        <f ca="1">IF($C81-S$1&lt;År1,0,R80*(1-VLOOKUP($A81,[1]Hugst!$R$5:$W$9,MATCH(ROUNDUP((S$1)/10,0)*10,[1]Hugst!$R$4:$W$4,0))))</f>
        <v>8584.9209459529466</v>
      </c>
      <c r="T81" s="168">
        <f ca="1">IF($C81-T$1&lt;År1,0,S80*(1-VLOOKUP($A81,[1]Hugst!$R$5:$W$9,MATCH(ROUNDUP((T$1)/10,0)*10,[1]Hugst!$R$4:$W$4,0))))</f>
        <v>8514.4205536152513</v>
      </c>
      <c r="U81" s="168">
        <f ca="1">IF($C81-U$1&lt;År1,0,T80*(1-VLOOKUP($A81,[1]Hugst!$R$5:$W$9,MATCH(ROUNDUP((U$1)/10,0)*10,[1]Hugst!$R$4:$W$4,0))))</f>
        <v>8376.1911258610544</v>
      </c>
      <c r="V81" s="168">
        <f ca="1">IF($C81-V$1&lt;År1,0,U80*(1-VLOOKUP($A81,[1]Hugst!$R$5:$W$9,MATCH(ROUNDUP((V$1)/10,0)*10,[1]Hugst!$R$4:$W$4,0))))</f>
        <v>8102.6693189372445</v>
      </c>
      <c r="W81" s="168">
        <f ca="1">IF($C81-W$1&lt;År1,0,V80*(1-VLOOKUP($A81,[1]Hugst!$R$5:$W$9,MATCH(ROUNDUP((W$1)/10,0)*10,[1]Hugst!$R$4:$W$4,0))))</f>
        <v>7558.9345038985339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1875.4227250652402</v>
      </c>
      <c r="E82" s="168">
        <f t="shared" ca="1" si="1"/>
        <v>115.4921457884484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5975.2371322990994</v>
      </c>
      <c r="G82" s="168">
        <f ca="1">IF($C82-G$1&lt;År1,0,F81*(1-VLOOKUP($A82,[1]Hugst!$R$5:$W$9,MATCH(ROUNDUP((G$1)/10,0)*10,[1]Hugst!$R$4:$W$4,0))))</f>
        <v>5925.3771778489581</v>
      </c>
      <c r="H82" s="168">
        <f ca="1">IF($C82-H$1&lt;År1,0,G81*(1-VLOOKUP($A82,[1]Hugst!$R$5:$W$9,MATCH(ROUNDUP((H$1)/10,0)*10,[1]Hugst!$R$4:$W$4,0))))</f>
        <v>5859.8923218478913</v>
      </c>
      <c r="I82" s="168">
        <f ca="1">IF($C82-I$1&lt;År1,0,H81*(1-VLOOKUP($A82,[1]Hugst!$R$5:$W$9,MATCH(ROUNDUP((I$1)/10,0)*10,[1]Hugst!$R$4:$W$4,0))))</f>
        <v>5773.5738066309805</v>
      </c>
      <c r="J82" s="168">
        <f ca="1">IF($C82-J$1&lt;År1,0,I81*(1-VLOOKUP($A82,[1]Hugst!$R$5:$W$9,MATCH(ROUNDUP((J$1)/10,0)*10,[1]Hugst!$R$4:$W$4,0))))</f>
        <v>5659.4809564338193</v>
      </c>
      <c r="K82" s="168">
        <f ca="1">IF($C82-K$1&lt;År1,0,J81*(1-VLOOKUP($A82,[1]Hugst!$R$5:$W$9,MATCH(ROUNDUP((K$1)/10,0)*10,[1]Hugst!$R$4:$W$4,0))))</f>
        <v>5508.3682448574436</v>
      </c>
      <c r="L82" s="168">
        <f ca="1">IF($C82-L$1&lt;År1,0,K81*(1-VLOOKUP($A82,[1]Hugst!$R$5:$W$9,MATCH(ROUNDUP((L$1)/10,0)*10,[1]Hugst!$R$4:$W$4,0))))</f>
        <v>5307.9257585368478</v>
      </c>
      <c r="M82" s="168">
        <f ca="1">IF($C82-M$1&lt;År1,0,L81*(1-VLOOKUP($A82,[1]Hugst!$R$5:$W$9,MATCH(ROUNDUP((M$1)/10,0)*10,[1]Hugst!$R$4:$W$4,0))))</f>
        <v>5041.7752294678421</v>
      </c>
      <c r="N82" s="168">
        <f ca="1">IF($C82-N$1&lt;År1,0,M81*(1-VLOOKUP($A82,[1]Hugst!$R$5:$W$9,MATCH(ROUNDUP((N$1)/10,0)*10,[1]Hugst!$R$4:$W$4,0))))</f>
        <v>8653.2759787499272</v>
      </c>
      <c r="O82" s="168">
        <f ca="1">IF($C82-O$1&lt;År1,0,N81*(1-VLOOKUP($A82,[1]Hugst!$R$5:$W$9,MATCH(ROUNDUP((O$1)/10,0)*10,[1]Hugst!$R$4:$W$4,0))))</f>
        <v>8650.9716671667229</v>
      </c>
      <c r="P82" s="168">
        <f ca="1">IF($C82-P$1&lt;År1,0,O81*(1-VLOOKUP($A82,[1]Hugst!$R$5:$W$9,MATCH(ROUNDUP((P$1)/10,0)*10,[1]Hugst!$R$4:$W$4,0))))</f>
        <v>8646.1110205544519</v>
      </c>
      <c r="Q82" s="168">
        <f ca="1">IF($C82-Q$1&lt;År1,0,P81*(1-VLOOKUP($A82,[1]Hugst!$R$5:$W$9,MATCH(ROUNDUP((Q$1)/10,0)*10,[1]Hugst!$R$4:$W$4,0))))</f>
        <v>8639.1603224673927</v>
      </c>
      <c r="R82" s="168">
        <f ca="1">IF($C82-R$1&lt;År1,0,Q81*(1-VLOOKUP($A82,[1]Hugst!$R$5:$W$9,MATCH(ROUNDUP((R$1)/10,0)*10,[1]Hugst!$R$4:$W$4,0))))</f>
        <v>8627.9953497807546</v>
      </c>
      <c r="S82" s="168">
        <f ca="1">IF($C82-S$1&lt;År1,0,R81*(1-VLOOKUP($A82,[1]Hugst!$R$5:$W$9,MATCH(ROUNDUP((S$1)/10,0)*10,[1]Hugst!$R$4:$W$4,0))))</f>
        <v>8608.3740718628633</v>
      </c>
      <c r="T82" s="168">
        <f ca="1">IF($C82-T$1&lt;År1,0,S81*(1-VLOOKUP($A82,[1]Hugst!$R$5:$W$9,MATCH(ROUNDUP((T$1)/10,0)*10,[1]Hugst!$R$4:$W$4,0))))</f>
        <v>8571.8253038320017</v>
      </c>
      <c r="U82" s="168">
        <f ca="1">IF($C82-U$1&lt;År1,0,T81*(1-VLOOKUP($A82,[1]Hugst!$R$5:$W$9,MATCH(ROUNDUP((U$1)/10,0)*10,[1]Hugst!$R$4:$W$4,0))))</f>
        <v>8501.4324544656683</v>
      </c>
      <c r="V82" s="168">
        <f ca="1">IF($C82-V$1&lt;År1,0,U81*(1-VLOOKUP($A82,[1]Hugst!$R$5:$W$9,MATCH(ROUNDUP((V$1)/10,0)*10,[1]Hugst!$R$4:$W$4,0))))</f>
        <v>8363.4138851605876</v>
      </c>
      <c r="W82" s="168">
        <f ca="1">IF($C82-W$1&lt;År1,0,V81*(1-VLOOKUP($A82,[1]Hugst!$R$5:$W$9,MATCH(ROUNDUP((W$1)/10,0)*10,[1]Hugst!$R$4:$W$4,0))))</f>
        <v>8090.3093148914077</v>
      </c>
      <c r="X82" s="168">
        <f ca="1">IF($C82-X$1&lt;År1,0,W81*(1-VLOOKUP($A82,[1]Hugst!$R$5:$W$9,MATCH(ROUNDUP((X$1)/10,0)*10,[1]Hugst!$R$4:$W$4,0))))</f>
        <v>7547.4039258417397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1900.5457340765115</v>
      </c>
      <c r="E83" s="168">
        <f t="shared" ca="1" si="1"/>
        <v>128.51236878716736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6013.3803643090896</v>
      </c>
      <c r="G83" s="168">
        <f ca="1">IF($C83-G$1&lt;År1,0,F82*(1-VLOOKUP($A83,[1]Hugst!$R$5:$W$9,MATCH(ROUNDUP((G$1)/10,0)*10,[1]Hugst!$R$4:$W$4,0))))</f>
        <v>5975.2371322990994</v>
      </c>
      <c r="H83" s="168">
        <f ca="1">IF($C83-H$1&lt;År1,0,G82*(1-VLOOKUP($A83,[1]Hugst!$R$5:$W$9,MATCH(ROUNDUP((H$1)/10,0)*10,[1]Hugst!$R$4:$W$4,0))))</f>
        <v>5925.3771778489581</v>
      </c>
      <c r="I83" s="168">
        <f ca="1">IF($C83-I$1&lt;År1,0,H82*(1-VLOOKUP($A83,[1]Hugst!$R$5:$W$9,MATCH(ROUNDUP((I$1)/10,0)*10,[1]Hugst!$R$4:$W$4,0))))</f>
        <v>5859.8923218478913</v>
      </c>
      <c r="J83" s="168">
        <f ca="1">IF($C83-J$1&lt;År1,0,I82*(1-VLOOKUP($A83,[1]Hugst!$R$5:$W$9,MATCH(ROUNDUP((J$1)/10,0)*10,[1]Hugst!$R$4:$W$4,0))))</f>
        <v>5773.5738066309805</v>
      </c>
      <c r="K83" s="168">
        <f ca="1">IF($C83-K$1&lt;År1,0,J82*(1-VLOOKUP($A83,[1]Hugst!$R$5:$W$9,MATCH(ROUNDUP((K$1)/10,0)*10,[1]Hugst!$R$4:$W$4,0))))</f>
        <v>5659.4809564338193</v>
      </c>
      <c r="L83" s="168">
        <f ca="1">IF($C83-L$1&lt;År1,0,K82*(1-VLOOKUP($A83,[1]Hugst!$R$5:$W$9,MATCH(ROUNDUP((L$1)/10,0)*10,[1]Hugst!$R$4:$W$4,0))))</f>
        <v>5508.3682448574436</v>
      </c>
      <c r="M83" s="168">
        <f ca="1">IF($C83-M$1&lt;År1,0,L82*(1-VLOOKUP($A83,[1]Hugst!$R$5:$W$9,MATCH(ROUNDUP((M$1)/10,0)*10,[1]Hugst!$R$4:$W$4,0))))</f>
        <v>5307.9257585368478</v>
      </c>
      <c r="N83" s="168">
        <f ca="1">IF($C83-N$1&lt;År1,0,M82*(1-VLOOKUP($A83,[1]Hugst!$R$5:$W$9,MATCH(ROUNDUP((N$1)/10,0)*10,[1]Hugst!$R$4:$W$4,0))))</f>
        <v>5041.7752294678421</v>
      </c>
      <c r="O83" s="168">
        <f ca="1">IF($C83-O$1&lt;År1,0,N82*(1-VLOOKUP($A83,[1]Hugst!$R$5:$W$9,MATCH(ROUNDUP((O$1)/10,0)*10,[1]Hugst!$R$4:$W$4,0))))</f>
        <v>8653.2759787499272</v>
      </c>
      <c r="P83" s="168">
        <f ca="1">IF($C83-P$1&lt;År1,0,O82*(1-VLOOKUP($A83,[1]Hugst!$R$5:$W$9,MATCH(ROUNDUP((P$1)/10,0)*10,[1]Hugst!$R$4:$W$4,0))))</f>
        <v>8637.7752697083324</v>
      </c>
      <c r="Q83" s="168">
        <f ca="1">IF($C83-Q$1&lt;År1,0,P82*(1-VLOOKUP($A83,[1]Hugst!$R$5:$W$9,MATCH(ROUNDUP((Q$1)/10,0)*10,[1]Hugst!$R$4:$W$4,0))))</f>
        <v>8632.9220376417416</v>
      </c>
      <c r="R83" s="168">
        <f ca="1">IF($C83-R$1&lt;År1,0,Q82*(1-VLOOKUP($A83,[1]Hugst!$R$5:$W$9,MATCH(ROUNDUP((R$1)/10,0)*10,[1]Hugst!$R$4:$W$4,0))))</f>
        <v>8625.9819423144763</v>
      </c>
      <c r="S83" s="168">
        <f ca="1">IF($C83-S$1&lt;År1,0,R82*(1-VLOOKUP($A83,[1]Hugst!$R$5:$W$9,MATCH(ROUNDUP((S$1)/10,0)*10,[1]Hugst!$R$4:$W$4,0))))</f>
        <v>8614.8340009421063</v>
      </c>
      <c r="T83" s="168">
        <f ca="1">IF($C83-T$1&lt;År1,0,S82*(1-VLOOKUP($A83,[1]Hugst!$R$5:$W$9,MATCH(ROUNDUP((T$1)/10,0)*10,[1]Hugst!$R$4:$W$4,0))))</f>
        <v>8595.2426537871397</v>
      </c>
      <c r="U83" s="168">
        <f ca="1">IF($C83-U$1&lt;År1,0,T82*(1-VLOOKUP($A83,[1]Hugst!$R$5:$W$9,MATCH(ROUNDUP((U$1)/10,0)*10,[1]Hugst!$R$4:$W$4,0))))</f>
        <v>8558.7496381142919</v>
      </c>
      <c r="V83" s="168">
        <f ca="1">IF($C83-V$1&lt;År1,0,U82*(1-VLOOKUP($A83,[1]Hugst!$R$5:$W$9,MATCH(ROUNDUP((V$1)/10,0)*10,[1]Hugst!$R$4:$W$4,0))))</f>
        <v>8488.4641676707197</v>
      </c>
      <c r="W83" s="168">
        <f ca="1">IF($C83-W$1&lt;År1,0,V82*(1-VLOOKUP($A83,[1]Hugst!$R$5:$W$9,MATCH(ROUNDUP((W$1)/10,0)*10,[1]Hugst!$R$4:$W$4,0))))</f>
        <v>8350.6561351662749</v>
      </c>
      <c r="X83" s="168">
        <f ca="1">IF($C83-X$1&lt;År1,0,W82*(1-VLOOKUP($A83,[1]Hugst!$R$5:$W$9,MATCH(ROUNDUP((X$1)/10,0)*10,[1]Hugst!$R$4:$W$4,0))))</f>
        <v>8077.9681650890307</v>
      </c>
      <c r="Y83" s="168">
        <f ca="1">IF($C83-Y$1&lt;År1,0,X82*(1-VLOOKUP($A83,[1]Hugst!$R$5:$W$9,MATCH(ROUNDUP((Y$1)/10,0)*10,[1]Hugst!$R$4:$W$4,0))))</f>
        <v>7535.8909368023196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1916.9180973835919</v>
      </c>
      <c r="E84" s="168">
        <f t="shared" ca="1" si="1"/>
        <v>143.11283254317823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6044.3531913721808</v>
      </c>
      <c r="G84" s="168">
        <f ca="1">IF($C84-G$1&lt;År1,0,F83*(1-VLOOKUP($A84,[1]Hugst!$R$5:$W$9,MATCH(ROUNDUP((G$1)/10,0)*10,[1]Hugst!$R$4:$W$4,0))))</f>
        <v>6013.3803643090896</v>
      </c>
      <c r="H84" s="168">
        <f ca="1">IF($C84-H$1&lt;År1,0,G83*(1-VLOOKUP($A84,[1]Hugst!$R$5:$W$9,MATCH(ROUNDUP((H$1)/10,0)*10,[1]Hugst!$R$4:$W$4,0))))</f>
        <v>5975.2371322990994</v>
      </c>
      <c r="I84" s="168">
        <f ca="1">IF($C84-I$1&lt;År1,0,H83*(1-VLOOKUP($A84,[1]Hugst!$R$5:$W$9,MATCH(ROUNDUP((I$1)/10,0)*10,[1]Hugst!$R$4:$W$4,0))))</f>
        <v>5925.3771778489581</v>
      </c>
      <c r="J84" s="168">
        <f ca="1">IF($C84-J$1&lt;År1,0,I83*(1-VLOOKUP($A84,[1]Hugst!$R$5:$W$9,MATCH(ROUNDUP((J$1)/10,0)*10,[1]Hugst!$R$4:$W$4,0))))</f>
        <v>5859.8923218478913</v>
      </c>
      <c r="K84" s="168">
        <f ca="1">IF($C84-K$1&lt;År1,0,J83*(1-VLOOKUP($A84,[1]Hugst!$R$5:$W$9,MATCH(ROUNDUP((K$1)/10,0)*10,[1]Hugst!$R$4:$W$4,0))))</f>
        <v>5773.5738066309805</v>
      </c>
      <c r="L84" s="168">
        <f ca="1">IF($C84-L$1&lt;År1,0,K83*(1-VLOOKUP($A84,[1]Hugst!$R$5:$W$9,MATCH(ROUNDUP((L$1)/10,0)*10,[1]Hugst!$R$4:$W$4,0))))</f>
        <v>5659.4809564338193</v>
      </c>
      <c r="M84" s="168">
        <f ca="1">IF($C84-M$1&lt;År1,0,L83*(1-VLOOKUP($A84,[1]Hugst!$R$5:$W$9,MATCH(ROUNDUP((M$1)/10,0)*10,[1]Hugst!$R$4:$W$4,0))))</f>
        <v>5508.3682448574436</v>
      </c>
      <c r="N84" s="168">
        <f ca="1">IF($C84-N$1&lt;År1,0,M83*(1-VLOOKUP($A84,[1]Hugst!$R$5:$W$9,MATCH(ROUNDUP((N$1)/10,0)*10,[1]Hugst!$R$4:$W$4,0))))</f>
        <v>5307.9257585368478</v>
      </c>
      <c r="O84" s="168">
        <f ca="1">IF($C84-O$1&lt;År1,0,N83*(1-VLOOKUP($A84,[1]Hugst!$R$5:$W$9,MATCH(ROUNDUP((O$1)/10,0)*10,[1]Hugst!$R$4:$W$4,0))))</f>
        <v>5041.7752294678421</v>
      </c>
      <c r="P84" s="168">
        <f ca="1">IF($C84-P$1&lt;År1,0,O83*(1-VLOOKUP($A84,[1]Hugst!$R$5:$W$9,MATCH(ROUNDUP((P$1)/10,0)*10,[1]Hugst!$R$4:$W$4,0))))</f>
        <v>8640.0760662399698</v>
      </c>
      <c r="Q84" s="168">
        <f ca="1">IF($C84-Q$1&lt;År1,0,P83*(1-VLOOKUP($A84,[1]Hugst!$R$5:$W$9,MATCH(ROUNDUP((Q$1)/10,0)*10,[1]Hugst!$R$4:$W$4,0))))</f>
        <v>8624.5990023477607</v>
      </c>
      <c r="R84" s="168">
        <f ca="1">IF($C84-R$1&lt;År1,0,Q83*(1-VLOOKUP($A84,[1]Hugst!$R$5:$W$9,MATCH(ROUNDUP((R$1)/10,0)*10,[1]Hugst!$R$4:$W$4,0))))</f>
        <v>8619.7531735165248</v>
      </c>
      <c r="S84" s="168">
        <f ca="1">IF($C84-S$1&lt;År1,0,R83*(1-VLOOKUP($A84,[1]Hugst!$R$5:$W$9,MATCH(ROUNDUP((S$1)/10,0)*10,[1]Hugst!$R$4:$W$4,0))))</f>
        <v>8612.8236647753529</v>
      </c>
      <c r="T84" s="168">
        <f ca="1">IF($C84-T$1&lt;År1,0,S83*(1-VLOOKUP($A84,[1]Hugst!$R$5:$W$9,MATCH(ROUNDUP((T$1)/10,0)*10,[1]Hugst!$R$4:$W$4,0))))</f>
        <v>8601.6927287372782</v>
      </c>
      <c r="U84" s="168">
        <f ca="1">IF($C84-U$1&lt;År1,0,T83*(1-VLOOKUP($A84,[1]Hugst!$R$5:$W$9,MATCH(ROUNDUP((U$1)/10,0)*10,[1]Hugst!$R$4:$W$4,0))))</f>
        <v>8582.1312666881422</v>
      </c>
      <c r="V84" s="168">
        <f ca="1">IF($C84-V$1&lt;År1,0,U83*(1-VLOOKUP($A84,[1]Hugst!$R$5:$W$9,MATCH(ROUNDUP((V$1)/10,0)*10,[1]Hugst!$R$4:$W$4,0))))</f>
        <v>8545.6939183273371</v>
      </c>
      <c r="W84" s="168">
        <f ca="1">IF($C84-W$1&lt;År1,0,V83*(1-VLOOKUP($A84,[1]Hugst!$R$5:$W$9,MATCH(ROUNDUP((W$1)/10,0)*10,[1]Hugst!$R$4:$W$4,0))))</f>
        <v>8475.515663008171</v>
      </c>
      <c r="X84" s="168">
        <f ca="1">IF($C84-X$1&lt;År1,0,W83*(1-VLOOKUP($A84,[1]Hugst!$R$5:$W$9,MATCH(ROUNDUP((X$1)/10,0)*10,[1]Hugst!$R$4:$W$4,0))))</f>
        <v>8337.917846146529</v>
      </c>
      <c r="Y84" s="168">
        <f ca="1">IF($C84-Y$1&lt;År1,0,X83*(1-VLOOKUP($A84,[1]Hugst!$R$5:$W$9,MATCH(ROUNDUP((Y$1)/10,0)*10,[1]Hugst!$R$4:$W$4,0))))</f>
        <v>8065.6458407694026</v>
      </c>
      <c r="Z84" s="168">
        <f ca="1">IF($C84-Z$1&lt;År1,0,Y83*(1-VLOOKUP($A84,[1]Hugst!$R$5:$W$9,MATCH(ROUNDUP((Z$1)/10,0)*10,[1]Hugst!$R$4:$W$4,0))))</f>
        <v>7522.7989228866882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1926.7398258797748</v>
      </c>
      <c r="E85" s="168">
        <f t="shared" ca="1" si="1"/>
        <v>152.29141794252791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6063.3535052677134</v>
      </c>
      <c r="G85" s="168">
        <f ca="1">IF($C85-G$1&lt;År1,0,F84*(1-VLOOKUP($A85,[1]Hugst!$R$5:$W$9,MATCH(ROUNDUP((G$1)/10,0)*10,[1]Hugst!$R$4:$W$4,0))))</f>
        <v>6044.3531913721808</v>
      </c>
      <c r="H85" s="168">
        <f ca="1">IF($C85-H$1&lt;År1,0,G84*(1-VLOOKUP($A85,[1]Hugst!$R$5:$W$9,MATCH(ROUNDUP((H$1)/10,0)*10,[1]Hugst!$R$4:$W$4,0))))</f>
        <v>6013.3803643090896</v>
      </c>
      <c r="I85" s="168">
        <f ca="1">IF($C85-I$1&lt;År1,0,H84*(1-VLOOKUP($A85,[1]Hugst!$R$5:$W$9,MATCH(ROUNDUP((I$1)/10,0)*10,[1]Hugst!$R$4:$W$4,0))))</f>
        <v>5975.2371322990994</v>
      </c>
      <c r="J85" s="168">
        <f ca="1">IF($C85-J$1&lt;År1,0,I84*(1-VLOOKUP($A85,[1]Hugst!$R$5:$W$9,MATCH(ROUNDUP((J$1)/10,0)*10,[1]Hugst!$R$4:$W$4,0))))</f>
        <v>5925.3771778489581</v>
      </c>
      <c r="K85" s="168">
        <f ca="1">IF($C85-K$1&lt;År1,0,J84*(1-VLOOKUP($A85,[1]Hugst!$R$5:$W$9,MATCH(ROUNDUP((K$1)/10,0)*10,[1]Hugst!$R$4:$W$4,0))))</f>
        <v>5859.8923218478913</v>
      </c>
      <c r="L85" s="168">
        <f ca="1">IF($C85-L$1&lt;År1,0,K84*(1-VLOOKUP($A85,[1]Hugst!$R$5:$W$9,MATCH(ROUNDUP((L$1)/10,0)*10,[1]Hugst!$R$4:$W$4,0))))</f>
        <v>5773.5738066309805</v>
      </c>
      <c r="M85" s="168">
        <f ca="1">IF($C85-M$1&lt;År1,0,L84*(1-VLOOKUP($A85,[1]Hugst!$R$5:$W$9,MATCH(ROUNDUP((M$1)/10,0)*10,[1]Hugst!$R$4:$W$4,0))))</f>
        <v>5659.4809564338193</v>
      </c>
      <c r="N85" s="168">
        <f ca="1">IF($C85-N$1&lt;År1,0,M84*(1-VLOOKUP($A85,[1]Hugst!$R$5:$W$9,MATCH(ROUNDUP((N$1)/10,0)*10,[1]Hugst!$R$4:$W$4,0))))</f>
        <v>5508.3682448574436</v>
      </c>
      <c r="O85" s="168">
        <f ca="1">IF($C85-O$1&lt;År1,0,N84*(1-VLOOKUP($A85,[1]Hugst!$R$5:$W$9,MATCH(ROUNDUP((O$1)/10,0)*10,[1]Hugst!$R$4:$W$4,0))))</f>
        <v>5307.9257585368478</v>
      </c>
      <c r="P85" s="168">
        <f ca="1">IF($C85-P$1&lt;År1,0,O84*(1-VLOOKUP($A85,[1]Hugst!$R$5:$W$9,MATCH(ROUNDUP((P$1)/10,0)*10,[1]Hugst!$R$4:$W$4,0))))</f>
        <v>5034.0843858974677</v>
      </c>
      <c r="Q85" s="168">
        <f ca="1">IF($C85-Q$1&lt;År1,0,P84*(1-VLOOKUP($A85,[1]Hugst!$R$5:$W$9,MATCH(ROUNDUP((Q$1)/10,0)*10,[1]Hugst!$R$4:$W$4,0))))</f>
        <v>8626.8962891897736</v>
      </c>
      <c r="R85" s="168">
        <f ca="1">IF($C85-R$1&lt;År1,0,Q84*(1-VLOOKUP($A85,[1]Hugst!$R$5:$W$9,MATCH(ROUNDUP((R$1)/10,0)*10,[1]Hugst!$R$4:$W$4,0))))</f>
        <v>8611.4428343780783</v>
      </c>
      <c r="S85" s="168">
        <f ca="1">IF($C85-S$1&lt;År1,0,R84*(1-VLOOKUP($A85,[1]Hugst!$R$5:$W$9,MATCH(ROUNDUP((S$1)/10,0)*10,[1]Hugst!$R$4:$W$4,0))))</f>
        <v>8606.6043974891272</v>
      </c>
      <c r="T85" s="168">
        <f ca="1">IF($C85-T$1&lt;År1,0,S84*(1-VLOOKUP($A85,[1]Hugst!$R$5:$W$9,MATCH(ROUNDUP((T$1)/10,0)*10,[1]Hugst!$R$4:$W$4,0))))</f>
        <v>8599.685459185017</v>
      </c>
      <c r="U85" s="168">
        <f ca="1">IF($C85-U$1&lt;År1,0,T84*(1-VLOOKUP($A85,[1]Hugst!$R$5:$W$9,MATCH(ROUNDUP((U$1)/10,0)*10,[1]Hugst!$R$4:$W$4,0))))</f>
        <v>8588.571502540899</v>
      </c>
      <c r="V85" s="168">
        <f ca="1">IF($C85-V$1&lt;År1,0,U84*(1-VLOOKUP($A85,[1]Hugst!$R$5:$W$9,MATCH(ROUNDUP((V$1)/10,0)*10,[1]Hugst!$R$4:$W$4,0))))</f>
        <v>8569.039880010143</v>
      </c>
      <c r="W85" s="168">
        <f ca="1">IF($C85-W$1&lt;År1,0,V84*(1-VLOOKUP($A85,[1]Hugst!$R$5:$W$9,MATCH(ROUNDUP((W$1)/10,0)*10,[1]Hugst!$R$4:$W$4,0))))</f>
        <v>8532.6581140451417</v>
      </c>
      <c r="X85" s="168">
        <f ca="1">IF($C85-X$1&lt;År1,0,W84*(1-VLOOKUP($A85,[1]Hugst!$R$5:$W$9,MATCH(ROUNDUP((X$1)/10,0)*10,[1]Hugst!$R$4:$W$4,0))))</f>
        <v>8462.5869103018867</v>
      </c>
      <c r="Y85" s="168">
        <f ca="1">IF($C85-Y$1&lt;År1,0,X84*(1-VLOOKUP($A85,[1]Hugst!$R$5:$W$9,MATCH(ROUNDUP((Y$1)/10,0)*10,[1]Hugst!$R$4:$W$4,0))))</f>
        <v>8325.1989884151189</v>
      </c>
      <c r="Z85" s="168">
        <f ca="1">IF($C85-Z$1&lt;År1,0,Y84*(1-VLOOKUP($A85,[1]Hugst!$R$5:$W$9,MATCH(ROUNDUP((Z$1)/10,0)*10,[1]Hugst!$R$4:$W$4,0))))</f>
        <v>8051.6334899443364</v>
      </c>
      <c r="AA85" s="168">
        <f ca="1">IF($C85-AA$1&lt;År1,0,Z84*(1-VLOOKUP($A85,[1]Hugst!$R$5:$W$9,MATCH(ROUNDUP((AA$1)/10,0)*10,[1]Hugst!$R$4:$W$4,0))))</f>
        <v>7509.7296535715031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1931.6608659877147</v>
      </c>
      <c r="E86" s="168">
        <f t="shared" ca="1" si="1"/>
        <v>161.91402061635745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6077.8971480494829</v>
      </c>
      <c r="G86" s="168">
        <f ca="1">IF($C86-G$1&lt;År1,0,F85*(1-VLOOKUP($A86,[1]Hugst!$R$5:$W$9,MATCH(ROUNDUP((G$1)/10,0)*10,[1]Hugst!$R$4:$W$4,0))))</f>
        <v>6063.3535052677134</v>
      </c>
      <c r="H86" s="168">
        <f ca="1">IF($C86-H$1&lt;År1,0,G85*(1-VLOOKUP($A86,[1]Hugst!$R$5:$W$9,MATCH(ROUNDUP((H$1)/10,0)*10,[1]Hugst!$R$4:$W$4,0))))</f>
        <v>6044.3531913721808</v>
      </c>
      <c r="I86" s="168">
        <f ca="1">IF($C86-I$1&lt;År1,0,H85*(1-VLOOKUP($A86,[1]Hugst!$R$5:$W$9,MATCH(ROUNDUP((I$1)/10,0)*10,[1]Hugst!$R$4:$W$4,0))))</f>
        <v>6013.3803643090896</v>
      </c>
      <c r="J86" s="168">
        <f ca="1">IF($C86-J$1&lt;År1,0,I85*(1-VLOOKUP($A86,[1]Hugst!$R$5:$W$9,MATCH(ROUNDUP((J$1)/10,0)*10,[1]Hugst!$R$4:$W$4,0))))</f>
        <v>5975.2371322990994</v>
      </c>
      <c r="K86" s="168">
        <f ca="1">IF($C86-K$1&lt;År1,0,J85*(1-VLOOKUP($A86,[1]Hugst!$R$5:$W$9,MATCH(ROUNDUP((K$1)/10,0)*10,[1]Hugst!$R$4:$W$4,0))))</f>
        <v>5925.3771778489581</v>
      </c>
      <c r="L86" s="168">
        <f ca="1">IF($C86-L$1&lt;År1,0,K85*(1-VLOOKUP($A86,[1]Hugst!$R$5:$W$9,MATCH(ROUNDUP((L$1)/10,0)*10,[1]Hugst!$R$4:$W$4,0))))</f>
        <v>5859.8923218478913</v>
      </c>
      <c r="M86" s="168">
        <f ca="1">IF($C86-M$1&lt;År1,0,L85*(1-VLOOKUP($A86,[1]Hugst!$R$5:$W$9,MATCH(ROUNDUP((M$1)/10,0)*10,[1]Hugst!$R$4:$W$4,0))))</f>
        <v>5773.5738066309805</v>
      </c>
      <c r="N86" s="168">
        <f ca="1">IF($C86-N$1&lt;År1,0,M85*(1-VLOOKUP($A86,[1]Hugst!$R$5:$W$9,MATCH(ROUNDUP((N$1)/10,0)*10,[1]Hugst!$R$4:$W$4,0))))</f>
        <v>5659.4809564338193</v>
      </c>
      <c r="O86" s="168">
        <f ca="1">IF($C86-O$1&lt;År1,0,N85*(1-VLOOKUP($A86,[1]Hugst!$R$5:$W$9,MATCH(ROUNDUP((O$1)/10,0)*10,[1]Hugst!$R$4:$W$4,0))))</f>
        <v>5508.3682448574436</v>
      </c>
      <c r="P86" s="168">
        <f ca="1">IF($C86-P$1&lt;År1,0,O85*(1-VLOOKUP($A86,[1]Hugst!$R$5:$W$9,MATCH(ROUNDUP((P$1)/10,0)*10,[1]Hugst!$R$4:$W$4,0))))</f>
        <v>5299.8289226339948</v>
      </c>
      <c r="Q86" s="168">
        <f ca="1">IF($C86-Q$1&lt;År1,0,P85*(1-VLOOKUP($A86,[1]Hugst!$R$5:$W$9,MATCH(ROUNDUP((Q$1)/10,0)*10,[1]Hugst!$R$4:$W$4,0))))</f>
        <v>5026.4052741223695</v>
      </c>
      <c r="R86" s="168">
        <f ca="1">IF($C86-R$1&lt;År1,0,Q85*(1-VLOOKUP($A86,[1]Hugst!$R$5:$W$9,MATCH(ROUNDUP((R$1)/10,0)*10,[1]Hugst!$R$4:$W$4,0))))</f>
        <v>8613.7366168842291</v>
      </c>
      <c r="S86" s="168">
        <f ca="1">IF($C86-S$1&lt;År1,0,R85*(1-VLOOKUP($A86,[1]Hugst!$R$5:$W$9,MATCH(ROUNDUP((S$1)/10,0)*10,[1]Hugst!$R$4:$W$4,0))))</f>
        <v>8598.3067351391965</v>
      </c>
      <c r="T86" s="168">
        <f ca="1">IF($C86-T$1&lt;År1,0,S85*(1-VLOOKUP($A86,[1]Hugst!$R$5:$W$9,MATCH(ROUNDUP((T$1)/10,0)*10,[1]Hugst!$R$4:$W$4,0))))</f>
        <v>8593.4756789166859</v>
      </c>
      <c r="U86" s="168">
        <f ca="1">IF($C86-U$1&lt;År1,0,T85*(1-VLOOKUP($A86,[1]Hugst!$R$5:$W$9,MATCH(ROUNDUP((U$1)/10,0)*10,[1]Hugst!$R$4:$W$4,0))))</f>
        <v>8586.5672949252421</v>
      </c>
      <c r="V86" s="168">
        <f ca="1">IF($C86-V$1&lt;År1,0,U85*(1-VLOOKUP($A86,[1]Hugst!$R$5:$W$9,MATCH(ROUNDUP((V$1)/10,0)*10,[1]Hugst!$R$4:$W$4,0))))</f>
        <v>8575.4702917743107</v>
      </c>
      <c r="W86" s="168">
        <f ca="1">IF($C86-W$1&lt;År1,0,V85*(1-VLOOKUP($A86,[1]Hugst!$R$5:$W$9,MATCH(ROUNDUP((W$1)/10,0)*10,[1]Hugst!$R$4:$W$4,0))))</f>
        <v>8555.9684632440258</v>
      </c>
      <c r="X86" s="168">
        <f ca="1">IF($C86-X$1&lt;År1,0,W85*(1-VLOOKUP($A86,[1]Hugst!$R$5:$W$9,MATCH(ROUNDUP((X$1)/10,0)*10,[1]Hugst!$R$4:$W$4,0))))</f>
        <v>8519.6421948881234</v>
      </c>
      <c r="Y86" s="168">
        <f ca="1">IF($C86-Y$1&lt;År1,0,X85*(1-VLOOKUP($A86,[1]Hugst!$R$5:$W$9,MATCH(ROUNDUP((Y$1)/10,0)*10,[1]Hugst!$R$4:$W$4,0))))</f>
        <v>8449.6778794217644</v>
      </c>
      <c r="Z86" s="168">
        <f ca="1">IF($C86-Z$1&lt;År1,0,Y85*(1-VLOOKUP($A86,[1]Hugst!$R$5:$W$9,MATCH(ROUNDUP((Z$1)/10,0)*10,[1]Hugst!$R$4:$W$4,0))))</f>
        <v>8310.7357189860923</v>
      </c>
      <c r="AA86" s="168">
        <f ca="1">IF($C86-AA$1&lt;År1,0,Z85*(1-VLOOKUP($A86,[1]Hugst!$R$5:$W$9,MATCH(ROUNDUP((AA$1)/10,0)*10,[1]Hugst!$R$4:$W$4,0))))</f>
        <v>8037.6454826101108</v>
      </c>
      <c r="AB86" s="168">
        <f ca="1">IF($C86-AB$1&lt;År1,0,AA85*(1-VLOOKUP($A86,[1]Hugst!$R$5:$W$9,MATCH(ROUNDUP((AB$1)/10,0)*10,[1]Hugst!$R$4:$W$4,0))))</f>
        <v>7496.6830893428405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1932.9186160857535</v>
      </c>
      <c r="E87" s="168">
        <f t="shared" ca="1" si="1"/>
        <v>171.85102283096057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6089.0919003621248</v>
      </c>
      <c r="G87" s="168">
        <f ca="1">IF($C87-G$1&lt;År1,0,F86*(1-VLOOKUP($A87,[1]Hugst!$R$5:$W$9,MATCH(ROUNDUP((G$1)/10,0)*10,[1]Hugst!$R$4:$W$4,0))))</f>
        <v>6077.8971480494829</v>
      </c>
      <c r="H87" s="168">
        <f ca="1">IF($C87-H$1&lt;År1,0,G86*(1-VLOOKUP($A87,[1]Hugst!$R$5:$W$9,MATCH(ROUNDUP((H$1)/10,0)*10,[1]Hugst!$R$4:$W$4,0))))</f>
        <v>6063.3535052677134</v>
      </c>
      <c r="I87" s="168">
        <f ca="1">IF($C87-I$1&lt;År1,0,H86*(1-VLOOKUP($A87,[1]Hugst!$R$5:$W$9,MATCH(ROUNDUP((I$1)/10,0)*10,[1]Hugst!$R$4:$W$4,0))))</f>
        <v>6044.3531913721808</v>
      </c>
      <c r="J87" s="168">
        <f ca="1">IF($C87-J$1&lt;År1,0,I86*(1-VLOOKUP($A87,[1]Hugst!$R$5:$W$9,MATCH(ROUNDUP((J$1)/10,0)*10,[1]Hugst!$R$4:$W$4,0))))</f>
        <v>6013.3803643090896</v>
      </c>
      <c r="K87" s="168">
        <f ca="1">IF($C87-K$1&lt;År1,0,J86*(1-VLOOKUP($A87,[1]Hugst!$R$5:$W$9,MATCH(ROUNDUP((K$1)/10,0)*10,[1]Hugst!$R$4:$W$4,0))))</f>
        <v>5975.2371322990994</v>
      </c>
      <c r="L87" s="168">
        <f ca="1">IF($C87-L$1&lt;År1,0,K86*(1-VLOOKUP($A87,[1]Hugst!$R$5:$W$9,MATCH(ROUNDUP((L$1)/10,0)*10,[1]Hugst!$R$4:$W$4,0))))</f>
        <v>5925.3771778489581</v>
      </c>
      <c r="M87" s="168">
        <f ca="1">IF($C87-M$1&lt;År1,0,L86*(1-VLOOKUP($A87,[1]Hugst!$R$5:$W$9,MATCH(ROUNDUP((M$1)/10,0)*10,[1]Hugst!$R$4:$W$4,0))))</f>
        <v>5859.8923218478913</v>
      </c>
      <c r="N87" s="168">
        <f ca="1">IF($C87-N$1&lt;År1,0,M86*(1-VLOOKUP($A87,[1]Hugst!$R$5:$W$9,MATCH(ROUNDUP((N$1)/10,0)*10,[1]Hugst!$R$4:$W$4,0))))</f>
        <v>5773.5738066309805</v>
      </c>
      <c r="O87" s="168">
        <f ca="1">IF($C87-O$1&lt;År1,0,N86*(1-VLOOKUP($A87,[1]Hugst!$R$5:$W$9,MATCH(ROUNDUP((O$1)/10,0)*10,[1]Hugst!$R$4:$W$4,0))))</f>
        <v>5659.4809564338193</v>
      </c>
      <c r="P87" s="168">
        <f ca="1">IF($C87-P$1&lt;År1,0,O86*(1-VLOOKUP($A87,[1]Hugst!$R$5:$W$9,MATCH(ROUNDUP((P$1)/10,0)*10,[1]Hugst!$R$4:$W$4,0))))</f>
        <v>5499.9656492296945</v>
      </c>
      <c r="Q87" s="168">
        <f ca="1">IF($C87-Q$1&lt;År1,0,P86*(1-VLOOKUP($A87,[1]Hugst!$R$5:$W$9,MATCH(ROUNDUP((Q$1)/10,0)*10,[1]Hugst!$R$4:$W$4,0))))</f>
        <v>5291.7444378367563</v>
      </c>
      <c r="R87" s="168">
        <f ca="1">IF($C87-R$1&lt;År1,0,Q86*(1-VLOOKUP($A87,[1]Hugst!$R$5:$W$9,MATCH(ROUNDUP((R$1)/10,0)*10,[1]Hugst!$R$4:$W$4,0))))</f>
        <v>5018.7378762465896</v>
      </c>
      <c r="S87" s="168">
        <f ca="1">IF($C87-S$1&lt;År1,0,R86*(1-VLOOKUP($A87,[1]Hugst!$R$5:$W$9,MATCH(ROUNDUP((S$1)/10,0)*10,[1]Hugst!$R$4:$W$4,0))))</f>
        <v>8600.597018655084</v>
      </c>
      <c r="T87" s="168">
        <f ca="1">IF($C87-T$1&lt;År1,0,S86*(1-VLOOKUP($A87,[1]Hugst!$R$5:$W$9,MATCH(ROUNDUP((T$1)/10,0)*10,[1]Hugst!$R$4:$W$4,0))))</f>
        <v>8585.1906740177983</v>
      </c>
      <c r="U87" s="168">
        <f ca="1">IF($C87-U$1&lt;År1,0,T86*(1-VLOOKUP($A87,[1]Hugst!$R$5:$W$9,MATCH(ROUNDUP((U$1)/10,0)*10,[1]Hugst!$R$4:$W$4,0))))</f>
        <v>8580.3669872030841</v>
      </c>
      <c r="V87" s="168">
        <f ca="1">IF($C87-V$1&lt;År1,0,U86*(1-VLOOKUP($A87,[1]Hugst!$R$5:$W$9,MATCH(ROUNDUP((V$1)/10,0)*10,[1]Hugst!$R$4:$W$4,0))))</f>
        <v>8573.4691414245081</v>
      </c>
      <c r="W87" s="168">
        <f ca="1">IF($C87-W$1&lt;År1,0,V86*(1-VLOOKUP($A87,[1]Hugst!$R$5:$W$9,MATCH(ROUNDUP((W$1)/10,0)*10,[1]Hugst!$R$4:$W$4,0))))</f>
        <v>8562.3890659055014</v>
      </c>
      <c r="X87" s="168">
        <f ca="1">IF($C87-X$1&lt;År1,0,W86*(1-VLOOKUP($A87,[1]Hugst!$R$5:$W$9,MATCH(ROUNDUP((X$1)/10,0)*10,[1]Hugst!$R$4:$W$4,0))))</f>
        <v>8542.9169859272133</v>
      </c>
      <c r="Y87" s="168">
        <f ca="1">IF($C87-Y$1&lt;År1,0,X86*(1-VLOOKUP($A87,[1]Hugst!$R$5:$W$9,MATCH(ROUNDUP((Y$1)/10,0)*10,[1]Hugst!$R$4:$W$4,0))))</f>
        <v>8506.6461305230387</v>
      </c>
      <c r="Z87" s="168">
        <f ca="1">IF($C87-Z$1&lt;År1,0,Y86*(1-VLOOKUP($A87,[1]Hugst!$R$5:$W$9,MATCH(ROUNDUP((Z$1)/10,0)*10,[1]Hugst!$R$4:$W$4,0))))</f>
        <v>8434.99835429226</v>
      </c>
      <c r="AA87" s="168">
        <f ca="1">IF($C87-AA$1&lt;År1,0,Z86*(1-VLOOKUP($A87,[1]Hugst!$R$5:$W$9,MATCH(ROUNDUP((AA$1)/10,0)*10,[1]Hugst!$R$4:$W$4,0))))</f>
        <v>8296.297576423447</v>
      </c>
      <c r="AB87" s="168">
        <f ca="1">IF($C87-AB$1&lt;År1,0,AA86*(1-VLOOKUP($A87,[1]Hugst!$R$5:$W$9,MATCH(ROUNDUP((AB$1)/10,0)*10,[1]Hugst!$R$4:$W$4,0))))</f>
        <v>8023.6817764750676</v>
      </c>
      <c r="AC87" s="168">
        <f ca="1">IF($C87-AC$1&lt;År1,0,AB86*(1-VLOOKUP($A87,[1]Hugst!$R$5:$W$9,MATCH(ROUNDUP((AC$1)/10,0)*10,[1]Hugst!$R$4:$W$4,0))))</f>
        <v>7483.659190755423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1931.441063826318</v>
      </c>
      <c r="E88" s="168">
        <f t="shared" ca="1" si="1"/>
        <v>182.01235257252119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6097.7756778442499</v>
      </c>
      <c r="G88" s="168">
        <f ca="1">IF($C88-G$1&lt;År1,0,F87*(1-VLOOKUP($A88,[1]Hugst!$R$5:$W$9,MATCH(ROUNDUP((G$1)/10,0)*10,[1]Hugst!$R$4:$W$4,0))))</f>
        <v>6089.0919003621248</v>
      </c>
      <c r="H88" s="168">
        <f ca="1">IF($C88-H$1&lt;År1,0,G87*(1-VLOOKUP($A88,[1]Hugst!$R$5:$W$9,MATCH(ROUNDUP((H$1)/10,0)*10,[1]Hugst!$R$4:$W$4,0))))</f>
        <v>6077.8971480494829</v>
      </c>
      <c r="I88" s="168">
        <f ca="1">IF($C88-I$1&lt;År1,0,H87*(1-VLOOKUP($A88,[1]Hugst!$R$5:$W$9,MATCH(ROUNDUP((I$1)/10,0)*10,[1]Hugst!$R$4:$W$4,0))))</f>
        <v>6063.3535052677134</v>
      </c>
      <c r="J88" s="168">
        <f ca="1">IF($C88-J$1&lt;År1,0,I87*(1-VLOOKUP($A88,[1]Hugst!$R$5:$W$9,MATCH(ROUNDUP((J$1)/10,0)*10,[1]Hugst!$R$4:$W$4,0))))</f>
        <v>6044.3531913721808</v>
      </c>
      <c r="K88" s="168">
        <f ca="1">IF($C88-K$1&lt;År1,0,J87*(1-VLOOKUP($A88,[1]Hugst!$R$5:$W$9,MATCH(ROUNDUP((K$1)/10,0)*10,[1]Hugst!$R$4:$W$4,0))))</f>
        <v>6013.3803643090896</v>
      </c>
      <c r="L88" s="168">
        <f ca="1">IF($C88-L$1&lt;År1,0,K87*(1-VLOOKUP($A88,[1]Hugst!$R$5:$W$9,MATCH(ROUNDUP((L$1)/10,0)*10,[1]Hugst!$R$4:$W$4,0))))</f>
        <v>5975.2371322990994</v>
      </c>
      <c r="M88" s="168">
        <f ca="1">IF($C88-M$1&lt;År1,0,L87*(1-VLOOKUP($A88,[1]Hugst!$R$5:$W$9,MATCH(ROUNDUP((M$1)/10,0)*10,[1]Hugst!$R$4:$W$4,0))))</f>
        <v>5925.3771778489581</v>
      </c>
      <c r="N88" s="168">
        <f ca="1">IF($C88-N$1&lt;År1,0,M87*(1-VLOOKUP($A88,[1]Hugst!$R$5:$W$9,MATCH(ROUNDUP((N$1)/10,0)*10,[1]Hugst!$R$4:$W$4,0))))</f>
        <v>5859.8923218478913</v>
      </c>
      <c r="O88" s="168">
        <f ca="1">IF($C88-O$1&lt;År1,0,N87*(1-VLOOKUP($A88,[1]Hugst!$R$5:$W$9,MATCH(ROUNDUP((O$1)/10,0)*10,[1]Hugst!$R$4:$W$4,0))))</f>
        <v>5773.5738066309805</v>
      </c>
      <c r="P88" s="168">
        <f ca="1">IF($C88-P$1&lt;År1,0,O87*(1-VLOOKUP($A88,[1]Hugst!$R$5:$W$9,MATCH(ROUNDUP((P$1)/10,0)*10,[1]Hugst!$R$4:$W$4,0))))</f>
        <v>5650.8478498901068</v>
      </c>
      <c r="Q88" s="168">
        <f ca="1">IF($C88-Q$1&lt;År1,0,P87*(1-VLOOKUP($A88,[1]Hugst!$R$5:$W$9,MATCH(ROUNDUP((Q$1)/10,0)*10,[1]Hugst!$R$4:$W$4,0))))</f>
        <v>5491.5758711207</v>
      </c>
      <c r="R88" s="168">
        <f ca="1">IF($C88-R$1&lt;År1,0,Q87*(1-VLOOKUP($A88,[1]Hugst!$R$5:$W$9,MATCH(ROUNDUP((R$1)/10,0)*10,[1]Hugst!$R$4:$W$4,0))))</f>
        <v>5283.672285304463</v>
      </c>
      <c r="S88" s="168">
        <f ca="1">IF($C88-S$1&lt;År1,0,R87*(1-VLOOKUP($A88,[1]Hugst!$R$5:$W$9,MATCH(ROUNDUP((S$1)/10,0)*10,[1]Hugst!$R$4:$W$4,0))))</f>
        <v>5011.0821744014675</v>
      </c>
      <c r="T88" s="168">
        <f ca="1">IF($C88-T$1&lt;År1,0,S87*(1-VLOOKUP($A88,[1]Hugst!$R$5:$W$9,MATCH(ROUNDUP((T$1)/10,0)*10,[1]Hugst!$R$4:$W$4,0))))</f>
        <v>8587.4774638808649</v>
      </c>
      <c r="U88" s="168">
        <f ca="1">IF($C88-U$1&lt;År1,0,T87*(1-VLOOKUP($A88,[1]Hugst!$R$5:$W$9,MATCH(ROUNDUP((U$1)/10,0)*10,[1]Hugst!$R$4:$W$4,0))))</f>
        <v>8572.0946204472621</v>
      </c>
      <c r="V88" s="168">
        <f ca="1">IF($C88-V$1&lt;År1,0,U87*(1-VLOOKUP($A88,[1]Hugst!$R$5:$W$9,MATCH(ROUNDUP((V$1)/10,0)*10,[1]Hugst!$R$4:$W$4,0))))</f>
        <v>8567.2782917988752</v>
      </c>
      <c r="W88" s="168">
        <f ca="1">IF($C88-W$1&lt;År1,0,V87*(1-VLOOKUP($A88,[1]Hugst!$R$5:$W$9,MATCH(ROUNDUP((W$1)/10,0)*10,[1]Hugst!$R$4:$W$4,0))))</f>
        <v>8560.390968157928</v>
      </c>
      <c r="X88" s="168">
        <f ca="1">IF($C88-X$1&lt;År1,0,W87*(1-VLOOKUP($A88,[1]Hugst!$R$5:$W$9,MATCH(ROUNDUP((X$1)/10,0)*10,[1]Hugst!$R$4:$W$4,0))))</f>
        <v>8549.3277944490346</v>
      </c>
      <c r="Y88" s="168">
        <f ca="1">IF($C88-Y$1&lt;År1,0,X87*(1-VLOOKUP($A88,[1]Hugst!$R$5:$W$9,MATCH(ROUNDUP((Y$1)/10,0)*10,[1]Hugst!$R$4:$W$4,0))))</f>
        <v>8529.8854176435962</v>
      </c>
      <c r="Z88" s="168">
        <f ca="1">IF($C88-Z$1&lt;År1,0,Y87*(1-VLOOKUP($A88,[1]Hugst!$R$5:$W$9,MATCH(ROUNDUP((Z$1)/10,0)*10,[1]Hugst!$R$4:$W$4,0))))</f>
        <v>8491.8676351267914</v>
      </c>
      <c r="AA88" s="168">
        <f ca="1">IF($C88-AA$1&lt;År1,0,Z87*(1-VLOOKUP($A88,[1]Hugst!$R$5:$W$9,MATCH(ROUNDUP((AA$1)/10,0)*10,[1]Hugst!$R$4:$W$4,0))))</f>
        <v>8420.3443317275996</v>
      </c>
      <c r="AB88" s="168">
        <f ca="1">IF($C88-AB$1&lt;År1,0,AA87*(1-VLOOKUP($A88,[1]Hugst!$R$5:$W$9,MATCH(ROUNDUP((AB$1)/10,0)*10,[1]Hugst!$R$4:$W$4,0))))</f>
        <v>8281.8845170745753</v>
      </c>
      <c r="AC88" s="168">
        <f ca="1">IF($C88-AC$1&lt;År1,0,AB87*(1-VLOOKUP($A88,[1]Hugst!$R$5:$W$9,MATCH(ROUNDUP((AC$1)/10,0)*10,[1]Hugst!$R$4:$W$4,0))))</f>
        <v>8009.7423293210213</v>
      </c>
      <c r="AD88" s="168">
        <f ca="1">IF($C88-AD$1&lt;År1,0,AC87*(1-VLOOKUP($A88,[1]Hugst!$R$5:$W$9,MATCH(ROUNDUP((AD$1)/10,0)*10,[1]Hugst!$R$4:$W$4,0))))</f>
        <v>7470.6579184325001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1927.9241391229261</v>
      </c>
      <c r="E89" s="168">
        <f t="shared" ca="1" si="1"/>
        <v>192.33403511272627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6104.5804356810631</v>
      </c>
      <c r="G89" s="168">
        <f ca="1">IF($C89-G$1&lt;År1,0,F88*(1-VLOOKUP($A89,[1]Hugst!$R$5:$W$9,MATCH(ROUNDUP((G$1)/10,0)*10,[1]Hugst!$R$4:$W$4,0))))</f>
        <v>6097.7756778442499</v>
      </c>
      <c r="H89" s="168">
        <f ca="1">IF($C89-H$1&lt;År1,0,G88*(1-VLOOKUP($A89,[1]Hugst!$R$5:$W$9,MATCH(ROUNDUP((H$1)/10,0)*10,[1]Hugst!$R$4:$W$4,0))))</f>
        <v>6089.0919003621248</v>
      </c>
      <c r="I89" s="168">
        <f ca="1">IF($C89-I$1&lt;År1,0,H88*(1-VLOOKUP($A89,[1]Hugst!$R$5:$W$9,MATCH(ROUNDUP((I$1)/10,0)*10,[1]Hugst!$R$4:$W$4,0))))</f>
        <v>6077.8971480494829</v>
      </c>
      <c r="J89" s="168">
        <f ca="1">IF($C89-J$1&lt;År1,0,I88*(1-VLOOKUP($A89,[1]Hugst!$R$5:$W$9,MATCH(ROUNDUP((J$1)/10,0)*10,[1]Hugst!$R$4:$W$4,0))))</f>
        <v>6063.3535052677134</v>
      </c>
      <c r="K89" s="168">
        <f ca="1">IF($C89-K$1&lt;År1,0,J88*(1-VLOOKUP($A89,[1]Hugst!$R$5:$W$9,MATCH(ROUNDUP((K$1)/10,0)*10,[1]Hugst!$R$4:$W$4,0))))</f>
        <v>6044.3531913721808</v>
      </c>
      <c r="L89" s="168">
        <f ca="1">IF($C89-L$1&lt;År1,0,K88*(1-VLOOKUP($A89,[1]Hugst!$R$5:$W$9,MATCH(ROUNDUP((L$1)/10,0)*10,[1]Hugst!$R$4:$W$4,0))))</f>
        <v>6013.3803643090896</v>
      </c>
      <c r="M89" s="168">
        <f ca="1">IF($C89-M$1&lt;År1,0,L88*(1-VLOOKUP($A89,[1]Hugst!$R$5:$W$9,MATCH(ROUNDUP((M$1)/10,0)*10,[1]Hugst!$R$4:$W$4,0))))</f>
        <v>5975.2371322990994</v>
      </c>
      <c r="N89" s="168">
        <f ca="1">IF($C89-N$1&lt;År1,0,M88*(1-VLOOKUP($A89,[1]Hugst!$R$5:$W$9,MATCH(ROUNDUP((N$1)/10,0)*10,[1]Hugst!$R$4:$W$4,0))))</f>
        <v>5925.3771778489581</v>
      </c>
      <c r="O89" s="168">
        <f ca="1">IF($C89-O$1&lt;År1,0,N88*(1-VLOOKUP($A89,[1]Hugst!$R$5:$W$9,MATCH(ROUNDUP((O$1)/10,0)*10,[1]Hugst!$R$4:$W$4,0))))</f>
        <v>5859.8923218478913</v>
      </c>
      <c r="P89" s="168">
        <f ca="1">IF($C89-P$1&lt;År1,0,O88*(1-VLOOKUP($A89,[1]Hugst!$R$5:$W$9,MATCH(ROUNDUP((P$1)/10,0)*10,[1]Hugst!$R$4:$W$4,0))))</f>
        <v>5764.7666601462888</v>
      </c>
      <c r="Q89" s="168">
        <f ca="1">IF($C89-Q$1&lt;År1,0,P88*(1-VLOOKUP($A89,[1]Hugst!$R$5:$W$9,MATCH(ROUNDUP((Q$1)/10,0)*10,[1]Hugst!$R$4:$W$4,0))))</f>
        <v>5642.2279124919687</v>
      </c>
      <c r="R89" s="168">
        <f ca="1">IF($C89-R$1&lt;År1,0,Q88*(1-VLOOKUP($A89,[1]Hugst!$R$5:$W$9,MATCH(ROUNDUP((R$1)/10,0)*10,[1]Hugst!$R$4:$W$4,0))))</f>
        <v>5483.1988909783122</v>
      </c>
      <c r="S89" s="168">
        <f ca="1">IF($C89-S$1&lt;År1,0,R88*(1-VLOOKUP($A89,[1]Hugst!$R$5:$W$9,MATCH(ROUNDUP((S$1)/10,0)*10,[1]Hugst!$R$4:$W$4,0))))</f>
        <v>5275.6124462251846</v>
      </c>
      <c r="T89" s="168">
        <f ca="1">IF($C89-T$1&lt;År1,0,S88*(1-VLOOKUP($A89,[1]Hugst!$R$5:$W$9,MATCH(ROUNDUP((T$1)/10,0)*10,[1]Hugst!$R$4:$W$4,0))))</f>
        <v>5003.438150745601</v>
      </c>
      <c r="U89" s="168">
        <f ca="1">IF($C89-U$1&lt;År1,0,T88*(1-VLOOKUP($A89,[1]Hugst!$R$5:$W$9,MATCH(ROUNDUP((U$1)/10,0)*10,[1]Hugst!$R$4:$W$4,0))))</f>
        <v>8574.3779219868084</v>
      </c>
      <c r="V89" s="168">
        <f ca="1">IF($C89-V$1&lt;År1,0,U88*(1-VLOOKUP($A89,[1]Hugst!$R$5:$W$9,MATCH(ROUNDUP((V$1)/10,0)*10,[1]Hugst!$R$4:$W$4,0))))</f>
        <v>8559.0185439075958</v>
      </c>
      <c r="W89" s="168">
        <f ca="1">IF($C89-W$1&lt;År1,0,V88*(1-VLOOKUP($A89,[1]Hugst!$R$5:$W$9,MATCH(ROUNDUP((W$1)/10,0)*10,[1]Hugst!$R$4:$W$4,0))))</f>
        <v>8554.2095622012148</v>
      </c>
      <c r="X89" s="168">
        <f ca="1">IF($C89-X$1&lt;År1,0,W88*(1-VLOOKUP($A89,[1]Hugst!$R$5:$W$9,MATCH(ROUNDUP((X$1)/10,0)*10,[1]Hugst!$R$4:$W$4,0))))</f>
        <v>8547.3327446471776</v>
      </c>
      <c r="Y89" s="168">
        <f ca="1">IF($C89-Y$1&lt;År1,0,X88*(1-VLOOKUP($A89,[1]Hugst!$R$5:$W$9,MATCH(ROUNDUP((Y$1)/10,0)*10,[1]Hugst!$R$4:$W$4,0))))</f>
        <v>8536.2864469659762</v>
      </c>
      <c r="Z89" s="168">
        <f ca="1">IF($C89-Z$1&lt;År1,0,Y88*(1-VLOOKUP($A89,[1]Hugst!$R$5:$W$9,MATCH(ROUNDUP((Z$1)/10,0)*10,[1]Hugst!$R$4:$W$4,0))))</f>
        <v>8515.0665489095536</v>
      </c>
      <c r="AA89" s="168">
        <f ca="1">IF($C89-AA$1&lt;År1,0,Z88*(1-VLOOKUP($A89,[1]Hugst!$R$5:$W$9,MATCH(ROUNDUP((AA$1)/10,0)*10,[1]Hugst!$R$4:$W$4,0))))</f>
        <v>8477.1148142352577</v>
      </c>
      <c r="AB89" s="168">
        <f ca="1">IF($C89-AB$1&lt;År1,0,AA88*(1-VLOOKUP($A89,[1]Hugst!$R$5:$W$9,MATCH(ROUNDUP((AB$1)/10,0)*10,[1]Hugst!$R$4:$W$4,0))))</f>
        <v>8405.71576742248</v>
      </c>
      <c r="AC89" s="168">
        <f ca="1">IF($C89-AC$1&lt;År1,0,AB88*(1-VLOOKUP($A89,[1]Hugst!$R$5:$W$9,MATCH(ROUNDUP((AC$1)/10,0)*10,[1]Hugst!$R$4:$W$4,0))))</f>
        <v>8267.4964973627084</v>
      </c>
      <c r="AD89" s="168">
        <f ca="1">IF($C89-AD$1&lt;År1,0,AC88*(1-VLOOKUP($A89,[1]Hugst!$R$5:$W$9,MATCH(ROUNDUP((AD$1)/10,0)*10,[1]Hugst!$R$4:$W$4,0))))</f>
        <v>7995.8270990031324</v>
      </c>
      <c r="AE89" s="168">
        <f ca="1">IF($C89-AE$1&lt;År1,0,AD88*(1-VLOOKUP($A89,[1]Hugst!$R$5:$W$9,MATCH(ROUNDUP((AE$1)/10,0)*10,[1]Hugst!$R$4:$W$4,0))))</f>
        <v>7457.6792330657318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1922.8897288891312</v>
      </c>
      <c r="E90" s="168">
        <f t="shared" ca="1" si="1"/>
        <v>202.76988763862755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6109.9818779731695</v>
      </c>
      <c r="G90" s="168">
        <f ca="1">IF($C90-G$1&lt;År1,0,F89*(1-VLOOKUP($A90,[1]Hugst!$R$5:$W$9,MATCH(ROUNDUP((G$1)/10,0)*10,[1]Hugst!$R$4:$W$4,0))))</f>
        <v>6104.5804356810631</v>
      </c>
      <c r="H90" s="168">
        <f ca="1">IF($C90-H$1&lt;År1,0,G89*(1-VLOOKUP($A90,[1]Hugst!$R$5:$W$9,MATCH(ROUNDUP((H$1)/10,0)*10,[1]Hugst!$R$4:$W$4,0))))</f>
        <v>6097.7756778442499</v>
      </c>
      <c r="I90" s="168">
        <f ca="1">IF($C90-I$1&lt;År1,0,H89*(1-VLOOKUP($A90,[1]Hugst!$R$5:$W$9,MATCH(ROUNDUP((I$1)/10,0)*10,[1]Hugst!$R$4:$W$4,0))))</f>
        <v>6089.0919003621248</v>
      </c>
      <c r="J90" s="168">
        <f ca="1">IF($C90-J$1&lt;År1,0,I89*(1-VLOOKUP($A90,[1]Hugst!$R$5:$W$9,MATCH(ROUNDUP((J$1)/10,0)*10,[1]Hugst!$R$4:$W$4,0))))</f>
        <v>6077.8971480494829</v>
      </c>
      <c r="K90" s="168">
        <f ca="1">IF($C90-K$1&lt;År1,0,J89*(1-VLOOKUP($A90,[1]Hugst!$R$5:$W$9,MATCH(ROUNDUP((K$1)/10,0)*10,[1]Hugst!$R$4:$W$4,0))))</f>
        <v>6063.3535052677134</v>
      </c>
      <c r="L90" s="168">
        <f ca="1">IF($C90-L$1&lt;År1,0,K89*(1-VLOOKUP($A90,[1]Hugst!$R$5:$W$9,MATCH(ROUNDUP((L$1)/10,0)*10,[1]Hugst!$R$4:$W$4,0))))</f>
        <v>6044.3531913721808</v>
      </c>
      <c r="M90" s="168">
        <f ca="1">IF($C90-M$1&lt;År1,0,L89*(1-VLOOKUP($A90,[1]Hugst!$R$5:$W$9,MATCH(ROUNDUP((M$1)/10,0)*10,[1]Hugst!$R$4:$W$4,0))))</f>
        <v>6013.3803643090896</v>
      </c>
      <c r="N90" s="168">
        <f ca="1">IF($C90-N$1&lt;År1,0,M89*(1-VLOOKUP($A90,[1]Hugst!$R$5:$W$9,MATCH(ROUNDUP((N$1)/10,0)*10,[1]Hugst!$R$4:$W$4,0))))</f>
        <v>5975.2371322990994</v>
      </c>
      <c r="O90" s="168">
        <f ca="1">IF($C90-O$1&lt;År1,0,N89*(1-VLOOKUP($A90,[1]Hugst!$R$5:$W$9,MATCH(ROUNDUP((O$1)/10,0)*10,[1]Hugst!$R$4:$W$4,0))))</f>
        <v>5925.3771778489581</v>
      </c>
      <c r="P90" s="168">
        <f ca="1">IF($C90-P$1&lt;År1,0,O89*(1-VLOOKUP($A90,[1]Hugst!$R$5:$W$9,MATCH(ROUNDUP((P$1)/10,0)*10,[1]Hugst!$R$4:$W$4,0))))</f>
        <v>5850.9535030518518</v>
      </c>
      <c r="Q90" s="168">
        <f ca="1">IF($C90-Q$1&lt;År1,0,P89*(1-VLOOKUP($A90,[1]Hugst!$R$5:$W$9,MATCH(ROUNDUP((Q$1)/10,0)*10,[1]Hugst!$R$4:$W$4,0))))</f>
        <v>5755.9729482918283</v>
      </c>
      <c r="R90" s="168">
        <f ca="1">IF($C90-R$1&lt;År1,0,Q89*(1-VLOOKUP($A90,[1]Hugst!$R$5:$W$9,MATCH(ROUNDUP((R$1)/10,0)*10,[1]Hugst!$R$4:$W$4,0))))</f>
        <v>5633.621124150879</v>
      </c>
      <c r="S90" s="168">
        <f ca="1">IF($C90-S$1&lt;År1,0,R89*(1-VLOOKUP($A90,[1]Hugst!$R$5:$W$9,MATCH(ROUNDUP((S$1)/10,0)*10,[1]Hugst!$R$4:$W$4,0))))</f>
        <v>5474.8346892802092</v>
      </c>
      <c r="T90" s="168">
        <f ca="1">IF($C90-T$1&lt;År1,0,S89*(1-VLOOKUP($A90,[1]Hugst!$R$5:$W$9,MATCH(ROUNDUP((T$1)/10,0)*10,[1]Hugst!$R$4:$W$4,0))))</f>
        <v>5267.5649018156882</v>
      </c>
      <c r="U90" s="168">
        <f ca="1">IF($C90-U$1&lt;År1,0,T89*(1-VLOOKUP($A90,[1]Hugst!$R$5:$W$9,MATCH(ROUNDUP((U$1)/10,0)*10,[1]Hugst!$R$4:$W$4,0))))</f>
        <v>4995.8057874648021</v>
      </c>
      <c r="V90" s="168">
        <f ca="1">IF($C90-V$1&lt;År1,0,U89*(1-VLOOKUP($A90,[1]Hugst!$R$5:$W$9,MATCH(ROUNDUP((V$1)/10,0)*10,[1]Hugst!$R$4:$W$4,0))))</f>
        <v>8561.2983624447952</v>
      </c>
      <c r="W90" s="168">
        <f ca="1">IF($C90-W$1&lt;År1,0,V89*(1-VLOOKUP($A90,[1]Hugst!$R$5:$W$9,MATCH(ROUNDUP((W$1)/10,0)*10,[1]Hugst!$R$4:$W$4,0))))</f>
        <v>8545.9624139253629</v>
      </c>
      <c r="X90" s="168">
        <f ca="1">IF($C90-X$1&lt;År1,0,W89*(1-VLOOKUP($A90,[1]Hugst!$R$5:$W$9,MATCH(ROUNDUP((X$1)/10,0)*10,[1]Hugst!$R$4:$W$4,0))))</f>
        <v>8541.1607679537883</v>
      </c>
      <c r="Y90" s="168">
        <f ca="1">IF($C90-Y$1&lt;År1,0,X89*(1-VLOOKUP($A90,[1]Hugst!$R$5:$W$9,MATCH(ROUNDUP((Y$1)/10,0)*10,[1]Hugst!$R$4:$W$4,0))))</f>
        <v>8534.2944404604277</v>
      </c>
      <c r="Z90" s="168">
        <f ca="1">IF($C90-Z$1&lt;År1,0,Y89*(1-VLOOKUP($A90,[1]Hugst!$R$5:$W$9,MATCH(ROUNDUP((Z$1)/10,0)*10,[1]Hugst!$R$4:$W$4,0))))</f>
        <v>8521.4564577996371</v>
      </c>
      <c r="AA90" s="168">
        <f ca="1">IF($C90-AA$1&lt;År1,0,Z89*(1-VLOOKUP($A90,[1]Hugst!$R$5:$W$9,MATCH(ROUNDUP((AA$1)/10,0)*10,[1]Hugst!$R$4:$W$4,0))))</f>
        <v>8500.2734248203451</v>
      </c>
      <c r="AB90" s="168">
        <f ca="1">IF($C90-AB$1&lt;År1,0,AA89*(1-VLOOKUP($A90,[1]Hugst!$R$5:$W$9,MATCH(ROUNDUP((AB$1)/10,0)*10,[1]Hugst!$R$4:$W$4,0))))</f>
        <v>8462.3876232444254</v>
      </c>
      <c r="AC90" s="168">
        <f ca="1">IF($C90-AC$1&lt;År1,0,AB89*(1-VLOOKUP($A90,[1]Hugst!$R$5:$W$9,MATCH(ROUNDUP((AC$1)/10,0)*10,[1]Hugst!$R$4:$W$4,0))))</f>
        <v>8391.1126171485685</v>
      </c>
      <c r="AD90" s="168">
        <f ca="1">IF($C90-AD$1&lt;År1,0,AC89*(1-VLOOKUP($A90,[1]Hugst!$R$5:$W$9,MATCH(ROUNDUP((AD$1)/10,0)*10,[1]Hugst!$R$4:$W$4,0))))</f>
        <v>8253.1334737867819</v>
      </c>
      <c r="AE90" s="168">
        <f ca="1">IF($C90-AE$1&lt;År1,0,AD89*(1-VLOOKUP($A90,[1]Hugst!$R$5:$W$9,MATCH(ROUNDUP((AE$1)/10,0)*10,[1]Hugst!$R$4:$W$4,0))))</f>
        <v>7981.9360434497794</v>
      </c>
      <c r="AF90" s="168">
        <f ca="1">IF($C90-AF$1&lt;År1,0,AE89*(1-VLOOKUP($A90,[1]Hugst!$R$5:$W$9,MATCH(ROUNDUP((AF$1)/10,0)*10,[1]Hugst!$R$4:$W$4,0))))</f>
        <v>7444.7230954150664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1916.729188091027</v>
      </c>
      <c r="E91" s="168">
        <f t="shared" ca="1" si="1"/>
        <v>213.28618070192169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6114.3376302383595</v>
      </c>
      <c r="G91" s="168">
        <f ca="1">IF($C91-G$1&lt;År1,0,F90*(1-VLOOKUP($A91,[1]Hugst!$R$5:$W$9,MATCH(ROUNDUP((G$1)/10,0)*10,[1]Hugst!$R$4:$W$4,0))))</f>
        <v>6109.9818779731695</v>
      </c>
      <c r="H91" s="168">
        <f ca="1">IF($C91-H$1&lt;År1,0,G90*(1-VLOOKUP($A91,[1]Hugst!$R$5:$W$9,MATCH(ROUNDUP((H$1)/10,0)*10,[1]Hugst!$R$4:$W$4,0))))</f>
        <v>6104.5804356810631</v>
      </c>
      <c r="I91" s="168">
        <f ca="1">IF($C91-I$1&lt;År1,0,H90*(1-VLOOKUP($A91,[1]Hugst!$R$5:$W$9,MATCH(ROUNDUP((I$1)/10,0)*10,[1]Hugst!$R$4:$W$4,0))))</f>
        <v>6097.7756778442499</v>
      </c>
      <c r="J91" s="168">
        <f ca="1">IF($C91-J$1&lt;År1,0,I90*(1-VLOOKUP($A91,[1]Hugst!$R$5:$W$9,MATCH(ROUNDUP((J$1)/10,0)*10,[1]Hugst!$R$4:$W$4,0))))</f>
        <v>6089.0919003621248</v>
      </c>
      <c r="K91" s="168">
        <f ca="1">IF($C91-K$1&lt;År1,0,J90*(1-VLOOKUP($A91,[1]Hugst!$R$5:$W$9,MATCH(ROUNDUP((K$1)/10,0)*10,[1]Hugst!$R$4:$W$4,0))))</f>
        <v>6077.8971480494829</v>
      </c>
      <c r="L91" s="168">
        <f ca="1">IF($C91-L$1&lt;År1,0,K90*(1-VLOOKUP($A91,[1]Hugst!$R$5:$W$9,MATCH(ROUNDUP((L$1)/10,0)*10,[1]Hugst!$R$4:$W$4,0))))</f>
        <v>6063.3535052677134</v>
      </c>
      <c r="M91" s="168">
        <f ca="1">IF($C91-M$1&lt;År1,0,L90*(1-VLOOKUP($A91,[1]Hugst!$R$5:$W$9,MATCH(ROUNDUP((M$1)/10,0)*10,[1]Hugst!$R$4:$W$4,0))))</f>
        <v>6044.3531913721808</v>
      </c>
      <c r="N91" s="168">
        <f ca="1">IF($C91-N$1&lt;År1,0,M90*(1-VLOOKUP($A91,[1]Hugst!$R$5:$W$9,MATCH(ROUNDUP((N$1)/10,0)*10,[1]Hugst!$R$4:$W$4,0))))</f>
        <v>6013.3803643090896</v>
      </c>
      <c r="O91" s="168">
        <f ca="1">IF($C91-O$1&lt;År1,0,N90*(1-VLOOKUP($A91,[1]Hugst!$R$5:$W$9,MATCH(ROUNDUP((O$1)/10,0)*10,[1]Hugst!$R$4:$W$4,0))))</f>
        <v>5975.2371322990994</v>
      </c>
      <c r="P91" s="168">
        <f ca="1">IF($C91-P$1&lt;År1,0,O90*(1-VLOOKUP($A91,[1]Hugst!$R$5:$W$9,MATCH(ROUNDUP((P$1)/10,0)*10,[1]Hugst!$R$4:$W$4,0))))</f>
        <v>5916.3384668996969</v>
      </c>
      <c r="Q91" s="168">
        <f ca="1">IF($C91-Q$1&lt;År1,0,P90*(1-VLOOKUP($A91,[1]Hugst!$R$5:$W$9,MATCH(ROUNDUP((Q$1)/10,0)*10,[1]Hugst!$R$4:$W$4,0))))</f>
        <v>5842.0283197421113</v>
      </c>
      <c r="R91" s="168">
        <f ca="1">IF($C91-R$1&lt;År1,0,Q90*(1-VLOOKUP($A91,[1]Hugst!$R$5:$W$9,MATCH(ROUNDUP((R$1)/10,0)*10,[1]Hugst!$R$4:$W$4,0))))</f>
        <v>5747.1926505740948</v>
      </c>
      <c r="S91" s="168">
        <f ca="1">IF($C91-S$1&lt;År1,0,R90*(1-VLOOKUP($A91,[1]Hugst!$R$5:$W$9,MATCH(ROUNDUP((S$1)/10,0)*10,[1]Hugst!$R$4:$W$4,0))))</f>
        <v>5625.0274648089535</v>
      </c>
      <c r="T91" s="168">
        <f ca="1">IF($C91-T$1&lt;År1,0,S90*(1-VLOOKUP($A91,[1]Hugst!$R$5:$W$9,MATCH(ROUNDUP((T$1)/10,0)*10,[1]Hugst!$R$4:$W$4,0))))</f>
        <v>5466.4832465338495</v>
      </c>
      <c r="U91" s="168">
        <f ca="1">IF($C91-U$1&lt;År1,0,T90*(1-VLOOKUP($A91,[1]Hugst!$R$5:$W$9,MATCH(ROUNDUP((U$1)/10,0)*10,[1]Hugst!$R$4:$W$4,0))))</f>
        <v>5259.5296333213928</v>
      </c>
      <c r="V91" s="168">
        <f ca="1">IF($C91-V$1&lt;År1,0,U90*(1-VLOOKUP($A91,[1]Hugst!$R$5:$W$9,MATCH(ROUNDUP((V$1)/10,0)*10,[1]Hugst!$R$4:$W$4,0))))</f>
        <v>4988.1850667720591</v>
      </c>
      <c r="W91" s="168">
        <f ca="1">IF($C91-W$1&lt;År1,0,V90*(1-VLOOKUP($A91,[1]Hugst!$R$5:$W$9,MATCH(ROUNDUP((W$1)/10,0)*10,[1]Hugst!$R$4:$W$4,0))))</f>
        <v>8548.2387547732687</v>
      </c>
      <c r="X91" s="168">
        <f ca="1">IF($C91-X$1&lt;År1,0,W90*(1-VLOOKUP($A91,[1]Hugst!$R$5:$W$9,MATCH(ROUNDUP((X$1)/10,0)*10,[1]Hugst!$R$4:$W$4,0))))</f>
        <v>8532.9262000736126</v>
      </c>
      <c r="Y91" s="168">
        <f ca="1">IF($C91-Y$1&lt;År1,0,X90*(1-VLOOKUP($A91,[1]Hugst!$R$5:$W$9,MATCH(ROUNDUP((Y$1)/10,0)*10,[1]Hugst!$R$4:$W$4,0))))</f>
        <v>8528.13187864674</v>
      </c>
      <c r="Z91" s="168">
        <f ca="1">IF($C91-Z$1&lt;År1,0,Y90*(1-VLOOKUP($A91,[1]Hugst!$R$5:$W$9,MATCH(ROUNDUP((Z$1)/10,0)*10,[1]Hugst!$R$4:$W$4,0))))</f>
        <v>8519.4679119833563</v>
      </c>
      <c r="AA91" s="168">
        <f ca="1">IF($C91-AA$1&lt;År1,0,Z90*(1-VLOOKUP($A91,[1]Hugst!$R$5:$W$9,MATCH(ROUNDUP((AA$1)/10,0)*10,[1]Hugst!$R$4:$W$4,0))))</f>
        <v>8506.6522325975275</v>
      </c>
      <c r="AB91" s="168">
        <f ca="1">IF($C91-AB$1&lt;År1,0,AA90*(1-VLOOKUP($A91,[1]Hugst!$R$5:$W$9,MATCH(ROUNDUP((AB$1)/10,0)*10,[1]Hugst!$R$4:$W$4,0))))</f>
        <v>8485.5060006501062</v>
      </c>
      <c r="AC91" s="168">
        <f ca="1">IF($C91-AC$1&lt;År1,0,AB90*(1-VLOOKUP($A91,[1]Hugst!$R$5:$W$9,MATCH(ROUNDUP((AC$1)/10,0)*10,[1]Hugst!$R$4:$W$4,0))))</f>
        <v>8447.6860176277714</v>
      </c>
      <c r="AD91" s="168">
        <f ca="1">IF($C91-AD$1&lt;År1,0,AC90*(1-VLOOKUP($A91,[1]Hugst!$R$5:$W$9,MATCH(ROUNDUP((AD$1)/10,0)*10,[1]Hugst!$R$4:$W$4,0))))</f>
        <v>8376.5348367543702</v>
      </c>
      <c r="AE91" s="168">
        <f ca="1">IF($C91-AE$1&lt;År1,0,AD90*(1-VLOOKUP($A91,[1]Hugst!$R$5:$W$9,MATCH(ROUNDUP((AE$1)/10,0)*10,[1]Hugst!$R$4:$W$4,0))))</f>
        <v>8238.7954029213051</v>
      </c>
      <c r="AF91" s="168">
        <f ca="1">IF($C91-AF$1&lt;År1,0,AE90*(1-VLOOKUP($A91,[1]Hugst!$R$5:$W$9,MATCH(ROUNDUP((AF$1)/10,0)*10,[1]Hugst!$R$4:$W$4,0))))</f>
        <v>7968.0691206624297</v>
      </c>
      <c r="AG91" s="168">
        <f ca="1">IF($C91-AG$1&lt;År1,0,AF90*(1-VLOOKUP($A91,[1]Hugst!$R$5:$W$9,MATCH(ROUNDUP((AG$1)/10,0)*10,[1]Hugst!$R$4:$W$4,0))))</f>
        <v>7431.7894663086245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1909.7359730353364</v>
      </c>
      <c r="E92" s="168">
        <f t="shared" ca="1" si="1"/>
        <v>223.85807954589836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6117.9163140266455</v>
      </c>
      <c r="G92" s="168">
        <f ca="1">IF($C92-G$1&lt;År1,0,F91*(1-VLOOKUP($A92,[1]Hugst!$R$5:$W$9,MATCH(ROUNDUP((G$1)/10,0)*10,[1]Hugst!$R$4:$W$4,0))))</f>
        <v>6114.3376302383595</v>
      </c>
      <c r="H92" s="168">
        <f ca="1">IF($C92-H$1&lt;År1,0,G91*(1-VLOOKUP($A92,[1]Hugst!$R$5:$W$9,MATCH(ROUNDUP((H$1)/10,0)*10,[1]Hugst!$R$4:$W$4,0))))</f>
        <v>6109.9818779731695</v>
      </c>
      <c r="I92" s="168">
        <f ca="1">IF($C92-I$1&lt;År1,0,H91*(1-VLOOKUP($A92,[1]Hugst!$R$5:$W$9,MATCH(ROUNDUP((I$1)/10,0)*10,[1]Hugst!$R$4:$W$4,0))))</f>
        <v>6104.5804356810631</v>
      </c>
      <c r="J92" s="168">
        <f ca="1">IF($C92-J$1&lt;År1,0,I91*(1-VLOOKUP($A92,[1]Hugst!$R$5:$W$9,MATCH(ROUNDUP((J$1)/10,0)*10,[1]Hugst!$R$4:$W$4,0))))</f>
        <v>6097.7756778442499</v>
      </c>
      <c r="K92" s="168">
        <f ca="1">IF($C92-K$1&lt;År1,0,J91*(1-VLOOKUP($A92,[1]Hugst!$R$5:$W$9,MATCH(ROUNDUP((K$1)/10,0)*10,[1]Hugst!$R$4:$W$4,0))))</f>
        <v>6089.0919003621248</v>
      </c>
      <c r="L92" s="168">
        <f ca="1">IF($C92-L$1&lt;År1,0,K91*(1-VLOOKUP($A92,[1]Hugst!$R$5:$W$9,MATCH(ROUNDUP((L$1)/10,0)*10,[1]Hugst!$R$4:$W$4,0))))</f>
        <v>6077.8971480494829</v>
      </c>
      <c r="M92" s="168">
        <f ca="1">IF($C92-M$1&lt;År1,0,L91*(1-VLOOKUP($A92,[1]Hugst!$R$5:$W$9,MATCH(ROUNDUP((M$1)/10,0)*10,[1]Hugst!$R$4:$W$4,0))))</f>
        <v>6063.3535052677134</v>
      </c>
      <c r="N92" s="168">
        <f ca="1">IF($C92-N$1&lt;År1,0,M91*(1-VLOOKUP($A92,[1]Hugst!$R$5:$W$9,MATCH(ROUNDUP((N$1)/10,0)*10,[1]Hugst!$R$4:$W$4,0))))</f>
        <v>6044.3531913721808</v>
      </c>
      <c r="O92" s="168">
        <f ca="1">IF($C92-O$1&lt;År1,0,N91*(1-VLOOKUP($A92,[1]Hugst!$R$5:$W$9,MATCH(ROUNDUP((O$1)/10,0)*10,[1]Hugst!$R$4:$W$4,0))))</f>
        <v>6013.3803643090896</v>
      </c>
      <c r="P92" s="168">
        <f ca="1">IF($C92-P$1&lt;År1,0,O91*(1-VLOOKUP($A92,[1]Hugst!$R$5:$W$9,MATCH(ROUNDUP((P$1)/10,0)*10,[1]Hugst!$R$4:$W$4,0))))</f>
        <v>5966.1223637922021</v>
      </c>
      <c r="Q92" s="168">
        <f ca="1">IF($C92-Q$1&lt;År1,0,P91*(1-VLOOKUP($A92,[1]Hugst!$R$5:$W$9,MATCH(ROUNDUP((Q$1)/10,0)*10,[1]Hugst!$R$4:$W$4,0))))</f>
        <v>5907.3135438145955</v>
      </c>
      <c r="R92" s="168">
        <f ca="1">IF($C92-R$1&lt;År1,0,Q91*(1-VLOOKUP($A92,[1]Hugst!$R$5:$W$9,MATCH(ROUNDUP((R$1)/10,0)*10,[1]Hugst!$R$4:$W$4,0))))</f>
        <v>5833.1167511187759</v>
      </c>
      <c r="S92" s="168">
        <f ca="1">IF($C92-S$1&lt;År1,0,R91*(1-VLOOKUP($A92,[1]Hugst!$R$5:$W$9,MATCH(ROUNDUP((S$1)/10,0)*10,[1]Hugst!$R$4:$W$4,0))))</f>
        <v>5738.4257465308465</v>
      </c>
      <c r="T92" s="168">
        <f ca="1">IF($C92-T$1&lt;År1,0,S91*(1-VLOOKUP($A92,[1]Hugst!$R$5:$W$9,MATCH(ROUNDUP((T$1)/10,0)*10,[1]Hugst!$R$4:$W$4,0))))</f>
        <v>5616.4469144389059</v>
      </c>
      <c r="U92" s="168">
        <f ca="1">IF($C92-U$1&lt;År1,0,T91*(1-VLOOKUP($A92,[1]Hugst!$R$5:$W$9,MATCH(ROUNDUP((U$1)/10,0)*10,[1]Hugst!$R$4:$W$4,0))))</f>
        <v>5458.1445432764249</v>
      </c>
      <c r="V92" s="168">
        <f ca="1">IF($C92-V$1&lt;År1,0,U91*(1-VLOOKUP($A92,[1]Hugst!$R$5:$W$9,MATCH(ROUNDUP((V$1)/10,0)*10,[1]Hugst!$R$4:$W$4,0))))</f>
        <v>5251.5066220163262</v>
      </c>
      <c r="W92" s="168">
        <f ca="1">IF($C92-W$1&lt;År1,0,V91*(1-VLOOKUP($A92,[1]Hugst!$R$5:$W$9,MATCH(ROUNDUP((W$1)/10,0)*10,[1]Hugst!$R$4:$W$4,0))))</f>
        <v>4980.5759709074919</v>
      </c>
      <c r="X92" s="168">
        <f ca="1">IF($C92-X$1&lt;År1,0,W91*(1-VLOOKUP($A92,[1]Hugst!$R$5:$W$9,MATCH(ROUNDUP((X$1)/10,0)*10,[1]Hugst!$R$4:$W$4,0))))</f>
        <v>8535.1990685371729</v>
      </c>
      <c r="Y92" s="168">
        <f ca="1">IF($C92-Y$1&lt;År1,0,X91*(1-VLOOKUP($A92,[1]Hugst!$R$5:$W$9,MATCH(ROUNDUP((Y$1)/10,0)*10,[1]Hugst!$R$4:$W$4,0))))</f>
        <v>8519.9098719718058</v>
      </c>
      <c r="Z92" s="168">
        <f ca="1">IF($C92-Z$1&lt;År1,0,Y91*(1-VLOOKUP($A92,[1]Hugst!$R$5:$W$9,MATCH(ROUNDUP((Z$1)/10,0)*10,[1]Hugst!$R$4:$W$4,0))))</f>
        <v>8513.3160563151923</v>
      </c>
      <c r="AA92" s="168">
        <f ca="1">IF($C92-AA$1&lt;År1,0,Z91*(1-VLOOKUP($A92,[1]Hugst!$R$5:$W$9,MATCH(ROUNDUP((AA$1)/10,0)*10,[1]Hugst!$R$4:$W$4,0))))</f>
        <v>8504.6671414582997</v>
      </c>
      <c r="AB92" s="168">
        <f ca="1">IF($C92-AB$1&lt;År1,0,AA91*(1-VLOOKUP($A92,[1]Hugst!$R$5:$W$9,MATCH(ROUNDUP((AB$1)/10,0)*10,[1]Hugst!$R$4:$W$4,0))))</f>
        <v>8491.8737266002172</v>
      </c>
      <c r="AC92" s="168">
        <f ca="1">IF($C92-AC$1&lt;År1,0,AB91*(1-VLOOKUP($A92,[1]Hugst!$R$5:$W$9,MATCH(ROUNDUP((AC$1)/10,0)*10,[1]Hugst!$R$4:$W$4,0))))</f>
        <v>8470.7642317506707</v>
      </c>
      <c r="AD92" s="168">
        <f ca="1">IF($C92-AD$1&lt;År1,0,AC91*(1-VLOOKUP($A92,[1]Hugst!$R$5:$W$9,MATCH(ROUNDUP((AD$1)/10,0)*10,[1]Hugst!$R$4:$W$4,0))))</f>
        <v>8433.0099529361305</v>
      </c>
      <c r="AE92" s="168">
        <f ca="1">IF($C92-AE$1&lt;År1,0,AD91*(1-VLOOKUP($A92,[1]Hugst!$R$5:$W$9,MATCH(ROUNDUP((AE$1)/10,0)*10,[1]Hugst!$R$4:$W$4,0))))</f>
        <v>8361.9823821650934</v>
      </c>
      <c r="AF92" s="168">
        <f ca="1">IF($C92-AF$1&lt;År1,0,AE91*(1-VLOOKUP($A92,[1]Hugst!$R$5:$W$9,MATCH(ROUNDUP((AF$1)/10,0)*10,[1]Hugst!$R$4:$W$4,0))))</f>
        <v>8224.48224141623</v>
      </c>
      <c r="AG92" s="168">
        <f ca="1">IF($C92-AG$1&lt;År1,0,AF91*(1-VLOOKUP($A92,[1]Hugst!$R$5:$W$9,MATCH(ROUNDUP((AG$1)/10,0)*10,[1]Hugst!$R$4:$W$4,0))))</f>
        <v>7954.2262887155157</v>
      </c>
      <c r="AH92" s="168">
        <f ca="1">IF($C92-AH$1&lt;År1,0,AG91*(1-VLOOKUP($A92,[1]Hugst!$R$5:$W$9,MATCH(ROUNDUP((AH$1)/10,0)*10,[1]Hugst!$R$4:$W$4,0))))</f>
        <v>7418.8783066425794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1902.1301163337503</v>
      </c>
      <c r="E93" s="168">
        <f t="shared" ca="1" si="1"/>
        <v>234.46719772013603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6120.919575499297</v>
      </c>
      <c r="G93" s="168">
        <f ca="1">IF($C93-G$1&lt;År1,0,F92*(1-VLOOKUP($A93,[1]Hugst!$R$5:$W$9,MATCH(ROUNDUP((G$1)/10,0)*10,[1]Hugst!$R$4:$W$4,0))))</f>
        <v>6117.9163140266455</v>
      </c>
      <c r="H93" s="168">
        <f ca="1">IF($C93-H$1&lt;År1,0,G92*(1-VLOOKUP($A93,[1]Hugst!$R$5:$W$9,MATCH(ROUNDUP((H$1)/10,0)*10,[1]Hugst!$R$4:$W$4,0))))</f>
        <v>6114.3376302383595</v>
      </c>
      <c r="I93" s="168">
        <f ca="1">IF($C93-I$1&lt;År1,0,H92*(1-VLOOKUP($A93,[1]Hugst!$R$5:$W$9,MATCH(ROUNDUP((I$1)/10,0)*10,[1]Hugst!$R$4:$W$4,0))))</f>
        <v>6109.9818779731695</v>
      </c>
      <c r="J93" s="168">
        <f ca="1">IF($C93-J$1&lt;År1,0,I92*(1-VLOOKUP($A93,[1]Hugst!$R$5:$W$9,MATCH(ROUNDUP((J$1)/10,0)*10,[1]Hugst!$R$4:$W$4,0))))</f>
        <v>6104.5804356810631</v>
      </c>
      <c r="K93" s="168">
        <f ca="1">IF($C93-K$1&lt;År1,0,J92*(1-VLOOKUP($A93,[1]Hugst!$R$5:$W$9,MATCH(ROUNDUP((K$1)/10,0)*10,[1]Hugst!$R$4:$W$4,0))))</f>
        <v>6097.7756778442499</v>
      </c>
      <c r="L93" s="168">
        <f ca="1">IF($C93-L$1&lt;År1,0,K92*(1-VLOOKUP($A93,[1]Hugst!$R$5:$W$9,MATCH(ROUNDUP((L$1)/10,0)*10,[1]Hugst!$R$4:$W$4,0))))</f>
        <v>6089.0919003621248</v>
      </c>
      <c r="M93" s="168">
        <f ca="1">IF($C93-M$1&lt;År1,0,L92*(1-VLOOKUP($A93,[1]Hugst!$R$5:$W$9,MATCH(ROUNDUP((M$1)/10,0)*10,[1]Hugst!$R$4:$W$4,0))))</f>
        <v>6077.8971480494829</v>
      </c>
      <c r="N93" s="168">
        <f ca="1">IF($C93-N$1&lt;År1,0,M92*(1-VLOOKUP($A93,[1]Hugst!$R$5:$W$9,MATCH(ROUNDUP((N$1)/10,0)*10,[1]Hugst!$R$4:$W$4,0))))</f>
        <v>6063.3535052677134</v>
      </c>
      <c r="O93" s="168">
        <f ca="1">IF($C93-O$1&lt;År1,0,N92*(1-VLOOKUP($A93,[1]Hugst!$R$5:$W$9,MATCH(ROUNDUP((O$1)/10,0)*10,[1]Hugst!$R$4:$W$4,0))))</f>
        <v>6044.3531913721808</v>
      </c>
      <c r="P93" s="168">
        <f ca="1">IF($C93-P$1&lt;År1,0,O92*(1-VLOOKUP($A93,[1]Hugst!$R$5:$W$9,MATCH(ROUNDUP((P$1)/10,0)*10,[1]Hugst!$R$4:$W$4,0))))</f>
        <v>6004.2074112109904</v>
      </c>
      <c r="Q93" s="168">
        <f ca="1">IF($C93-Q$1&lt;År1,0,P92*(1-VLOOKUP($A93,[1]Hugst!$R$5:$W$9,MATCH(ROUNDUP((Q$1)/10,0)*10,[1]Hugst!$R$4:$W$4,0))))</f>
        <v>5957.0214991694684</v>
      </c>
      <c r="R93" s="168">
        <f ca="1">IF($C93-R$1&lt;År1,0,Q92*(1-VLOOKUP($A93,[1]Hugst!$R$5:$W$9,MATCH(ROUNDUP((R$1)/10,0)*10,[1]Hugst!$R$4:$W$4,0))))</f>
        <v>5898.3023875613189</v>
      </c>
      <c r="S93" s="168">
        <f ca="1">IF($C93-S$1&lt;År1,0,R92*(1-VLOOKUP($A93,[1]Hugst!$R$5:$W$9,MATCH(ROUNDUP((S$1)/10,0)*10,[1]Hugst!$R$4:$W$4,0))))</f>
        <v>5824.2187764136797</v>
      </c>
      <c r="T93" s="168">
        <f ca="1">IF($C93-T$1&lt;År1,0,S92*(1-VLOOKUP($A93,[1]Hugst!$R$5:$W$9,MATCH(ROUNDUP((T$1)/10,0)*10,[1]Hugst!$R$4:$W$4,0))))</f>
        <v>5729.6722157310533</v>
      </c>
      <c r="U93" s="168">
        <f ca="1">IF($C93-U$1&lt;År1,0,T92*(1-VLOOKUP($A93,[1]Hugst!$R$5:$W$9,MATCH(ROUNDUP((U$1)/10,0)*10,[1]Hugst!$R$4:$W$4,0))))</f>
        <v>5607.8794530439991</v>
      </c>
      <c r="V93" s="168">
        <f ca="1">IF($C93-V$1&lt;År1,0,U92*(1-VLOOKUP($A93,[1]Hugst!$R$5:$W$9,MATCH(ROUNDUP((V$1)/10,0)*10,[1]Hugst!$R$4:$W$4,0))))</f>
        <v>5449.8185600748166</v>
      </c>
      <c r="W93" s="168">
        <f ca="1">IF($C93-W$1&lt;År1,0,V92*(1-VLOOKUP($A93,[1]Hugst!$R$5:$W$9,MATCH(ROUNDUP((W$1)/10,0)*10,[1]Hugst!$R$4:$W$4,0))))</f>
        <v>5243.495849203081</v>
      </c>
      <c r="X93" s="168">
        <f ca="1">IF($C93-X$1&lt;År1,0,W92*(1-VLOOKUP($A93,[1]Hugst!$R$5:$W$9,MATCH(ROUNDUP((X$1)/10,0)*10,[1]Hugst!$R$4:$W$4,0))))</f>
        <v>4972.9784821383109</v>
      </c>
      <c r="Y93" s="168">
        <f ca="1">IF($C93-Y$1&lt;År1,0,X92*(1-VLOOKUP($A93,[1]Hugst!$R$5:$W$9,MATCH(ROUNDUP((Y$1)/10,0)*10,[1]Hugst!$R$4:$W$4,0))))</f>
        <v>8522.1792733478778</v>
      </c>
      <c r="Z93" s="168">
        <f ca="1">IF($C93-Z$1&lt;År1,0,Y92*(1-VLOOKUP($A93,[1]Hugst!$R$5:$W$9,MATCH(ROUNDUP((Z$1)/10,0)*10,[1]Hugst!$R$4:$W$4,0))))</f>
        <v>8505.1083336349056</v>
      </c>
      <c r="AA93" s="168">
        <f ca="1">IF($C93-AA$1&lt;År1,0,Z92*(1-VLOOKUP($A93,[1]Hugst!$R$5:$W$9,MATCH(ROUNDUP((AA$1)/10,0)*10,[1]Hugst!$R$4:$W$4,0))))</f>
        <v>8498.5259733359999</v>
      </c>
      <c r="AB93" s="168">
        <f ca="1">IF($C93-AB$1&lt;År1,0,AA92*(1-VLOOKUP($A93,[1]Hugst!$R$5:$W$9,MATCH(ROUNDUP((AB$1)/10,0)*10,[1]Hugst!$R$4:$W$4,0))))</f>
        <v>8489.8920841362742</v>
      </c>
      <c r="AC93" s="168">
        <f ca="1">IF($C93-AC$1&lt;År1,0,AB92*(1-VLOOKUP($A93,[1]Hugst!$R$5:$W$9,MATCH(ROUNDUP((AC$1)/10,0)*10,[1]Hugst!$R$4:$W$4,0))))</f>
        <v>8477.1208951260378</v>
      </c>
      <c r="AD93" s="168">
        <f ca="1">IF($C93-AD$1&lt;År1,0,AC92*(1-VLOOKUP($A93,[1]Hugst!$R$5:$W$9,MATCH(ROUNDUP((AD$1)/10,0)*10,[1]Hugst!$R$4:$W$4,0))))</f>
        <v>8456.0480735514429</v>
      </c>
      <c r="AE93" s="168">
        <f ca="1">IF($C93-AE$1&lt;År1,0,AD92*(1-VLOOKUP($A93,[1]Hugst!$R$5:$W$9,MATCH(ROUNDUP((AE$1)/10,0)*10,[1]Hugst!$R$4:$W$4,0))))</f>
        <v>8418.3593847975553</v>
      </c>
      <c r="AF93" s="168">
        <f ca="1">IF($C93-AF$1&lt;År1,0,AE92*(1-VLOOKUP($A93,[1]Hugst!$R$5:$W$9,MATCH(ROUNDUP((AF$1)/10,0)*10,[1]Hugst!$R$4:$W$4,0))))</f>
        <v>8347.4552093825187</v>
      </c>
      <c r="AG93" s="168">
        <f ca="1">IF($C93-AG$1&lt;År1,0,AF92*(1-VLOOKUP($A93,[1]Hugst!$R$5:$W$9,MATCH(ROUNDUP((AG$1)/10,0)*10,[1]Hugst!$R$4:$W$4,0))))</f>
        <v>8210.1939459968198</v>
      </c>
      <c r="AH93" s="168">
        <f ca="1">IF($C93-AH$1&lt;År1,0,AG92*(1-VLOOKUP($A93,[1]Hugst!$R$5:$W$9,MATCH(ROUNDUP((AH$1)/10,0)*10,[1]Hugst!$R$4:$W$4,0))))</f>
        <v>7940.4075057563059</v>
      </c>
      <c r="AI93" s="168">
        <f ca="1">IF($C93-AI$1&lt;År1,0,AH92*(1-VLOOKUP($A93,[1]Hugst!$R$5:$W$9,MATCH(ROUNDUP((AI$1)/10,0)*10,[1]Hugst!$R$4:$W$4,0))))</f>
        <v>7405.9895773810395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1894.0765831247645</v>
      </c>
      <c r="E94" s="168">
        <f t="shared" ca="1" si="1"/>
        <v>238.82850935167517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6117.2273539218504</v>
      </c>
      <c r="G94" s="168">
        <f ca="1">IF($C94-G$1&lt;År1,0,F93*(1-VLOOKUP($A94,[1]Hugst!$R$5:$W$9,MATCH(ROUNDUP((G$1)/10,0)*10,[1]Hugst!$R$4:$W$4,0))))</f>
        <v>6120.919575499297</v>
      </c>
      <c r="H94" s="168">
        <f ca="1">IF($C94-H$1&lt;År1,0,G93*(1-VLOOKUP($A94,[1]Hugst!$R$5:$W$9,MATCH(ROUNDUP((H$1)/10,0)*10,[1]Hugst!$R$4:$W$4,0))))</f>
        <v>6117.9163140266455</v>
      </c>
      <c r="I94" s="168">
        <f ca="1">IF($C94-I$1&lt;År1,0,H93*(1-VLOOKUP($A94,[1]Hugst!$R$5:$W$9,MATCH(ROUNDUP((I$1)/10,0)*10,[1]Hugst!$R$4:$W$4,0))))</f>
        <v>6114.3376302383595</v>
      </c>
      <c r="J94" s="168">
        <f ca="1">IF($C94-J$1&lt;År1,0,I93*(1-VLOOKUP($A94,[1]Hugst!$R$5:$W$9,MATCH(ROUNDUP((J$1)/10,0)*10,[1]Hugst!$R$4:$W$4,0))))</f>
        <v>6109.9818779731695</v>
      </c>
      <c r="K94" s="168">
        <f ca="1">IF($C94-K$1&lt;År1,0,J93*(1-VLOOKUP($A94,[1]Hugst!$R$5:$W$9,MATCH(ROUNDUP((K$1)/10,0)*10,[1]Hugst!$R$4:$W$4,0))))</f>
        <v>6104.5804356810631</v>
      </c>
      <c r="L94" s="168">
        <f ca="1">IF($C94-L$1&lt;År1,0,K93*(1-VLOOKUP($A94,[1]Hugst!$R$5:$W$9,MATCH(ROUNDUP((L$1)/10,0)*10,[1]Hugst!$R$4:$W$4,0))))</f>
        <v>6097.7756778442499</v>
      </c>
      <c r="M94" s="168">
        <f ca="1">IF($C94-M$1&lt;År1,0,L93*(1-VLOOKUP($A94,[1]Hugst!$R$5:$W$9,MATCH(ROUNDUP((M$1)/10,0)*10,[1]Hugst!$R$4:$W$4,0))))</f>
        <v>6089.0919003621248</v>
      </c>
      <c r="N94" s="168">
        <f ca="1">IF($C94-N$1&lt;År1,0,M93*(1-VLOOKUP($A94,[1]Hugst!$R$5:$W$9,MATCH(ROUNDUP((N$1)/10,0)*10,[1]Hugst!$R$4:$W$4,0))))</f>
        <v>6077.8971480494829</v>
      </c>
      <c r="O94" s="168">
        <f ca="1">IF($C94-O$1&lt;År1,0,N93*(1-VLOOKUP($A94,[1]Hugst!$R$5:$W$9,MATCH(ROUNDUP((O$1)/10,0)*10,[1]Hugst!$R$4:$W$4,0))))</f>
        <v>6063.3535052677134</v>
      </c>
      <c r="P94" s="168">
        <f ca="1">IF($C94-P$1&lt;År1,0,O93*(1-VLOOKUP($A94,[1]Hugst!$R$5:$W$9,MATCH(ROUNDUP((P$1)/10,0)*10,[1]Hugst!$R$4:$W$4,0))))</f>
        <v>6035.1329915887318</v>
      </c>
      <c r="Q94" s="168">
        <f ca="1">IF($C94-Q$1&lt;År1,0,P93*(1-VLOOKUP($A94,[1]Hugst!$R$5:$W$9,MATCH(ROUNDUP((Q$1)/10,0)*10,[1]Hugst!$R$4:$W$4,0))))</f>
        <v>5995.048450753211</v>
      </c>
      <c r="R94" s="168">
        <f ca="1">IF($C94-R$1&lt;År1,0,Q93*(1-VLOOKUP($A94,[1]Hugst!$R$5:$W$9,MATCH(ROUNDUP((R$1)/10,0)*10,[1]Hugst!$R$4:$W$4,0))))</f>
        <v>5947.9345172215826</v>
      </c>
      <c r="S94" s="168">
        <f ca="1">IF($C94-S$1&lt;År1,0,R93*(1-VLOOKUP($A94,[1]Hugst!$R$5:$W$9,MATCH(ROUNDUP((S$1)/10,0)*10,[1]Hugst!$R$4:$W$4,0))))</f>
        <v>5889.3049771396154</v>
      </c>
      <c r="T94" s="168">
        <f ca="1">IF($C94-T$1&lt;År1,0,S93*(1-VLOOKUP($A94,[1]Hugst!$R$5:$W$9,MATCH(ROUNDUP((T$1)/10,0)*10,[1]Hugst!$R$4:$W$4,0))))</f>
        <v>5815.3343748903362</v>
      </c>
      <c r="U94" s="168">
        <f ca="1">IF($C94-U$1&lt;År1,0,T93*(1-VLOOKUP($A94,[1]Hugst!$R$5:$W$9,MATCH(ROUNDUP((U$1)/10,0)*10,[1]Hugst!$R$4:$W$4,0))))</f>
        <v>5720.9320377748536</v>
      </c>
      <c r="V94" s="168">
        <f ca="1">IF($C94-V$1&lt;År1,0,U93*(1-VLOOKUP($A94,[1]Hugst!$R$5:$W$9,MATCH(ROUNDUP((V$1)/10,0)*10,[1]Hugst!$R$4:$W$4,0))))</f>
        <v>5599.3250606579995</v>
      </c>
      <c r="W94" s="168">
        <f ca="1">IF($C94-W$1&lt;År1,0,V93*(1-VLOOKUP($A94,[1]Hugst!$R$5:$W$9,MATCH(ROUNDUP((W$1)/10,0)*10,[1]Hugst!$R$4:$W$4,0))))</f>
        <v>5441.5052775255499</v>
      </c>
      <c r="X94" s="168">
        <f ca="1">IF($C94-X$1&lt;År1,0,W93*(1-VLOOKUP($A94,[1]Hugst!$R$5:$W$9,MATCH(ROUNDUP((X$1)/10,0)*10,[1]Hugst!$R$4:$W$4,0))))</f>
        <v>5235.4972962127713</v>
      </c>
      <c r="Y94" s="168">
        <f ca="1">IF($C94-Y$1&lt;År1,0,X93*(1-VLOOKUP($A94,[1]Hugst!$R$5:$W$9,MATCH(ROUNDUP((Y$1)/10,0)*10,[1]Hugst!$R$4:$W$4,0))))</f>
        <v>4965.3925827587782</v>
      </c>
      <c r="Z94" s="168">
        <f ca="1">IF($C94-Z$1&lt;År1,0,Y93*(1-VLOOKUP($A94,[1]Hugst!$R$5:$W$9,MATCH(ROUNDUP((Z$1)/10,0)*10,[1]Hugst!$R$4:$W$4,0))))</f>
        <v>8507.3737924068919</v>
      </c>
      <c r="AA94" s="168">
        <f ca="1">IF($C94-AA$1&lt;År1,0,Z93*(1-VLOOKUP($A94,[1]Hugst!$R$5:$W$9,MATCH(ROUNDUP((AA$1)/10,0)*10,[1]Hugst!$R$4:$W$4,0))))</f>
        <v>8490.3325098349469</v>
      </c>
      <c r="AB94" s="168">
        <f ca="1">IF($C94-AB$1&lt;År1,0,AA93*(1-VLOOKUP($A94,[1]Hugst!$R$5:$W$9,MATCH(ROUNDUP((AB$1)/10,0)*10,[1]Hugst!$R$4:$W$4,0))))</f>
        <v>8483.7615849924914</v>
      </c>
      <c r="AC94" s="168">
        <f ca="1">IF($C94-AC$1&lt;År1,0,AB93*(1-VLOOKUP($A94,[1]Hugst!$R$5:$W$9,MATCH(ROUNDUP((AC$1)/10,0)*10,[1]Hugst!$R$4:$W$4,0))))</f>
        <v>8475.1426953460377</v>
      </c>
      <c r="AD94" s="168">
        <f ca="1">IF($C94-AD$1&lt;År1,0,AC93*(1-VLOOKUP($A94,[1]Hugst!$R$5:$W$9,MATCH(ROUNDUP((AD$1)/10,0)*10,[1]Hugst!$R$4:$W$4,0))))</f>
        <v>8462.3936935709462</v>
      </c>
      <c r="AE94" s="168">
        <f ca="1">IF($C94-AE$1&lt;År1,0,AD93*(1-VLOOKUP($A94,[1]Hugst!$R$5:$W$9,MATCH(ROUNDUP((AE$1)/10,0)*10,[1]Hugst!$R$4:$W$4,0))))</f>
        <v>8441.3574815592565</v>
      </c>
      <c r="AF94" s="168">
        <f ca="1">IF($C94-AF$1&lt;År1,0,AE93*(1-VLOOKUP($A94,[1]Hugst!$R$5:$W$9,MATCH(ROUNDUP((AF$1)/10,0)*10,[1]Hugst!$R$4:$W$4,0))))</f>
        <v>8403.7342689171855</v>
      </c>
      <c r="AG94" s="168">
        <f ca="1">IF($C94-AG$1&lt;År1,0,AF93*(1-VLOOKUP($A94,[1]Hugst!$R$5:$W$9,MATCH(ROUNDUP((AG$1)/10,0)*10,[1]Hugst!$R$4:$W$4,0))))</f>
        <v>8332.953274484862</v>
      </c>
      <c r="AH94" s="168">
        <f ca="1">IF($C94-AH$1&lt;År1,0,AG93*(1-VLOOKUP($A94,[1]Hugst!$R$5:$W$9,MATCH(ROUNDUP((AH$1)/10,0)*10,[1]Hugst!$R$4:$W$4,0))))</f>
        <v>8195.9304734635207</v>
      </c>
      <c r="AI94" s="168">
        <f ca="1">IF($C94-AI$1&lt;År1,0,AH93*(1-VLOOKUP($A94,[1]Hugst!$R$5:$W$9,MATCH(ROUNDUP((AI$1)/10,0)*10,[1]Hugst!$R$4:$W$4,0))))</f>
        <v>7926.6127300047801</v>
      </c>
      <c r="AJ94" s="168">
        <f ca="1">IF($C94-AJ$1&lt;År1,0,AI93*(1-VLOOKUP($A94,[1]Hugst!$R$5:$W$9,MATCH(ROUNDUP((AJ$1)/10,0)*10,[1]Hugst!$R$4:$W$4,0))))</f>
        <v>7399.399501909641</v>
      </c>
      <c r="AK94" s="168"/>
      <c r="AL94" s="168">
        <f ca="1">SUM(F94:AJ94)</f>
        <v>208777.48099187794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318.07499999999709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1025.6617065084229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475.52212499999587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1183.1088315084216</v>
      </c>
      <c r="G96" s="168">
        <f ca="1">IF($C96-G$1&lt;År1,0,F95*(1-VLOOKUP($A96,[1]Hugst!$R$5:$W$9,MATCH(ROUNDUP((G$1)/10,0)*10,[1]Hugst!$R$4:$W$4,0))))</f>
        <v>1025.6617065084229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552.66326437500175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1260.2499708834275</v>
      </c>
      <c r="G97" s="168">
        <f ca="1">IF($C97-G$1&lt;År1,0,F96*(1-VLOOKUP($A97,[1]Hugst!$R$5:$W$9,MATCH(ROUNDUP((G$1)/10,0)*10,[1]Hugst!$R$4:$W$4,0))))</f>
        <v>1183.1088315084216</v>
      </c>
      <c r="H97" s="168">
        <f ca="1">IF($C97-H$1&lt;År1,0,G96*(1-VLOOKUP($A97,[1]Hugst!$R$5:$W$9,MATCH(ROUNDUP((H$1)/10,0)*10,[1]Hugst!$R$4:$W$4,0))))</f>
        <v>1025.6617065084229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589.65932305312708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1297.2460295615529</v>
      </c>
      <c r="G98" s="168">
        <f ca="1">IF($C98-G$1&lt;År1,0,F97*(1-VLOOKUP($A98,[1]Hugst!$R$5:$W$9,MATCH(ROUNDUP((G$1)/10,0)*10,[1]Hugst!$R$4:$W$4,0))))</f>
        <v>1260.2499708834275</v>
      </c>
      <c r="H98" s="168">
        <f ca="1">IF($C98-H$1&lt;År1,0,G97*(1-VLOOKUP($A98,[1]Hugst!$R$5:$W$9,MATCH(ROUNDUP((H$1)/10,0)*10,[1]Hugst!$R$4:$W$4,0))))</f>
        <v>1183.1088315084216</v>
      </c>
      <c r="I98" s="168">
        <f ca="1">IF($C98-I$1&lt;År1,0,H97*(1-VLOOKUP($A98,[1]Hugst!$R$5:$W$9,MATCH(ROUNDUP((I$1)/10,0)*10,[1]Hugst!$R$4:$W$4,0))))</f>
        <v>1025.6617065084229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606.59071393785325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1314.177420446279</v>
      </c>
      <c r="G99" s="168">
        <f ca="1">IF($C99-G$1&lt;År1,0,F98*(1-VLOOKUP($A99,[1]Hugst!$R$5:$W$9,MATCH(ROUNDUP((G$1)/10,0)*10,[1]Hugst!$R$4:$W$4,0))))</f>
        <v>1297.2460295615529</v>
      </c>
      <c r="H99" s="168">
        <f ca="1">IF($C99-H$1&lt;År1,0,G98*(1-VLOOKUP($A99,[1]Hugst!$R$5:$W$9,MATCH(ROUNDUP((H$1)/10,0)*10,[1]Hugst!$R$4:$W$4,0))))</f>
        <v>1260.2499708834275</v>
      </c>
      <c r="I99" s="168">
        <f ca="1">IF($C99-I$1&lt;År1,0,H98*(1-VLOOKUP($A99,[1]Hugst!$R$5:$W$9,MATCH(ROUNDUP((I$1)/10,0)*10,[1]Hugst!$R$4:$W$4,0))))</f>
        <v>1183.1088315084216</v>
      </c>
      <c r="J99" s="168">
        <f ca="1">IF($C99-J$1&lt;År1,0,I98*(1-VLOOKUP($A99,[1]Hugst!$R$5:$W$9,MATCH(ROUNDUP((J$1)/10,0)*10,[1]Hugst!$R$4:$W$4,0))))</f>
        <v>1025.6617065084229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613.49760411816487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1321.0843106265906</v>
      </c>
      <c r="G100" s="168">
        <f ca="1">IF($C100-G$1&lt;År1,0,F99*(1-VLOOKUP($A100,[1]Hugst!$R$5:$W$9,MATCH(ROUNDUP((G$1)/10,0)*10,[1]Hugst!$R$4:$W$4,0))))</f>
        <v>1314.177420446279</v>
      </c>
      <c r="H100" s="168">
        <f ca="1">IF($C100-H$1&lt;År1,0,G99*(1-VLOOKUP($A100,[1]Hugst!$R$5:$W$9,MATCH(ROUNDUP((H$1)/10,0)*10,[1]Hugst!$R$4:$W$4,0))))</f>
        <v>1297.2460295615529</v>
      </c>
      <c r="I100" s="168">
        <f ca="1">IF($C100-I$1&lt;År1,0,H99*(1-VLOOKUP($A100,[1]Hugst!$R$5:$W$9,MATCH(ROUNDUP((I$1)/10,0)*10,[1]Hugst!$R$4:$W$4,0))))</f>
        <v>1260.2499708834275</v>
      </c>
      <c r="J100" s="168">
        <f ca="1">IF($C100-J$1&lt;År1,0,I99*(1-VLOOKUP($A100,[1]Hugst!$R$5:$W$9,MATCH(ROUNDUP((J$1)/10,0)*10,[1]Hugst!$R$4:$W$4,0))))</f>
        <v>1183.1088315084216</v>
      </c>
      <c r="K100" s="168">
        <f ca="1">IF($C100-K$1&lt;År1,0,J99*(1-VLOOKUP($A100,[1]Hugst!$R$5:$W$9,MATCH(ROUNDUP((K$1)/10,0)*10,[1]Hugst!$R$4:$W$4,0))))</f>
        <v>1025.6617065084229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615.40003797258373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1322.9867444810097</v>
      </c>
      <c r="G101" s="168">
        <f ca="1">IF($C101-G$1&lt;År1,0,F100*(1-VLOOKUP($A101,[1]Hugst!$R$5:$W$9,MATCH(ROUNDUP((G$1)/10,0)*10,[1]Hugst!$R$4:$W$4,0))))</f>
        <v>1321.0843106265906</v>
      </c>
      <c r="H101" s="168">
        <f ca="1">IF($C101-H$1&lt;År1,0,G100*(1-VLOOKUP($A101,[1]Hugst!$R$5:$W$9,MATCH(ROUNDUP((H$1)/10,0)*10,[1]Hugst!$R$4:$W$4,0))))</f>
        <v>1314.177420446279</v>
      </c>
      <c r="I101" s="168">
        <f ca="1">IF($C101-I$1&lt;År1,0,H100*(1-VLOOKUP($A101,[1]Hugst!$R$5:$W$9,MATCH(ROUNDUP((I$1)/10,0)*10,[1]Hugst!$R$4:$W$4,0))))</f>
        <v>1297.2460295615529</v>
      </c>
      <c r="J101" s="168">
        <f ca="1">IF($C101-J$1&lt;År1,0,I100*(1-VLOOKUP($A101,[1]Hugst!$R$5:$W$9,MATCH(ROUNDUP((J$1)/10,0)*10,[1]Hugst!$R$4:$W$4,0))))</f>
        <v>1260.2499708834275</v>
      </c>
      <c r="K101" s="168">
        <f ca="1">IF($C101-K$1&lt;År1,0,J100*(1-VLOOKUP($A101,[1]Hugst!$R$5:$W$9,MATCH(ROUNDUP((K$1)/10,0)*10,[1]Hugst!$R$4:$W$4,0))))</f>
        <v>1183.1088315084216</v>
      </c>
      <c r="L101" s="168">
        <f ca="1">IF($C101-L$1&lt;År1,0,K100*(1-VLOOKUP($A101,[1]Hugst!$R$5:$W$9,MATCH(ROUNDUP((L$1)/10,0)*10,[1]Hugst!$R$4:$W$4,0))))</f>
        <v>1025.6617065084229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614.80799872021817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1322.3947052286439</v>
      </c>
      <c r="G102" s="168">
        <f ca="1">IF($C102-G$1&lt;År1,0,F101*(1-VLOOKUP($A102,[1]Hugst!$R$5:$W$9,MATCH(ROUNDUP((G$1)/10,0)*10,[1]Hugst!$R$4:$W$4,0))))</f>
        <v>1322.9867444810097</v>
      </c>
      <c r="H102" s="168">
        <f ca="1">IF($C102-H$1&lt;År1,0,G101*(1-VLOOKUP($A102,[1]Hugst!$R$5:$W$9,MATCH(ROUNDUP((H$1)/10,0)*10,[1]Hugst!$R$4:$W$4,0))))</f>
        <v>1321.0843106265906</v>
      </c>
      <c r="I102" s="168">
        <f ca="1">IF($C102-I$1&lt;År1,0,H101*(1-VLOOKUP($A102,[1]Hugst!$R$5:$W$9,MATCH(ROUNDUP((I$1)/10,0)*10,[1]Hugst!$R$4:$W$4,0))))</f>
        <v>1314.177420446279</v>
      </c>
      <c r="J102" s="168">
        <f ca="1">IF($C102-J$1&lt;År1,0,I101*(1-VLOOKUP($A102,[1]Hugst!$R$5:$W$9,MATCH(ROUNDUP((J$1)/10,0)*10,[1]Hugst!$R$4:$W$4,0))))</f>
        <v>1297.2460295615529</v>
      </c>
      <c r="K102" s="168">
        <f ca="1">IF($C102-K$1&lt;År1,0,J101*(1-VLOOKUP($A102,[1]Hugst!$R$5:$W$9,MATCH(ROUNDUP((K$1)/10,0)*10,[1]Hugst!$R$4:$W$4,0))))</f>
        <v>1260.2499708834275</v>
      </c>
      <c r="L102" s="168">
        <f ca="1">IF($C102-L$1&lt;År1,0,K101*(1-VLOOKUP($A102,[1]Hugst!$R$5:$W$9,MATCH(ROUNDUP((L$1)/10,0)*10,[1]Hugst!$R$4:$W$4,0))))</f>
        <v>1183.1088315084216</v>
      </c>
      <c r="M102" s="168">
        <f ca="1">IF($C102-M$1&lt;År1,0,L101*(1-VLOOKUP($A102,[1]Hugst!$R$5:$W$9,MATCH(ROUNDUP((M$1)/10,0)*10,[1]Hugst!$R$4:$W$4,0))))</f>
        <v>1025.6617065084229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612.9764391953704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1320.5631457037962</v>
      </c>
      <c r="G103" s="168">
        <f ca="1">IF($C103-G$1&lt;År1,0,F102*(1-VLOOKUP($A103,[1]Hugst!$R$5:$W$9,MATCH(ROUNDUP((G$1)/10,0)*10,[1]Hugst!$R$4:$W$4,0))))</f>
        <v>1322.3947052286439</v>
      </c>
      <c r="H103" s="168">
        <f ca="1">IF($C103-H$1&lt;År1,0,G102*(1-VLOOKUP($A103,[1]Hugst!$R$5:$W$9,MATCH(ROUNDUP((H$1)/10,0)*10,[1]Hugst!$R$4:$W$4,0))))</f>
        <v>1322.9867444810097</v>
      </c>
      <c r="I103" s="168">
        <f ca="1">IF($C103-I$1&lt;År1,0,H102*(1-VLOOKUP($A103,[1]Hugst!$R$5:$W$9,MATCH(ROUNDUP((I$1)/10,0)*10,[1]Hugst!$R$4:$W$4,0))))</f>
        <v>1321.0843106265906</v>
      </c>
      <c r="J103" s="168">
        <f ca="1">IF($C103-J$1&lt;År1,0,I102*(1-VLOOKUP($A103,[1]Hugst!$R$5:$W$9,MATCH(ROUNDUP((J$1)/10,0)*10,[1]Hugst!$R$4:$W$4,0))))</f>
        <v>1314.177420446279</v>
      </c>
      <c r="K103" s="168">
        <f ca="1">IF($C103-K$1&lt;År1,0,J102*(1-VLOOKUP($A103,[1]Hugst!$R$5:$W$9,MATCH(ROUNDUP((K$1)/10,0)*10,[1]Hugst!$R$4:$W$4,0))))</f>
        <v>1297.2460295615529</v>
      </c>
      <c r="L103" s="168">
        <f ca="1">IF($C103-L$1&lt;År1,0,K102*(1-VLOOKUP($A103,[1]Hugst!$R$5:$W$9,MATCH(ROUNDUP((L$1)/10,0)*10,[1]Hugst!$R$4:$W$4,0))))</f>
        <v>1260.2499708834275</v>
      </c>
      <c r="M103" s="168">
        <f ca="1">IF($C103-M$1&lt;År1,0,L102*(1-VLOOKUP($A103,[1]Hugst!$R$5:$W$9,MATCH(ROUNDUP((M$1)/10,0)*10,[1]Hugst!$R$4:$W$4,0))))</f>
        <v>1183.1088315084216</v>
      </c>
      <c r="N103" s="168">
        <f ca="1">IF($C103-N$1&lt;År1,0,M102*(1-VLOOKUP($A103,[1]Hugst!$R$5:$W$9,MATCH(ROUNDUP((N$1)/10,0)*10,[1]Hugst!$R$4:$W$4,0))))</f>
        <v>1025.6617065084229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610.53279723375726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1318.119503742183</v>
      </c>
      <c r="G104" s="168">
        <f ca="1">IF($C104-G$1&lt;År1,0,F103*(1-VLOOKUP($A104,[1]Hugst!$R$5:$W$9,MATCH(ROUNDUP((G$1)/10,0)*10,[1]Hugst!$R$4:$W$4,0))))</f>
        <v>1320.5631457037962</v>
      </c>
      <c r="H104" s="168">
        <f ca="1">IF($C104-H$1&lt;År1,0,G103*(1-VLOOKUP($A104,[1]Hugst!$R$5:$W$9,MATCH(ROUNDUP((H$1)/10,0)*10,[1]Hugst!$R$4:$W$4,0))))</f>
        <v>1322.3947052286439</v>
      </c>
      <c r="I104" s="168">
        <f ca="1">IF($C104-I$1&lt;År1,0,H103*(1-VLOOKUP($A104,[1]Hugst!$R$5:$W$9,MATCH(ROUNDUP((I$1)/10,0)*10,[1]Hugst!$R$4:$W$4,0))))</f>
        <v>1322.9867444810097</v>
      </c>
      <c r="J104" s="168">
        <f ca="1">IF($C104-J$1&lt;År1,0,I103*(1-VLOOKUP($A104,[1]Hugst!$R$5:$W$9,MATCH(ROUNDUP((J$1)/10,0)*10,[1]Hugst!$R$4:$W$4,0))))</f>
        <v>1321.0843106265906</v>
      </c>
      <c r="K104" s="168">
        <f ca="1">IF($C104-K$1&lt;År1,0,J103*(1-VLOOKUP($A104,[1]Hugst!$R$5:$W$9,MATCH(ROUNDUP((K$1)/10,0)*10,[1]Hugst!$R$4:$W$4,0))))</f>
        <v>1314.177420446279</v>
      </c>
      <c r="L104" s="168">
        <f ca="1">IF($C104-L$1&lt;År1,0,K103*(1-VLOOKUP($A104,[1]Hugst!$R$5:$W$9,MATCH(ROUNDUP((L$1)/10,0)*10,[1]Hugst!$R$4:$W$4,0))))</f>
        <v>1297.2460295615529</v>
      </c>
      <c r="M104" s="168">
        <f ca="1">IF($C104-M$1&lt;År1,0,L103*(1-VLOOKUP($A104,[1]Hugst!$R$5:$W$9,MATCH(ROUNDUP((M$1)/10,0)*10,[1]Hugst!$R$4:$W$4,0))))</f>
        <v>1260.2499708834275</v>
      </c>
      <c r="N104" s="168">
        <f ca="1">IF($C104-N$1&lt;År1,0,M103*(1-VLOOKUP($A104,[1]Hugst!$R$5:$W$9,MATCH(ROUNDUP((N$1)/10,0)*10,[1]Hugst!$R$4:$W$4,0))))</f>
        <v>1183.1088315084216</v>
      </c>
      <c r="O104" s="168">
        <f ca="1">IF($C104-O$1&lt;År1,0,N103*(1-VLOOKUP($A104,[1]Hugst!$R$5:$W$9,MATCH(ROUNDUP((O$1)/10,0)*10,[1]Hugst!$R$4:$W$4,0))))</f>
        <v>1025.6617065084229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607.79075336478263</v>
      </c>
      <c r="E105" s="168">
        <f t="shared" ca="1" si="2"/>
        <v>1.564568704843623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1316.942028578052</v>
      </c>
      <c r="G105" s="168">
        <f ca="1">IF($C105-G$1&lt;År1,0,F104*(1-VLOOKUP($A105,[1]Hugst!$R$5:$W$9,MATCH(ROUNDUP((G$1)/10,0)*10,[1]Hugst!$R$4:$W$4,0))))</f>
        <v>1318.119503742183</v>
      </c>
      <c r="H105" s="168">
        <f ca="1">IF($C105-H$1&lt;År1,0,G104*(1-VLOOKUP($A105,[1]Hugst!$R$5:$W$9,MATCH(ROUNDUP((H$1)/10,0)*10,[1]Hugst!$R$4:$W$4,0))))</f>
        <v>1320.5631457037962</v>
      </c>
      <c r="I105" s="168">
        <f ca="1">IF($C105-I$1&lt;År1,0,H104*(1-VLOOKUP($A105,[1]Hugst!$R$5:$W$9,MATCH(ROUNDUP((I$1)/10,0)*10,[1]Hugst!$R$4:$W$4,0))))</f>
        <v>1322.3947052286439</v>
      </c>
      <c r="J105" s="168">
        <f ca="1">IF($C105-J$1&lt;År1,0,I104*(1-VLOOKUP($A105,[1]Hugst!$R$5:$W$9,MATCH(ROUNDUP((J$1)/10,0)*10,[1]Hugst!$R$4:$W$4,0))))</f>
        <v>1322.9867444810097</v>
      </c>
      <c r="K105" s="168">
        <f ca="1">IF($C105-K$1&lt;År1,0,J104*(1-VLOOKUP($A105,[1]Hugst!$R$5:$W$9,MATCH(ROUNDUP((K$1)/10,0)*10,[1]Hugst!$R$4:$W$4,0))))</f>
        <v>1321.0843106265906</v>
      </c>
      <c r="L105" s="168">
        <f ca="1">IF($C105-L$1&lt;År1,0,K104*(1-VLOOKUP($A105,[1]Hugst!$R$5:$W$9,MATCH(ROUNDUP((L$1)/10,0)*10,[1]Hugst!$R$4:$W$4,0))))</f>
        <v>1314.177420446279</v>
      </c>
      <c r="M105" s="168">
        <f ca="1">IF($C105-M$1&lt;År1,0,L104*(1-VLOOKUP($A105,[1]Hugst!$R$5:$W$9,MATCH(ROUNDUP((M$1)/10,0)*10,[1]Hugst!$R$4:$W$4,0))))</f>
        <v>1297.2460295615529</v>
      </c>
      <c r="N105" s="168">
        <f ca="1">IF($C105-N$1&lt;År1,0,M104*(1-VLOOKUP($A105,[1]Hugst!$R$5:$W$9,MATCH(ROUNDUP((N$1)/10,0)*10,[1]Hugst!$R$4:$W$4,0))))</f>
        <v>1260.2499708834275</v>
      </c>
      <c r="O105" s="168">
        <f ca="1">IF($C105-O$1&lt;År1,0,N104*(1-VLOOKUP($A105,[1]Hugst!$R$5:$W$9,MATCH(ROUNDUP((O$1)/10,0)*10,[1]Hugst!$R$4:$W$4,0))))</f>
        <v>1183.1088315084216</v>
      </c>
      <c r="P105" s="168">
        <f ca="1">IF($C105-P$1&lt;År1,0,O104*(1-VLOOKUP($A105,[1]Hugst!$R$5:$W$9,MATCH(ROUNDUP((P$1)/10,0)*10,[1]Hugst!$R$4:$W$4,0))))</f>
        <v>1024.0971378035795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302.45355482827335</v>
      </c>
      <c r="E106" s="168">
        <f t="shared" ca="1" si="2"/>
        <v>3.3669243599670153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735.24821774283021</v>
      </c>
      <c r="G106" s="168">
        <f ca="1">IF($C106-G$1&lt;År1,0,F105*(1-VLOOKUP($A106,[1]Hugst!$R$5:$W$9,MATCH(ROUNDUP((G$1)/10,0)*10,[1]Hugst!$R$4:$W$4,0))))</f>
        <v>1316.942028578052</v>
      </c>
      <c r="H106" s="168">
        <f ca="1">IF($C106-H$1&lt;År1,0,G105*(1-VLOOKUP($A106,[1]Hugst!$R$5:$W$9,MATCH(ROUNDUP((H$1)/10,0)*10,[1]Hugst!$R$4:$W$4,0))))</f>
        <v>1318.119503742183</v>
      </c>
      <c r="I106" s="168">
        <f ca="1">IF($C106-I$1&lt;År1,0,H105*(1-VLOOKUP($A106,[1]Hugst!$R$5:$W$9,MATCH(ROUNDUP((I$1)/10,0)*10,[1]Hugst!$R$4:$W$4,0))))</f>
        <v>1320.5631457037962</v>
      </c>
      <c r="J106" s="168">
        <f ca="1">IF($C106-J$1&lt;År1,0,I105*(1-VLOOKUP($A106,[1]Hugst!$R$5:$W$9,MATCH(ROUNDUP((J$1)/10,0)*10,[1]Hugst!$R$4:$W$4,0))))</f>
        <v>1322.3947052286439</v>
      </c>
      <c r="K106" s="168">
        <f ca="1">IF($C106-K$1&lt;År1,0,J105*(1-VLOOKUP($A106,[1]Hugst!$R$5:$W$9,MATCH(ROUNDUP((K$1)/10,0)*10,[1]Hugst!$R$4:$W$4,0))))</f>
        <v>1322.9867444810097</v>
      </c>
      <c r="L106" s="168">
        <f ca="1">IF($C106-L$1&lt;År1,0,K105*(1-VLOOKUP($A106,[1]Hugst!$R$5:$W$9,MATCH(ROUNDUP((L$1)/10,0)*10,[1]Hugst!$R$4:$W$4,0))))</f>
        <v>1321.0843106265906</v>
      </c>
      <c r="M106" s="168">
        <f ca="1">IF($C106-M$1&lt;År1,0,L105*(1-VLOOKUP($A106,[1]Hugst!$R$5:$W$9,MATCH(ROUNDUP((M$1)/10,0)*10,[1]Hugst!$R$4:$W$4,0))))</f>
        <v>1314.177420446279</v>
      </c>
      <c r="N106" s="168">
        <f ca="1">IF($C106-N$1&lt;År1,0,M105*(1-VLOOKUP($A106,[1]Hugst!$R$5:$W$9,MATCH(ROUNDUP((N$1)/10,0)*10,[1]Hugst!$R$4:$W$4,0))))</f>
        <v>1297.2460295615529</v>
      </c>
      <c r="O106" s="168">
        <f ca="1">IF($C106-O$1&lt;År1,0,N105*(1-VLOOKUP($A106,[1]Hugst!$R$5:$W$9,MATCH(ROUNDUP((O$1)/10,0)*10,[1]Hugst!$R$4:$W$4,0))))</f>
        <v>1260.2499708834275</v>
      </c>
      <c r="P106" s="168">
        <f ca="1">IF($C106-P$1&lt;År1,0,O105*(1-VLOOKUP($A106,[1]Hugst!$R$5:$W$9,MATCH(ROUNDUP((P$1)/10,0)*10,[1]Hugst!$R$4:$W$4,0))))</f>
        <v>1181.3040892230697</v>
      </c>
      <c r="Q106" s="168">
        <f ca="1">IF($C106-Q$1&lt;År1,0,P105*(1-VLOOKUP($A106,[1]Hugst!$R$5:$W$9,MATCH(ROUNDUP((Q$1)/10,0)*10,[1]Hugst!$R$4:$W$4,0))))</f>
        <v>1022.5349557289638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376.59350327585025</v>
      </c>
      <c r="E107" s="168">
        <f t="shared" ca="1" si="2"/>
        <v>5.2842035834801209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811.30544541392021</v>
      </c>
      <c r="G107" s="168">
        <f ca="1">IF($C107-G$1&lt;År1,0,F106*(1-VLOOKUP($A107,[1]Hugst!$R$5:$W$9,MATCH(ROUNDUP((G$1)/10,0)*10,[1]Hugst!$R$4:$W$4,0))))</f>
        <v>735.24821774283021</v>
      </c>
      <c r="H107" s="168">
        <f ca="1">IF($C107-H$1&lt;År1,0,G106*(1-VLOOKUP($A107,[1]Hugst!$R$5:$W$9,MATCH(ROUNDUP((H$1)/10,0)*10,[1]Hugst!$R$4:$W$4,0))))</f>
        <v>1316.942028578052</v>
      </c>
      <c r="I107" s="168">
        <f ca="1">IF($C107-I$1&lt;År1,0,H106*(1-VLOOKUP($A107,[1]Hugst!$R$5:$W$9,MATCH(ROUNDUP((I$1)/10,0)*10,[1]Hugst!$R$4:$W$4,0))))</f>
        <v>1318.119503742183</v>
      </c>
      <c r="J107" s="168">
        <f ca="1">IF($C107-J$1&lt;År1,0,I106*(1-VLOOKUP($A107,[1]Hugst!$R$5:$W$9,MATCH(ROUNDUP((J$1)/10,0)*10,[1]Hugst!$R$4:$W$4,0))))</f>
        <v>1320.5631457037962</v>
      </c>
      <c r="K107" s="168">
        <f ca="1">IF($C107-K$1&lt;År1,0,J106*(1-VLOOKUP($A107,[1]Hugst!$R$5:$W$9,MATCH(ROUNDUP((K$1)/10,0)*10,[1]Hugst!$R$4:$W$4,0))))</f>
        <v>1322.3947052286439</v>
      </c>
      <c r="L107" s="168">
        <f ca="1">IF($C107-L$1&lt;År1,0,K106*(1-VLOOKUP($A107,[1]Hugst!$R$5:$W$9,MATCH(ROUNDUP((L$1)/10,0)*10,[1]Hugst!$R$4:$W$4,0))))</f>
        <v>1322.9867444810097</v>
      </c>
      <c r="M107" s="168">
        <f ca="1">IF($C107-M$1&lt;År1,0,L106*(1-VLOOKUP($A107,[1]Hugst!$R$5:$W$9,MATCH(ROUNDUP((M$1)/10,0)*10,[1]Hugst!$R$4:$W$4,0))))</f>
        <v>1321.0843106265906</v>
      </c>
      <c r="N107" s="168">
        <f ca="1">IF($C107-N$1&lt;År1,0,M106*(1-VLOOKUP($A107,[1]Hugst!$R$5:$W$9,MATCH(ROUNDUP((N$1)/10,0)*10,[1]Hugst!$R$4:$W$4,0))))</f>
        <v>1314.177420446279</v>
      </c>
      <c r="O107" s="168">
        <f ca="1">IF($C107-O$1&lt;År1,0,N106*(1-VLOOKUP($A107,[1]Hugst!$R$5:$W$9,MATCH(ROUNDUP((O$1)/10,0)*10,[1]Hugst!$R$4:$W$4,0))))</f>
        <v>1297.2460295615529</v>
      </c>
      <c r="P107" s="168">
        <f ca="1">IF($C107-P$1&lt;År1,0,O106*(1-VLOOKUP($A107,[1]Hugst!$R$5:$W$9,MATCH(ROUNDUP((P$1)/10,0)*10,[1]Hugst!$R$4:$W$4,0))))</f>
        <v>1258.3275556736053</v>
      </c>
      <c r="Q107" s="168">
        <f ca="1">IF($C107-Q$1&lt;År1,0,P106*(1-VLOOKUP($A107,[1]Hugst!$R$5:$W$9,MATCH(ROUNDUP((Q$1)/10,0)*10,[1]Hugst!$R$4:$W$4,0))))</f>
        <v>1179.5020999344242</v>
      </c>
      <c r="R107" s="168">
        <f ca="1">IF($C107-R$1&lt;År1,0,Q106*(1-VLOOKUP($A107,[1]Hugst!$R$5:$W$9,MATCH(ROUNDUP((R$1)/10,0)*10,[1]Hugst!$R$4:$W$4,0))))</f>
        <v>1020.9751566439535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431.44969792575876</v>
      </c>
      <c r="E108" s="168">
        <f t="shared" ca="1" si="2"/>
        <v>7.2549928095450014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868.13242928989359</v>
      </c>
      <c r="G108" s="168">
        <f ca="1">IF($C108-G$1&lt;År1,0,F107*(1-VLOOKUP($A108,[1]Hugst!$R$5:$W$9,MATCH(ROUNDUP((G$1)/10,0)*10,[1]Hugst!$R$4:$W$4,0))))</f>
        <v>811.30544541392021</v>
      </c>
      <c r="H108" s="168">
        <f ca="1">IF($C108-H$1&lt;År1,0,G107*(1-VLOOKUP($A108,[1]Hugst!$R$5:$W$9,MATCH(ROUNDUP((H$1)/10,0)*10,[1]Hugst!$R$4:$W$4,0))))</f>
        <v>735.24821774283021</v>
      </c>
      <c r="I108" s="168">
        <f ca="1">IF($C108-I$1&lt;År1,0,H107*(1-VLOOKUP($A108,[1]Hugst!$R$5:$W$9,MATCH(ROUNDUP((I$1)/10,0)*10,[1]Hugst!$R$4:$W$4,0))))</f>
        <v>1316.942028578052</v>
      </c>
      <c r="J108" s="168">
        <f ca="1">IF($C108-J$1&lt;År1,0,I107*(1-VLOOKUP($A108,[1]Hugst!$R$5:$W$9,MATCH(ROUNDUP((J$1)/10,0)*10,[1]Hugst!$R$4:$W$4,0))))</f>
        <v>1318.119503742183</v>
      </c>
      <c r="K108" s="168">
        <f ca="1">IF($C108-K$1&lt;År1,0,J107*(1-VLOOKUP($A108,[1]Hugst!$R$5:$W$9,MATCH(ROUNDUP((K$1)/10,0)*10,[1]Hugst!$R$4:$W$4,0))))</f>
        <v>1320.5631457037962</v>
      </c>
      <c r="L108" s="168">
        <f ca="1">IF($C108-L$1&lt;År1,0,K107*(1-VLOOKUP($A108,[1]Hugst!$R$5:$W$9,MATCH(ROUNDUP((L$1)/10,0)*10,[1]Hugst!$R$4:$W$4,0))))</f>
        <v>1322.3947052286439</v>
      </c>
      <c r="M108" s="168">
        <f ca="1">IF($C108-M$1&lt;År1,0,L107*(1-VLOOKUP($A108,[1]Hugst!$R$5:$W$9,MATCH(ROUNDUP((M$1)/10,0)*10,[1]Hugst!$R$4:$W$4,0))))</f>
        <v>1322.9867444810097</v>
      </c>
      <c r="N108" s="168">
        <f ca="1">IF($C108-N$1&lt;År1,0,M107*(1-VLOOKUP($A108,[1]Hugst!$R$5:$W$9,MATCH(ROUNDUP((N$1)/10,0)*10,[1]Hugst!$R$4:$W$4,0))))</f>
        <v>1321.0843106265906</v>
      </c>
      <c r="O108" s="168">
        <f ca="1">IF($C108-O$1&lt;År1,0,N107*(1-VLOOKUP($A108,[1]Hugst!$R$5:$W$9,MATCH(ROUNDUP((O$1)/10,0)*10,[1]Hugst!$R$4:$W$4,0))))</f>
        <v>1314.177420446279</v>
      </c>
      <c r="P108" s="168">
        <f ca="1">IF($C108-P$1&lt;År1,0,O107*(1-VLOOKUP($A108,[1]Hugst!$R$5:$W$9,MATCH(ROUNDUP((P$1)/10,0)*10,[1]Hugst!$R$4:$W$4,0))))</f>
        <v>1295.2671796859504</v>
      </c>
      <c r="Q108" s="168">
        <f ca="1">IF($C108-Q$1&lt;År1,0,P107*(1-VLOOKUP($A108,[1]Hugst!$R$5:$W$9,MATCH(ROUNDUP((Q$1)/10,0)*10,[1]Hugst!$R$4:$W$4,0))))</f>
        <v>1256.4080729615607</v>
      </c>
      <c r="R108" s="168">
        <f ca="1">IF($C108-R$1&lt;År1,0,Q107*(1-VLOOKUP($A108,[1]Hugst!$R$5:$W$9,MATCH(ROUNDUP((R$1)/10,0)*10,[1]Hugst!$R$4:$W$4,0))))</f>
        <v>1177.7028594429987</v>
      </c>
      <c r="S108" s="168">
        <f ca="1">IF($C108-S$1&lt;År1,0,R107*(1-VLOOKUP($A108,[1]Hugst!$R$5:$W$9,MATCH(ROUNDUP((S$1)/10,0)*10,[1]Hugst!$R$4:$W$4,0))))</f>
        <v>1019.4177369134796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471.84682106084529</v>
      </c>
      <c r="E109" s="168">
        <f t="shared" ca="1" si="2"/>
        <v>9.2486032923843595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910.52316290781948</v>
      </c>
      <c r="G109" s="168">
        <f ca="1">IF($C109-G$1&lt;År1,0,F108*(1-VLOOKUP($A109,[1]Hugst!$R$5:$W$9,MATCH(ROUNDUP((G$1)/10,0)*10,[1]Hugst!$R$4:$W$4,0))))</f>
        <v>868.13242928989359</v>
      </c>
      <c r="H109" s="168">
        <f ca="1">IF($C109-H$1&lt;År1,0,G108*(1-VLOOKUP($A109,[1]Hugst!$R$5:$W$9,MATCH(ROUNDUP((H$1)/10,0)*10,[1]Hugst!$R$4:$W$4,0))))</f>
        <v>811.30544541392021</v>
      </c>
      <c r="I109" s="168">
        <f ca="1">IF($C109-I$1&lt;År1,0,H108*(1-VLOOKUP($A109,[1]Hugst!$R$5:$W$9,MATCH(ROUNDUP((I$1)/10,0)*10,[1]Hugst!$R$4:$W$4,0))))</f>
        <v>735.24821774283021</v>
      </c>
      <c r="J109" s="168">
        <f ca="1">IF($C109-J$1&lt;År1,0,I108*(1-VLOOKUP($A109,[1]Hugst!$R$5:$W$9,MATCH(ROUNDUP((J$1)/10,0)*10,[1]Hugst!$R$4:$W$4,0))))</f>
        <v>1316.942028578052</v>
      </c>
      <c r="K109" s="168">
        <f ca="1">IF($C109-K$1&lt;År1,0,J108*(1-VLOOKUP($A109,[1]Hugst!$R$5:$W$9,MATCH(ROUNDUP((K$1)/10,0)*10,[1]Hugst!$R$4:$W$4,0))))</f>
        <v>1318.119503742183</v>
      </c>
      <c r="L109" s="168">
        <f ca="1">IF($C109-L$1&lt;År1,0,K108*(1-VLOOKUP($A109,[1]Hugst!$R$5:$W$9,MATCH(ROUNDUP((L$1)/10,0)*10,[1]Hugst!$R$4:$W$4,0))))</f>
        <v>1320.5631457037962</v>
      </c>
      <c r="M109" s="168">
        <f ca="1">IF($C109-M$1&lt;År1,0,L108*(1-VLOOKUP($A109,[1]Hugst!$R$5:$W$9,MATCH(ROUNDUP((M$1)/10,0)*10,[1]Hugst!$R$4:$W$4,0))))</f>
        <v>1322.3947052286439</v>
      </c>
      <c r="N109" s="168">
        <f ca="1">IF($C109-N$1&lt;År1,0,M108*(1-VLOOKUP($A109,[1]Hugst!$R$5:$W$9,MATCH(ROUNDUP((N$1)/10,0)*10,[1]Hugst!$R$4:$W$4,0))))</f>
        <v>1322.9867444810097</v>
      </c>
      <c r="O109" s="168">
        <f ca="1">IF($C109-O$1&lt;År1,0,N108*(1-VLOOKUP($A109,[1]Hugst!$R$5:$W$9,MATCH(ROUNDUP((O$1)/10,0)*10,[1]Hugst!$R$4:$W$4,0))))</f>
        <v>1321.0843106265906</v>
      </c>
      <c r="P109" s="168">
        <f ca="1">IF($C109-P$1&lt;År1,0,O108*(1-VLOOKUP($A109,[1]Hugst!$R$5:$W$9,MATCH(ROUNDUP((P$1)/10,0)*10,[1]Hugst!$R$4:$W$4,0))))</f>
        <v>1312.1727430252593</v>
      </c>
      <c r="Q109" s="168">
        <f ca="1">IF($C109-Q$1&lt;År1,0,P108*(1-VLOOKUP($A109,[1]Hugst!$R$5:$W$9,MATCH(ROUNDUP((Q$1)/10,0)*10,[1]Hugst!$R$4:$W$4,0))))</f>
        <v>1293.2913483949039</v>
      </c>
      <c r="R109" s="168">
        <f ca="1">IF($C109-R$1&lt;År1,0,Q108*(1-VLOOKUP($A109,[1]Hugst!$R$5:$W$9,MATCH(ROUNDUP((R$1)/10,0)*10,[1]Hugst!$R$4:$W$4,0))))</f>
        <v>1254.4915182739921</v>
      </c>
      <c r="S109" s="168">
        <f ca="1">IF($C109-S$1&lt;År1,0,R108*(1-VLOOKUP($A109,[1]Hugst!$R$5:$W$9,MATCH(ROUNDUP((S$1)/10,0)*10,[1]Hugst!$R$4:$W$4,0))))</f>
        <v>1175.9063635557127</v>
      </c>
      <c r="T109" s="168">
        <f ca="1">IF($C109-T$1&lt;År1,0,S108*(1-VLOOKUP($A109,[1]Hugst!$R$5:$W$9,MATCH(ROUNDUP((T$1)/10,0)*10,[1]Hugst!$R$4:$W$4,0))))</f>
        <v>1017.8626929080184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501.40336567408281</v>
      </c>
      <c r="E110" s="168">
        <f t="shared" ca="1" si="2"/>
        <v>11.249708608655055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942.0808128373277</v>
      </c>
      <c r="G110" s="168">
        <f ca="1">IF($C110-G$1&lt;År1,0,F109*(1-VLOOKUP($A110,[1]Hugst!$R$5:$W$9,MATCH(ROUNDUP((G$1)/10,0)*10,[1]Hugst!$R$4:$W$4,0))))</f>
        <v>910.52316290781948</v>
      </c>
      <c r="H110" s="168">
        <f ca="1">IF($C110-H$1&lt;År1,0,G109*(1-VLOOKUP($A110,[1]Hugst!$R$5:$W$9,MATCH(ROUNDUP((H$1)/10,0)*10,[1]Hugst!$R$4:$W$4,0))))</f>
        <v>868.13242928989359</v>
      </c>
      <c r="I110" s="168">
        <f ca="1">IF($C110-I$1&lt;År1,0,H109*(1-VLOOKUP($A110,[1]Hugst!$R$5:$W$9,MATCH(ROUNDUP((I$1)/10,0)*10,[1]Hugst!$R$4:$W$4,0))))</f>
        <v>811.30544541392021</v>
      </c>
      <c r="J110" s="168">
        <f ca="1">IF($C110-J$1&lt;År1,0,I109*(1-VLOOKUP($A110,[1]Hugst!$R$5:$W$9,MATCH(ROUNDUP((J$1)/10,0)*10,[1]Hugst!$R$4:$W$4,0))))</f>
        <v>735.24821774283021</v>
      </c>
      <c r="K110" s="168">
        <f ca="1">IF($C110-K$1&lt;År1,0,J109*(1-VLOOKUP($A110,[1]Hugst!$R$5:$W$9,MATCH(ROUNDUP((K$1)/10,0)*10,[1]Hugst!$R$4:$W$4,0))))</f>
        <v>1316.942028578052</v>
      </c>
      <c r="L110" s="168">
        <f ca="1">IF($C110-L$1&lt;År1,0,K109*(1-VLOOKUP($A110,[1]Hugst!$R$5:$W$9,MATCH(ROUNDUP((L$1)/10,0)*10,[1]Hugst!$R$4:$W$4,0))))</f>
        <v>1318.119503742183</v>
      </c>
      <c r="M110" s="168">
        <f ca="1">IF($C110-M$1&lt;År1,0,L109*(1-VLOOKUP($A110,[1]Hugst!$R$5:$W$9,MATCH(ROUNDUP((M$1)/10,0)*10,[1]Hugst!$R$4:$W$4,0))))</f>
        <v>1320.5631457037962</v>
      </c>
      <c r="N110" s="168">
        <f ca="1">IF($C110-N$1&lt;År1,0,M109*(1-VLOOKUP($A110,[1]Hugst!$R$5:$W$9,MATCH(ROUNDUP((N$1)/10,0)*10,[1]Hugst!$R$4:$W$4,0))))</f>
        <v>1322.3947052286439</v>
      </c>
      <c r="O110" s="168">
        <f ca="1">IF($C110-O$1&lt;År1,0,N109*(1-VLOOKUP($A110,[1]Hugst!$R$5:$W$9,MATCH(ROUNDUP((O$1)/10,0)*10,[1]Hugst!$R$4:$W$4,0))))</f>
        <v>1322.9867444810097</v>
      </c>
      <c r="P110" s="168">
        <f ca="1">IF($C110-P$1&lt;År1,0,O109*(1-VLOOKUP($A110,[1]Hugst!$R$5:$W$9,MATCH(ROUNDUP((P$1)/10,0)*10,[1]Hugst!$R$4:$W$4,0))))</f>
        <v>1319.0690972713976</v>
      </c>
      <c r="Q110" s="168">
        <f ca="1">IF($C110-Q$1&lt;År1,0,P109*(1-VLOOKUP($A110,[1]Hugst!$R$5:$W$9,MATCH(ROUNDUP((Q$1)/10,0)*10,[1]Hugst!$R$4:$W$4,0))))</f>
        <v>1310.171123586746</v>
      </c>
      <c r="R110" s="168">
        <f ca="1">IF($C110-R$1&lt;År1,0,Q109*(1-VLOOKUP($A110,[1]Hugst!$R$5:$W$9,MATCH(ROUNDUP((R$1)/10,0)*10,[1]Hugst!$R$4:$W$4,0))))</f>
        <v>1291.318531083793</v>
      </c>
      <c r="S110" s="168">
        <f ca="1">IF($C110-S$1&lt;År1,0,R109*(1-VLOOKUP($A110,[1]Hugst!$R$5:$W$9,MATCH(ROUNDUP((S$1)/10,0)*10,[1]Hugst!$R$4:$W$4,0))))</f>
        <v>1252.5778871444215</v>
      </c>
      <c r="T110" s="168">
        <f ca="1">IF($C110-T$1&lt;År1,0,S109*(1-VLOOKUP($A110,[1]Hugst!$R$5:$W$9,MATCH(ROUNDUP((T$1)/10,0)*10,[1]Hugst!$R$4:$W$4,0))))</f>
        <v>1174.1126080858819</v>
      </c>
      <c r="U110" s="168">
        <f ca="1">IF($C110-U$1&lt;År1,0,T109*(1-VLOOKUP($A110,[1]Hugst!$R$5:$W$9,MATCH(ROUNDUP((U$1)/10,0)*10,[1]Hugst!$R$4:$W$4,0))))</f>
        <v>1016.3100210035824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522.83318288461214</v>
      </c>
      <c r="E111" s="168">
        <f t="shared" ca="1" si="2"/>
        <v>13.250663409133267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965.51158484833525</v>
      </c>
      <c r="G111" s="168">
        <f ca="1">IF($C111-G$1&lt;År1,0,F110*(1-VLOOKUP($A111,[1]Hugst!$R$5:$W$9,MATCH(ROUNDUP((G$1)/10,0)*10,[1]Hugst!$R$4:$W$4,0))))</f>
        <v>942.0808128373277</v>
      </c>
      <c r="H111" s="168">
        <f ca="1">IF($C111-H$1&lt;År1,0,G110*(1-VLOOKUP($A111,[1]Hugst!$R$5:$W$9,MATCH(ROUNDUP((H$1)/10,0)*10,[1]Hugst!$R$4:$W$4,0))))</f>
        <v>910.52316290781948</v>
      </c>
      <c r="I111" s="168">
        <f ca="1">IF($C111-I$1&lt;År1,0,H110*(1-VLOOKUP($A111,[1]Hugst!$R$5:$W$9,MATCH(ROUNDUP((I$1)/10,0)*10,[1]Hugst!$R$4:$W$4,0))))</f>
        <v>868.13242928989359</v>
      </c>
      <c r="J111" s="168">
        <f ca="1">IF($C111-J$1&lt;År1,0,I110*(1-VLOOKUP($A111,[1]Hugst!$R$5:$W$9,MATCH(ROUNDUP((J$1)/10,0)*10,[1]Hugst!$R$4:$W$4,0))))</f>
        <v>811.30544541392021</v>
      </c>
      <c r="K111" s="168">
        <f ca="1">IF($C111-K$1&lt;År1,0,J110*(1-VLOOKUP($A111,[1]Hugst!$R$5:$W$9,MATCH(ROUNDUP((K$1)/10,0)*10,[1]Hugst!$R$4:$W$4,0))))</f>
        <v>735.24821774283021</v>
      </c>
      <c r="L111" s="168">
        <f ca="1">IF($C111-L$1&lt;År1,0,K110*(1-VLOOKUP($A111,[1]Hugst!$R$5:$W$9,MATCH(ROUNDUP((L$1)/10,0)*10,[1]Hugst!$R$4:$W$4,0))))</f>
        <v>1316.942028578052</v>
      </c>
      <c r="M111" s="168">
        <f ca="1">IF($C111-M$1&lt;År1,0,L110*(1-VLOOKUP($A111,[1]Hugst!$R$5:$W$9,MATCH(ROUNDUP((M$1)/10,0)*10,[1]Hugst!$R$4:$W$4,0))))</f>
        <v>1318.119503742183</v>
      </c>
      <c r="N111" s="168">
        <f ca="1">IF($C111-N$1&lt;År1,0,M110*(1-VLOOKUP($A111,[1]Hugst!$R$5:$W$9,MATCH(ROUNDUP((N$1)/10,0)*10,[1]Hugst!$R$4:$W$4,0))))</f>
        <v>1320.5631457037962</v>
      </c>
      <c r="O111" s="168">
        <f ca="1">IF($C111-O$1&lt;År1,0,N110*(1-VLOOKUP($A111,[1]Hugst!$R$5:$W$9,MATCH(ROUNDUP((O$1)/10,0)*10,[1]Hugst!$R$4:$W$4,0))))</f>
        <v>1322.3947052286439</v>
      </c>
      <c r="P111" s="168">
        <f ca="1">IF($C111-P$1&lt;År1,0,O110*(1-VLOOKUP($A111,[1]Hugst!$R$5:$W$9,MATCH(ROUNDUP((P$1)/10,0)*10,[1]Hugst!$R$4:$W$4,0))))</f>
        <v>1320.9686291080725</v>
      </c>
      <c r="Q111" s="168">
        <f ca="1">IF($C111-Q$1&lt;År1,0,P110*(1-VLOOKUP($A111,[1]Hugst!$R$5:$W$9,MATCH(ROUNDUP((Q$1)/10,0)*10,[1]Hugst!$R$4:$W$4,0))))</f>
        <v>1317.0569579704752</v>
      </c>
      <c r="R111" s="168">
        <f ca="1">IF($C111-R$1&lt;År1,0,Q110*(1-VLOOKUP($A111,[1]Hugst!$R$5:$W$9,MATCH(ROUNDUP((R$1)/10,0)*10,[1]Hugst!$R$4:$W$4,0))))</f>
        <v>1308.1725574660204</v>
      </c>
      <c r="S111" s="168">
        <f ca="1">IF($C111-S$1&lt;År1,0,R110*(1-VLOOKUP($A111,[1]Hugst!$R$5:$W$9,MATCH(ROUNDUP((S$1)/10,0)*10,[1]Hugst!$R$4:$W$4,0))))</f>
        <v>1289.3487231550212</v>
      </c>
      <c r="T111" s="168">
        <f ca="1">IF($C111-T$1&lt;År1,0,S110*(1-VLOOKUP($A111,[1]Hugst!$R$5:$W$9,MATCH(ROUNDUP((T$1)/10,0)*10,[1]Hugst!$R$4:$W$4,0))))</f>
        <v>1250.6671751131842</v>
      </c>
      <c r="U111" s="168">
        <f ca="1">IF($C111-U$1&lt;År1,0,T110*(1-VLOOKUP($A111,[1]Hugst!$R$5:$W$9,MATCH(ROUNDUP((U$1)/10,0)*10,[1]Hugst!$R$4:$W$4,0))))</f>
        <v>1172.3215888532086</v>
      </c>
      <c r="V111" s="168">
        <f ca="1">IF($C111-V$1&lt;År1,0,U110*(1-VLOOKUP($A111,[1]Hugst!$R$5:$W$9,MATCH(ROUNDUP((V$1)/10,0)*10,[1]Hugst!$R$4:$W$4,0))))</f>
        <v>1014.7597175817125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538.17164249936741</v>
      </c>
      <c r="E112" s="168">
        <f t="shared" ca="1" si="2"/>
        <v>15.247662794961798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982.84704384891904</v>
      </c>
      <c r="G112" s="168">
        <f ca="1">IF($C112-G$1&lt;År1,0,F111*(1-VLOOKUP($A112,[1]Hugst!$R$5:$W$9,MATCH(ROUNDUP((G$1)/10,0)*10,[1]Hugst!$R$4:$W$4,0))))</f>
        <v>965.51158484833525</v>
      </c>
      <c r="H112" s="168">
        <f ca="1">IF($C112-H$1&lt;År1,0,G111*(1-VLOOKUP($A112,[1]Hugst!$R$5:$W$9,MATCH(ROUNDUP((H$1)/10,0)*10,[1]Hugst!$R$4:$W$4,0))))</f>
        <v>942.0808128373277</v>
      </c>
      <c r="I112" s="168">
        <f ca="1">IF($C112-I$1&lt;År1,0,H111*(1-VLOOKUP($A112,[1]Hugst!$R$5:$W$9,MATCH(ROUNDUP((I$1)/10,0)*10,[1]Hugst!$R$4:$W$4,0))))</f>
        <v>910.52316290781948</v>
      </c>
      <c r="J112" s="168">
        <f ca="1">IF($C112-J$1&lt;År1,0,I111*(1-VLOOKUP($A112,[1]Hugst!$R$5:$W$9,MATCH(ROUNDUP((J$1)/10,0)*10,[1]Hugst!$R$4:$W$4,0))))</f>
        <v>868.13242928989359</v>
      </c>
      <c r="K112" s="168">
        <f ca="1">IF($C112-K$1&lt;År1,0,J111*(1-VLOOKUP($A112,[1]Hugst!$R$5:$W$9,MATCH(ROUNDUP((K$1)/10,0)*10,[1]Hugst!$R$4:$W$4,0))))</f>
        <v>811.30544541392021</v>
      </c>
      <c r="L112" s="168">
        <f ca="1">IF($C112-L$1&lt;År1,0,K111*(1-VLOOKUP($A112,[1]Hugst!$R$5:$W$9,MATCH(ROUNDUP((L$1)/10,0)*10,[1]Hugst!$R$4:$W$4,0))))</f>
        <v>735.24821774283021</v>
      </c>
      <c r="M112" s="168">
        <f ca="1">IF($C112-M$1&lt;År1,0,L111*(1-VLOOKUP($A112,[1]Hugst!$R$5:$W$9,MATCH(ROUNDUP((M$1)/10,0)*10,[1]Hugst!$R$4:$W$4,0))))</f>
        <v>1316.942028578052</v>
      </c>
      <c r="N112" s="168">
        <f ca="1">IF($C112-N$1&lt;År1,0,M111*(1-VLOOKUP($A112,[1]Hugst!$R$5:$W$9,MATCH(ROUNDUP((N$1)/10,0)*10,[1]Hugst!$R$4:$W$4,0))))</f>
        <v>1318.119503742183</v>
      </c>
      <c r="O112" s="168">
        <f ca="1">IF($C112-O$1&lt;År1,0,N111*(1-VLOOKUP($A112,[1]Hugst!$R$5:$W$9,MATCH(ROUNDUP((O$1)/10,0)*10,[1]Hugst!$R$4:$W$4,0))))</f>
        <v>1320.5631457037962</v>
      </c>
      <c r="P112" s="168">
        <f ca="1">IF($C112-P$1&lt;År1,0,O111*(1-VLOOKUP($A112,[1]Hugst!$R$5:$W$9,MATCH(ROUNDUP((P$1)/10,0)*10,[1]Hugst!$R$4:$W$4,0))))</f>
        <v>1320.3774929664307</v>
      </c>
      <c r="Q112" s="168">
        <f ca="1">IF($C112-Q$1&lt;År1,0,P111*(1-VLOOKUP($A112,[1]Hugst!$R$5:$W$9,MATCH(ROUNDUP((Q$1)/10,0)*10,[1]Hugst!$R$4:$W$4,0))))</f>
        <v>1318.9535922162127</v>
      </c>
      <c r="R112" s="168">
        <f ca="1">IF($C112-R$1&lt;År1,0,Q111*(1-VLOOKUP($A112,[1]Hugst!$R$5:$W$9,MATCH(ROUNDUP((R$1)/10,0)*10,[1]Hugst!$R$4:$W$4,0))))</f>
        <v>1315.0478880345879</v>
      </c>
      <c r="S112" s="168">
        <f ca="1">IF($C112-S$1&lt;År1,0,R111*(1-VLOOKUP($A112,[1]Hugst!$R$5:$W$9,MATCH(ROUNDUP((S$1)/10,0)*10,[1]Hugst!$R$4:$W$4,0))))</f>
        <v>1306.1770400054791</v>
      </c>
      <c r="T112" s="168">
        <f ca="1">IF($C112-T$1&lt;År1,0,S111*(1-VLOOKUP($A112,[1]Hugst!$R$5:$W$9,MATCH(ROUNDUP((T$1)/10,0)*10,[1]Hugst!$R$4:$W$4,0))))</f>
        <v>1287.3819200180051</v>
      </c>
      <c r="U112" s="168">
        <f ca="1">IF($C112-U$1&lt;År1,0,T111*(1-VLOOKUP($A112,[1]Hugst!$R$5:$W$9,MATCH(ROUNDUP((U$1)/10,0)*10,[1]Hugst!$R$4:$W$4,0))))</f>
        <v>1248.7593777274183</v>
      </c>
      <c r="V112" s="168">
        <f ca="1">IF($C112-V$1&lt;År1,0,U111*(1-VLOOKUP($A112,[1]Hugst!$R$5:$W$9,MATCH(ROUNDUP((V$1)/10,0)*10,[1]Hugst!$R$4:$W$4,0))))</f>
        <v>1170.5333016837715</v>
      </c>
      <c r="W112" s="168">
        <f ca="1">IF($C112-W$1&lt;År1,0,V111*(1-VLOOKUP($A112,[1]Hugst!$R$5:$W$9,MATCH(ROUNDUP((W$1)/10,0)*10,[1]Hugst!$R$4:$W$4,0))))</f>
        <v>1013.2117790294692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548.94525343375608</v>
      </c>
      <c r="E113" s="168">
        <f t="shared" ca="1" si="2"/>
        <v>17.238822006187547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995.61181399453346</v>
      </c>
      <c r="G113" s="168">
        <f ca="1">IF($C113-G$1&lt;År1,0,F112*(1-VLOOKUP($A113,[1]Hugst!$R$5:$W$9,MATCH(ROUNDUP((G$1)/10,0)*10,[1]Hugst!$R$4:$W$4,0))))</f>
        <v>982.84704384891904</v>
      </c>
      <c r="H113" s="168">
        <f ca="1">IF($C113-H$1&lt;År1,0,G112*(1-VLOOKUP($A113,[1]Hugst!$R$5:$W$9,MATCH(ROUNDUP((H$1)/10,0)*10,[1]Hugst!$R$4:$W$4,0))))</f>
        <v>965.51158484833525</v>
      </c>
      <c r="I113" s="168">
        <f ca="1">IF($C113-I$1&lt;År1,0,H112*(1-VLOOKUP($A113,[1]Hugst!$R$5:$W$9,MATCH(ROUNDUP((I$1)/10,0)*10,[1]Hugst!$R$4:$W$4,0))))</f>
        <v>942.0808128373277</v>
      </c>
      <c r="J113" s="168">
        <f ca="1">IF($C113-J$1&lt;År1,0,I112*(1-VLOOKUP($A113,[1]Hugst!$R$5:$W$9,MATCH(ROUNDUP((J$1)/10,0)*10,[1]Hugst!$R$4:$W$4,0))))</f>
        <v>910.52316290781948</v>
      </c>
      <c r="K113" s="168">
        <f ca="1">IF($C113-K$1&lt;År1,0,J112*(1-VLOOKUP($A113,[1]Hugst!$R$5:$W$9,MATCH(ROUNDUP((K$1)/10,0)*10,[1]Hugst!$R$4:$W$4,0))))</f>
        <v>868.13242928989359</v>
      </c>
      <c r="L113" s="168">
        <f ca="1">IF($C113-L$1&lt;År1,0,K112*(1-VLOOKUP($A113,[1]Hugst!$R$5:$W$9,MATCH(ROUNDUP((L$1)/10,0)*10,[1]Hugst!$R$4:$W$4,0))))</f>
        <v>811.30544541392021</v>
      </c>
      <c r="M113" s="168">
        <f ca="1">IF($C113-M$1&lt;År1,0,L112*(1-VLOOKUP($A113,[1]Hugst!$R$5:$W$9,MATCH(ROUNDUP((M$1)/10,0)*10,[1]Hugst!$R$4:$W$4,0))))</f>
        <v>735.24821774283021</v>
      </c>
      <c r="N113" s="168">
        <f ca="1">IF($C113-N$1&lt;År1,0,M112*(1-VLOOKUP($A113,[1]Hugst!$R$5:$W$9,MATCH(ROUNDUP((N$1)/10,0)*10,[1]Hugst!$R$4:$W$4,0))))</f>
        <v>1316.942028578052</v>
      </c>
      <c r="O113" s="168">
        <f ca="1">IF($C113-O$1&lt;År1,0,N112*(1-VLOOKUP($A113,[1]Hugst!$R$5:$W$9,MATCH(ROUNDUP((O$1)/10,0)*10,[1]Hugst!$R$4:$W$4,0))))</f>
        <v>1318.119503742183</v>
      </c>
      <c r="P113" s="168">
        <f ca="1">IF($C113-P$1&lt;År1,0,O112*(1-VLOOKUP($A113,[1]Hugst!$R$5:$W$9,MATCH(ROUNDUP((P$1)/10,0)*10,[1]Hugst!$R$4:$W$4,0))))</f>
        <v>1318.5487273459428</v>
      </c>
      <c r="Q113" s="168">
        <f ca="1">IF($C113-Q$1&lt;År1,0,P112*(1-VLOOKUP($A113,[1]Hugst!$R$5:$W$9,MATCH(ROUNDUP((Q$1)/10,0)*10,[1]Hugst!$R$4:$W$4,0))))</f>
        <v>1318.3633578076683</v>
      </c>
      <c r="R113" s="168">
        <f ca="1">IF($C113-R$1&lt;År1,0,Q112*(1-VLOOKUP($A113,[1]Hugst!$R$5:$W$9,MATCH(ROUNDUP((R$1)/10,0)*10,[1]Hugst!$R$4:$W$4,0))))</f>
        <v>1316.9416291094421</v>
      </c>
      <c r="S113" s="168">
        <f ca="1">IF($C113-S$1&lt;År1,0,R112*(1-VLOOKUP($A113,[1]Hugst!$R$5:$W$9,MATCH(ROUNDUP((S$1)/10,0)*10,[1]Hugst!$R$4:$W$4,0))))</f>
        <v>1313.0418827816538</v>
      </c>
      <c r="T113" s="168">
        <f ca="1">IF($C113-T$1&lt;År1,0,S112*(1-VLOOKUP($A113,[1]Hugst!$R$5:$W$9,MATCH(ROUNDUP((T$1)/10,0)*10,[1]Hugst!$R$4:$W$4,0))))</f>
        <v>1304.1845665546232</v>
      </c>
      <c r="U113" s="168">
        <f ca="1">IF($C113-U$1&lt;År1,0,T112*(1-VLOOKUP($A113,[1]Hugst!$R$5:$W$9,MATCH(ROUNDUP((U$1)/10,0)*10,[1]Hugst!$R$4:$W$4,0))))</f>
        <v>1285.4181170891641</v>
      </c>
      <c r="V113" s="168">
        <f ca="1">IF($C113-V$1&lt;År1,0,U112*(1-VLOOKUP($A113,[1]Hugst!$R$5:$W$9,MATCH(ROUNDUP((V$1)/10,0)*10,[1]Hugst!$R$4:$W$4,0))))</f>
        <v>1246.8544905410545</v>
      </c>
      <c r="W113" s="168">
        <f ca="1">IF($C113-W$1&lt;År1,0,V112*(1-VLOOKUP($A113,[1]Hugst!$R$5:$W$9,MATCH(ROUNDUP((W$1)/10,0)*10,[1]Hugst!$R$4:$W$4,0))))</f>
        <v>1168.7477424100166</v>
      </c>
      <c r="X113" s="168">
        <f ca="1">IF($C113-X$1&lt;År1,0,W112*(1-VLOOKUP($A113,[1]Hugst!$R$5:$W$9,MATCH(ROUNDUP((X$1)/10,0)*10,[1]Hugst!$R$4:$W$4,0))))</f>
        <v>1011.6662017394242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556.29887902674773</v>
      </c>
      <c r="E114" s="168">
        <f t="shared" ca="1" si="2"/>
        <v>19.223216266454983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1004.9498338477925</v>
      </c>
      <c r="G114" s="168">
        <f ca="1">IF($C114-G$1&lt;År1,0,F113*(1-VLOOKUP($A114,[1]Hugst!$R$5:$W$9,MATCH(ROUNDUP((G$1)/10,0)*10,[1]Hugst!$R$4:$W$4,0))))</f>
        <v>995.61181399453346</v>
      </c>
      <c r="H114" s="168">
        <f ca="1">IF($C114-H$1&lt;År1,0,G113*(1-VLOOKUP($A114,[1]Hugst!$R$5:$W$9,MATCH(ROUNDUP((H$1)/10,0)*10,[1]Hugst!$R$4:$W$4,0))))</f>
        <v>982.84704384891904</v>
      </c>
      <c r="I114" s="168">
        <f ca="1">IF($C114-I$1&lt;År1,0,H113*(1-VLOOKUP($A114,[1]Hugst!$R$5:$W$9,MATCH(ROUNDUP((I$1)/10,0)*10,[1]Hugst!$R$4:$W$4,0))))</f>
        <v>965.51158484833525</v>
      </c>
      <c r="J114" s="168">
        <f ca="1">IF($C114-J$1&lt;År1,0,I113*(1-VLOOKUP($A114,[1]Hugst!$R$5:$W$9,MATCH(ROUNDUP((J$1)/10,0)*10,[1]Hugst!$R$4:$W$4,0))))</f>
        <v>942.0808128373277</v>
      </c>
      <c r="K114" s="168">
        <f ca="1">IF($C114-K$1&lt;År1,0,J113*(1-VLOOKUP($A114,[1]Hugst!$R$5:$W$9,MATCH(ROUNDUP((K$1)/10,0)*10,[1]Hugst!$R$4:$W$4,0))))</f>
        <v>910.52316290781948</v>
      </c>
      <c r="L114" s="168">
        <f ca="1">IF($C114-L$1&lt;År1,0,K113*(1-VLOOKUP($A114,[1]Hugst!$R$5:$W$9,MATCH(ROUNDUP((L$1)/10,0)*10,[1]Hugst!$R$4:$W$4,0))))</f>
        <v>868.13242928989359</v>
      </c>
      <c r="M114" s="168">
        <f ca="1">IF($C114-M$1&lt;År1,0,L113*(1-VLOOKUP($A114,[1]Hugst!$R$5:$W$9,MATCH(ROUNDUP((M$1)/10,0)*10,[1]Hugst!$R$4:$W$4,0))))</f>
        <v>811.30544541392021</v>
      </c>
      <c r="N114" s="168">
        <f ca="1">IF($C114-N$1&lt;År1,0,M113*(1-VLOOKUP($A114,[1]Hugst!$R$5:$W$9,MATCH(ROUNDUP((N$1)/10,0)*10,[1]Hugst!$R$4:$W$4,0))))</f>
        <v>735.24821774283021</v>
      </c>
      <c r="O114" s="168">
        <f ca="1">IF($C114-O$1&lt;År1,0,N113*(1-VLOOKUP($A114,[1]Hugst!$R$5:$W$9,MATCH(ROUNDUP((O$1)/10,0)*10,[1]Hugst!$R$4:$W$4,0))))</f>
        <v>1316.942028578052</v>
      </c>
      <c r="P114" s="168">
        <f ca="1">IF($C114-P$1&lt;År1,0,O113*(1-VLOOKUP($A114,[1]Hugst!$R$5:$W$9,MATCH(ROUNDUP((P$1)/10,0)*10,[1]Hugst!$R$4:$W$4,0))))</f>
        <v>1316.1088129737627</v>
      </c>
      <c r="Q114" s="168">
        <f ca="1">IF($C114-Q$1&lt;År1,0,P113*(1-VLOOKUP($A114,[1]Hugst!$R$5:$W$9,MATCH(ROUNDUP((Q$1)/10,0)*10,[1]Hugst!$R$4:$W$4,0))))</f>
        <v>1316.5373818296523</v>
      </c>
      <c r="R114" s="168">
        <f ca="1">IF($C114-R$1&lt;År1,0,Q113*(1-VLOOKUP($A114,[1]Hugst!$R$5:$W$9,MATCH(ROUNDUP((R$1)/10,0)*10,[1]Hugst!$R$4:$W$4,0))))</f>
        <v>1316.3522950584702</v>
      </c>
      <c r="S114" s="168">
        <f ca="1">IF($C114-S$1&lt;År1,0,R113*(1-VLOOKUP($A114,[1]Hugst!$R$5:$W$9,MATCH(ROUNDUP((S$1)/10,0)*10,[1]Hugst!$R$4:$W$4,0))))</f>
        <v>1314.9327350989361</v>
      </c>
      <c r="T114" s="168">
        <f ca="1">IF($C114-T$1&lt;År1,0,S113*(1-VLOOKUP($A114,[1]Hugst!$R$5:$W$9,MATCH(ROUNDUP((T$1)/10,0)*10,[1]Hugst!$R$4:$W$4,0))))</f>
        <v>1311.0389375367326</v>
      </c>
      <c r="U114" s="168">
        <f ca="1">IF($C114-U$1&lt;År1,0,T113*(1-VLOOKUP($A114,[1]Hugst!$R$5:$W$9,MATCH(ROUNDUP((U$1)/10,0)*10,[1]Hugst!$R$4:$W$4,0))))</f>
        <v>1302.1951324700483</v>
      </c>
      <c r="V114" s="168">
        <f ca="1">IF($C114-V$1&lt;År1,0,U113*(1-VLOOKUP($A114,[1]Hugst!$R$5:$W$9,MATCH(ROUNDUP((V$1)/10,0)*10,[1]Hugst!$R$4:$W$4,0))))</f>
        <v>1283.4573097919094</v>
      </c>
      <c r="W114" s="168">
        <f ca="1">IF($C114-W$1&lt;År1,0,V113*(1-VLOOKUP($A114,[1]Hugst!$R$5:$W$9,MATCH(ROUNDUP((W$1)/10,0)*10,[1]Hugst!$R$4:$W$4,0))))</f>
        <v>1244.9525091148055</v>
      </c>
      <c r="X114" s="168">
        <f ca="1">IF($C114-X$1&lt;År1,0,W113*(1-VLOOKUP($A114,[1]Hugst!$R$5:$W$9,MATCH(ROUNDUP((X$1)/10,0)*10,[1]Hugst!$R$4:$W$4,0))))</f>
        <v>1166.964906870747</v>
      </c>
      <c r="Y114" s="168">
        <f ca="1">IF($C114-Y$1&lt;År1,0,X113*(1-VLOOKUP($A114,[1]Hugst!$R$5:$W$9,MATCH(ROUNDUP((Y$1)/10,0)*10,[1]Hugst!$R$4:$W$4,0))))</f>
        <v>1010.1229821096522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561.09114852673292</v>
      </c>
      <c r="E115" s="168">
        <f t="shared" ca="1" si="2"/>
        <v>21.416796442466875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1011.9356835237896</v>
      </c>
      <c r="G115" s="168">
        <f ca="1">IF($C115-G$1&lt;År1,0,F114*(1-VLOOKUP($A115,[1]Hugst!$R$5:$W$9,MATCH(ROUNDUP((G$1)/10,0)*10,[1]Hugst!$R$4:$W$4,0))))</f>
        <v>1004.9498338477925</v>
      </c>
      <c r="H115" s="168">
        <f ca="1">IF($C115-H$1&lt;År1,0,G114*(1-VLOOKUP($A115,[1]Hugst!$R$5:$W$9,MATCH(ROUNDUP((H$1)/10,0)*10,[1]Hugst!$R$4:$W$4,0))))</f>
        <v>995.61181399453346</v>
      </c>
      <c r="I115" s="168">
        <f ca="1">IF($C115-I$1&lt;År1,0,H114*(1-VLOOKUP($A115,[1]Hugst!$R$5:$W$9,MATCH(ROUNDUP((I$1)/10,0)*10,[1]Hugst!$R$4:$W$4,0))))</f>
        <v>982.84704384891904</v>
      </c>
      <c r="J115" s="168">
        <f ca="1">IF($C115-J$1&lt;År1,0,I114*(1-VLOOKUP($A115,[1]Hugst!$R$5:$W$9,MATCH(ROUNDUP((J$1)/10,0)*10,[1]Hugst!$R$4:$W$4,0))))</f>
        <v>965.51158484833525</v>
      </c>
      <c r="K115" s="168">
        <f ca="1">IF($C115-K$1&lt;År1,0,J114*(1-VLOOKUP($A115,[1]Hugst!$R$5:$W$9,MATCH(ROUNDUP((K$1)/10,0)*10,[1]Hugst!$R$4:$W$4,0))))</f>
        <v>942.0808128373277</v>
      </c>
      <c r="L115" s="168">
        <f ca="1">IF($C115-L$1&lt;År1,0,K114*(1-VLOOKUP($A115,[1]Hugst!$R$5:$W$9,MATCH(ROUNDUP((L$1)/10,0)*10,[1]Hugst!$R$4:$W$4,0))))</f>
        <v>910.52316290781948</v>
      </c>
      <c r="M115" s="168">
        <f ca="1">IF($C115-M$1&lt;År1,0,L114*(1-VLOOKUP($A115,[1]Hugst!$R$5:$W$9,MATCH(ROUNDUP((M$1)/10,0)*10,[1]Hugst!$R$4:$W$4,0))))</f>
        <v>868.13242928989359</v>
      </c>
      <c r="N115" s="168">
        <f ca="1">IF($C115-N$1&lt;År1,0,M114*(1-VLOOKUP($A115,[1]Hugst!$R$5:$W$9,MATCH(ROUNDUP((N$1)/10,0)*10,[1]Hugst!$R$4:$W$4,0))))</f>
        <v>811.30544541392021</v>
      </c>
      <c r="O115" s="168">
        <f ca="1">IF($C115-O$1&lt;År1,0,N114*(1-VLOOKUP($A115,[1]Hugst!$R$5:$W$9,MATCH(ROUNDUP((O$1)/10,0)*10,[1]Hugst!$R$4:$W$4,0))))</f>
        <v>735.24821774283021</v>
      </c>
      <c r="P115" s="168">
        <f ca="1">IF($C115-P$1&lt;År1,0,O114*(1-VLOOKUP($A115,[1]Hugst!$R$5:$W$9,MATCH(ROUNDUP((P$1)/10,0)*10,[1]Hugst!$R$4:$W$4,0))))</f>
        <v>1314.9331339581872</v>
      </c>
      <c r="Q115" s="168">
        <f ca="1">IF($C115-Q$1&lt;År1,0,P114*(1-VLOOKUP($A115,[1]Hugst!$R$5:$W$9,MATCH(ROUNDUP((Q$1)/10,0)*10,[1]Hugst!$R$4:$W$4,0))))</f>
        <v>1314.101189360752</v>
      </c>
      <c r="R115" s="168">
        <f ca="1">IF($C115-R$1&lt;År1,0,Q114*(1-VLOOKUP($A115,[1]Hugst!$R$5:$W$9,MATCH(ROUNDUP((R$1)/10,0)*10,[1]Hugst!$R$4:$W$4,0))))</f>
        <v>1314.5291044675391</v>
      </c>
      <c r="S115" s="168">
        <f ca="1">IF($C115-S$1&lt;År1,0,R114*(1-VLOOKUP($A115,[1]Hugst!$R$5:$W$9,MATCH(ROUNDUP((S$1)/10,0)*10,[1]Hugst!$R$4:$W$4,0))))</f>
        <v>1314.3443000321097</v>
      </c>
      <c r="T115" s="168">
        <f ca="1">IF($C115-T$1&lt;År1,0,S114*(1-VLOOKUP($A115,[1]Hugst!$R$5:$W$9,MATCH(ROUNDUP((T$1)/10,0)*10,[1]Hugst!$R$4:$W$4,0))))</f>
        <v>1312.9269055030225</v>
      </c>
      <c r="U115" s="168">
        <f ca="1">IF($C115-U$1&lt;År1,0,T114*(1-VLOOKUP($A115,[1]Hugst!$R$5:$W$9,MATCH(ROUNDUP((U$1)/10,0)*10,[1]Hugst!$R$4:$W$4,0))))</f>
        <v>1309.0390476320156</v>
      </c>
      <c r="V115" s="168">
        <f ca="1">IF($C115-V$1&lt;År1,0,U114*(1-VLOOKUP($A115,[1]Hugst!$R$5:$W$9,MATCH(ROUNDUP((V$1)/10,0)*10,[1]Hugst!$R$4:$W$4,0))))</f>
        <v>1300.208733115433</v>
      </c>
      <c r="W115" s="168">
        <f ca="1">IF($C115-W$1&lt;År1,0,V114*(1-VLOOKUP($A115,[1]Hugst!$R$5:$W$9,MATCH(ROUNDUP((W$1)/10,0)*10,[1]Hugst!$R$4:$W$4,0))))</f>
        <v>1281.4994935566335</v>
      </c>
      <c r="X115" s="168">
        <f ca="1">IF($C115-X$1&lt;År1,0,W114*(1-VLOOKUP($A115,[1]Hugst!$R$5:$W$9,MATCH(ROUNDUP((X$1)/10,0)*10,[1]Hugst!$R$4:$W$4,0))))</f>
        <v>1243.0534290161556</v>
      </c>
      <c r="Y115" s="168">
        <f ca="1">IF($C115-Y$1&lt;År1,0,X114*(1-VLOOKUP($A115,[1]Hugst!$R$5:$W$9,MATCH(ROUNDUP((Y$1)/10,0)*10,[1]Hugst!$R$4:$W$4,0))))</f>
        <v>1165.1847909111136</v>
      </c>
      <c r="Z115" s="168">
        <f ca="1">IF($C115-Z$1&lt;År1,0,Y114*(1-VLOOKUP($A115,[1]Hugst!$R$5:$W$9,MATCH(ROUNDUP((Z$1)/10,0)*10,[1]Hugst!$R$4:$W$4,0))))</f>
        <v>1008.368107437343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563.96601570543862</v>
      </c>
      <c r="E116" s="168">
        <f t="shared" ca="1" si="2"/>
        <v>22.752181219915656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1016.1459354799441</v>
      </c>
      <c r="G116" s="168">
        <f ca="1">IF($C116-G$1&lt;År1,0,F115*(1-VLOOKUP($A116,[1]Hugst!$R$5:$W$9,MATCH(ROUNDUP((G$1)/10,0)*10,[1]Hugst!$R$4:$W$4,0))))</f>
        <v>1011.9356835237896</v>
      </c>
      <c r="H116" s="168">
        <f ca="1">IF($C116-H$1&lt;År1,0,G115*(1-VLOOKUP($A116,[1]Hugst!$R$5:$W$9,MATCH(ROUNDUP((H$1)/10,0)*10,[1]Hugst!$R$4:$W$4,0))))</f>
        <v>1004.9498338477925</v>
      </c>
      <c r="I116" s="168">
        <f ca="1">IF($C116-I$1&lt;År1,0,H115*(1-VLOOKUP($A116,[1]Hugst!$R$5:$W$9,MATCH(ROUNDUP((I$1)/10,0)*10,[1]Hugst!$R$4:$W$4,0))))</f>
        <v>995.61181399453346</v>
      </c>
      <c r="J116" s="168">
        <f ca="1">IF($C116-J$1&lt;År1,0,I115*(1-VLOOKUP($A116,[1]Hugst!$R$5:$W$9,MATCH(ROUNDUP((J$1)/10,0)*10,[1]Hugst!$R$4:$W$4,0))))</f>
        <v>982.84704384891904</v>
      </c>
      <c r="K116" s="168">
        <f ca="1">IF($C116-K$1&lt;År1,0,J115*(1-VLOOKUP($A116,[1]Hugst!$R$5:$W$9,MATCH(ROUNDUP((K$1)/10,0)*10,[1]Hugst!$R$4:$W$4,0))))</f>
        <v>965.51158484833525</v>
      </c>
      <c r="L116" s="168">
        <f ca="1">IF($C116-L$1&lt;År1,0,K115*(1-VLOOKUP($A116,[1]Hugst!$R$5:$W$9,MATCH(ROUNDUP((L$1)/10,0)*10,[1]Hugst!$R$4:$W$4,0))))</f>
        <v>942.0808128373277</v>
      </c>
      <c r="M116" s="168">
        <f ca="1">IF($C116-M$1&lt;År1,0,L115*(1-VLOOKUP($A116,[1]Hugst!$R$5:$W$9,MATCH(ROUNDUP((M$1)/10,0)*10,[1]Hugst!$R$4:$W$4,0))))</f>
        <v>910.52316290781948</v>
      </c>
      <c r="N116" s="168">
        <f ca="1">IF($C116-N$1&lt;År1,0,M115*(1-VLOOKUP($A116,[1]Hugst!$R$5:$W$9,MATCH(ROUNDUP((N$1)/10,0)*10,[1]Hugst!$R$4:$W$4,0))))</f>
        <v>868.13242928989359</v>
      </c>
      <c r="O116" s="168">
        <f ca="1">IF($C116-O$1&lt;År1,0,N115*(1-VLOOKUP($A116,[1]Hugst!$R$5:$W$9,MATCH(ROUNDUP((O$1)/10,0)*10,[1]Hugst!$R$4:$W$4,0))))</f>
        <v>811.30544541392021</v>
      </c>
      <c r="P116" s="168">
        <f ca="1">IF($C116-P$1&lt;År1,0,O115*(1-VLOOKUP($A116,[1]Hugst!$R$5:$W$9,MATCH(ROUNDUP((P$1)/10,0)*10,[1]Hugst!$R$4:$W$4,0))))</f>
        <v>734.1266526649174</v>
      </c>
      <c r="Q116" s="168">
        <f ca="1">IF($C116-Q$1&lt;År1,0,P115*(1-VLOOKUP($A116,[1]Hugst!$R$5:$W$9,MATCH(ROUNDUP((Q$1)/10,0)*10,[1]Hugst!$R$4:$W$4,0))))</f>
        <v>1312.9273037538442</v>
      </c>
      <c r="R116" s="168">
        <f ca="1">IF($C116-R$1&lt;År1,0,Q115*(1-VLOOKUP($A116,[1]Hugst!$R$5:$W$9,MATCH(ROUNDUP((R$1)/10,0)*10,[1]Hugst!$R$4:$W$4,0))))</f>
        <v>1312.096628224439</v>
      </c>
      <c r="S116" s="168">
        <f ca="1">IF($C116-S$1&lt;År1,0,R115*(1-VLOOKUP($A116,[1]Hugst!$R$5:$W$9,MATCH(ROUNDUP((S$1)/10,0)*10,[1]Hugst!$R$4:$W$4,0))))</f>
        <v>1312.5238905793683</v>
      </c>
      <c r="T116" s="168">
        <f ca="1">IF($C116-T$1&lt;År1,0,S115*(1-VLOOKUP($A116,[1]Hugst!$R$5:$W$9,MATCH(ROUNDUP((T$1)/10,0)*10,[1]Hugst!$R$4:$W$4,0))))</f>
        <v>1312.3393680490099</v>
      </c>
      <c r="U116" s="168">
        <f ca="1">IF($C116-U$1&lt;År1,0,T115*(1-VLOOKUP($A116,[1]Hugst!$R$5:$W$9,MATCH(ROUNDUP((U$1)/10,0)*10,[1]Hugst!$R$4:$W$4,0))))</f>
        <v>1310.9241356471703</v>
      </c>
      <c r="V116" s="168">
        <f ca="1">IF($C116-V$1&lt;År1,0,U115*(1-VLOOKUP($A116,[1]Hugst!$R$5:$W$9,MATCH(ROUNDUP((V$1)/10,0)*10,[1]Hugst!$R$4:$W$4,0))))</f>
        <v>1307.0422084068141</v>
      </c>
      <c r="W116" s="168">
        <f ca="1">IF($C116-W$1&lt;År1,0,V115*(1-VLOOKUP($A116,[1]Hugst!$R$5:$W$9,MATCH(ROUNDUP((W$1)/10,0)*10,[1]Hugst!$R$4:$W$4,0))))</f>
        <v>1298.225363861528</v>
      </c>
      <c r="X116" s="168">
        <f ca="1">IF($C116-X$1&lt;År1,0,W115*(1-VLOOKUP($A116,[1]Hugst!$R$5:$W$9,MATCH(ROUNDUP((X$1)/10,0)*10,[1]Hugst!$R$4:$W$4,0))))</f>
        <v>1279.5446638206997</v>
      </c>
      <c r="Y116" s="168">
        <f ca="1">IF($C116-Y$1&lt;År1,0,X115*(1-VLOOKUP($A116,[1]Hugst!$R$5:$W$9,MATCH(ROUNDUP((Y$1)/10,0)*10,[1]Hugst!$R$4:$W$4,0))))</f>
        <v>1241.1572458193514</v>
      </c>
      <c r="Z116" s="168">
        <f ca="1">IF($C116-Z$1&lt;År1,0,Y115*(1-VLOOKUP($A116,[1]Hugst!$R$5:$W$9,MATCH(ROUNDUP((Z$1)/10,0)*10,[1]Hugst!$R$4:$W$4,0))))</f>
        <v>1163.16052919809</v>
      </c>
      <c r="AA116" s="168">
        <f ca="1">IF($C116-AA$1&lt;År1,0,Z115*(1-VLOOKUP($A116,[1]Hugst!$R$5:$W$9,MATCH(ROUNDUP((AA$1)/10,0)*10,[1]Hugst!$R$4:$W$4,0))))</f>
        <v>1006.6162814879815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565.40642781792303</v>
      </c>
      <c r="E117" s="168">
        <f t="shared" ca="1" si="2"/>
        <v>24.217216105593252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1019.0513824781061</v>
      </c>
      <c r="G117" s="168">
        <f ca="1">IF($C117-G$1&lt;År1,0,F116*(1-VLOOKUP($A117,[1]Hugst!$R$5:$W$9,MATCH(ROUNDUP((G$1)/10,0)*10,[1]Hugst!$R$4:$W$4,0))))</f>
        <v>1016.1459354799441</v>
      </c>
      <c r="H117" s="168">
        <f ca="1">IF($C117-H$1&lt;År1,0,G116*(1-VLOOKUP($A117,[1]Hugst!$R$5:$W$9,MATCH(ROUNDUP((H$1)/10,0)*10,[1]Hugst!$R$4:$W$4,0))))</f>
        <v>1011.9356835237896</v>
      </c>
      <c r="I117" s="168">
        <f ca="1">IF($C117-I$1&lt;År1,0,H116*(1-VLOOKUP($A117,[1]Hugst!$R$5:$W$9,MATCH(ROUNDUP((I$1)/10,0)*10,[1]Hugst!$R$4:$W$4,0))))</f>
        <v>1004.9498338477925</v>
      </c>
      <c r="J117" s="168">
        <f ca="1">IF($C117-J$1&lt;År1,0,I116*(1-VLOOKUP($A117,[1]Hugst!$R$5:$W$9,MATCH(ROUNDUP((J$1)/10,0)*10,[1]Hugst!$R$4:$W$4,0))))</f>
        <v>995.61181399453346</v>
      </c>
      <c r="K117" s="168">
        <f ca="1">IF($C117-K$1&lt;År1,0,J116*(1-VLOOKUP($A117,[1]Hugst!$R$5:$W$9,MATCH(ROUNDUP((K$1)/10,0)*10,[1]Hugst!$R$4:$W$4,0))))</f>
        <v>982.84704384891904</v>
      </c>
      <c r="L117" s="168">
        <f ca="1">IF($C117-L$1&lt;År1,0,K116*(1-VLOOKUP($A117,[1]Hugst!$R$5:$W$9,MATCH(ROUNDUP((L$1)/10,0)*10,[1]Hugst!$R$4:$W$4,0))))</f>
        <v>965.51158484833525</v>
      </c>
      <c r="M117" s="168">
        <f ca="1">IF($C117-M$1&lt;År1,0,L116*(1-VLOOKUP($A117,[1]Hugst!$R$5:$W$9,MATCH(ROUNDUP((M$1)/10,0)*10,[1]Hugst!$R$4:$W$4,0))))</f>
        <v>942.0808128373277</v>
      </c>
      <c r="N117" s="168">
        <f ca="1">IF($C117-N$1&lt;År1,0,M116*(1-VLOOKUP($A117,[1]Hugst!$R$5:$W$9,MATCH(ROUNDUP((N$1)/10,0)*10,[1]Hugst!$R$4:$W$4,0))))</f>
        <v>910.52316290781948</v>
      </c>
      <c r="O117" s="168">
        <f ca="1">IF($C117-O$1&lt;År1,0,N116*(1-VLOOKUP($A117,[1]Hugst!$R$5:$W$9,MATCH(ROUNDUP((O$1)/10,0)*10,[1]Hugst!$R$4:$W$4,0))))</f>
        <v>868.13242928989359</v>
      </c>
      <c r="P117" s="168">
        <f ca="1">IF($C117-P$1&lt;År1,0,O116*(1-VLOOKUP($A117,[1]Hugst!$R$5:$W$9,MATCH(ROUNDUP((P$1)/10,0)*10,[1]Hugst!$R$4:$W$4,0))))</f>
        <v>810.0678608361701</v>
      </c>
      <c r="Q117" s="168">
        <f ca="1">IF($C117-Q$1&lt;År1,0,P116*(1-VLOOKUP($A117,[1]Hugst!$R$5:$W$9,MATCH(ROUNDUP((Q$1)/10,0)*10,[1]Hugst!$R$4:$W$4,0))))</f>
        <v>733.00679844898787</v>
      </c>
      <c r="R117" s="168">
        <f ca="1">IF($C117-R$1&lt;År1,0,Q116*(1-VLOOKUP($A117,[1]Hugst!$R$5:$W$9,MATCH(ROUNDUP((R$1)/10,0)*10,[1]Hugst!$R$4:$W$4,0))))</f>
        <v>1310.9245332904909</v>
      </c>
      <c r="S117" s="168">
        <f ca="1">IF($C117-S$1&lt;År1,0,R116*(1-VLOOKUP($A117,[1]Hugst!$R$5:$W$9,MATCH(ROUNDUP((S$1)/10,0)*10,[1]Hugst!$R$4:$W$4,0))))</f>
        <v>1310.095124893249</v>
      </c>
      <c r="T117" s="168">
        <f ca="1">IF($C117-T$1&lt;År1,0,S116*(1-VLOOKUP($A117,[1]Hugst!$R$5:$W$9,MATCH(ROUNDUP((T$1)/10,0)*10,[1]Hugst!$R$4:$W$4,0))))</f>
        <v>1310.5217354920437</v>
      </c>
      <c r="U117" s="168">
        <f ca="1">IF($C117-U$1&lt;År1,0,T116*(1-VLOOKUP($A117,[1]Hugst!$R$5:$W$9,MATCH(ROUNDUP((U$1)/10,0)*10,[1]Hugst!$R$4:$W$4,0))))</f>
        <v>1310.3374944367317</v>
      </c>
      <c r="V117" s="168">
        <f ca="1">IF($C117-V$1&lt;År1,0,U116*(1-VLOOKUP($A117,[1]Hugst!$R$5:$W$9,MATCH(ROUNDUP((V$1)/10,0)*10,[1]Hugst!$R$4:$W$4,0))))</f>
        <v>1308.9244208639795</v>
      </c>
      <c r="W117" s="168">
        <f ca="1">IF($C117-W$1&lt;År1,0,V116*(1-VLOOKUP($A117,[1]Hugst!$R$5:$W$9,MATCH(ROUNDUP((W$1)/10,0)*10,[1]Hugst!$R$4:$W$4,0))))</f>
        <v>1305.0484152075494</v>
      </c>
      <c r="X117" s="168">
        <f ca="1">IF($C117-X$1&lt;År1,0,W116*(1-VLOOKUP($A117,[1]Hugst!$R$5:$W$9,MATCH(ROUNDUP((X$1)/10,0)*10,[1]Hugst!$R$4:$W$4,0))))</f>
        <v>1296.245020086146</v>
      </c>
      <c r="Y117" s="168">
        <f ca="1">IF($C117-Y$1&lt;År1,0,X116*(1-VLOOKUP($A117,[1]Hugst!$R$5:$W$9,MATCH(ROUNDUP((Y$1)/10,0)*10,[1]Hugst!$R$4:$W$4,0))))</f>
        <v>1277.5928160284309</v>
      </c>
      <c r="Z117" s="168">
        <f ca="1">IF($C117-Z$1&lt;År1,0,Y116*(1-VLOOKUP($A117,[1]Hugst!$R$5:$W$9,MATCH(ROUNDUP((Z$1)/10,0)*10,[1]Hugst!$R$4:$W$4,0))))</f>
        <v>1239.0009980617838</v>
      </c>
      <c r="AA117" s="168">
        <f ca="1">IF($C117-AA$1&lt;År1,0,Z116*(1-VLOOKUP($A117,[1]Hugst!$R$5:$W$9,MATCH(ROUNDUP((AA$1)/10,0)*10,[1]Hugst!$R$4:$W$4,0))))</f>
        <v>1161.1397842109238</v>
      </c>
      <c r="AB117" s="168">
        <f ca="1">IF($C117-AB$1&lt;År1,0,AA116*(1-VLOOKUP($A117,[1]Hugst!$R$5:$W$9,MATCH(ROUNDUP((AB$1)/10,0)*10,[1]Hugst!$R$4:$W$4,0))))</f>
        <v>1004.8674989650574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565.7745773220845</v>
      </c>
      <c r="E118" s="168">
        <f t="shared" ca="1" si="2"/>
        <v>25.773965380096342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1020.9762812567707</v>
      </c>
      <c r="G118" s="168">
        <f ca="1">IF($C118-G$1&lt;År1,0,F117*(1-VLOOKUP($A118,[1]Hugst!$R$5:$W$9,MATCH(ROUNDUP((G$1)/10,0)*10,[1]Hugst!$R$4:$W$4,0))))</f>
        <v>1019.0513824781061</v>
      </c>
      <c r="H118" s="168">
        <f ca="1">IF($C118-H$1&lt;År1,0,G117*(1-VLOOKUP($A118,[1]Hugst!$R$5:$W$9,MATCH(ROUNDUP((H$1)/10,0)*10,[1]Hugst!$R$4:$W$4,0))))</f>
        <v>1016.1459354799441</v>
      </c>
      <c r="I118" s="168">
        <f ca="1">IF($C118-I$1&lt;År1,0,H117*(1-VLOOKUP($A118,[1]Hugst!$R$5:$W$9,MATCH(ROUNDUP((I$1)/10,0)*10,[1]Hugst!$R$4:$W$4,0))))</f>
        <v>1011.9356835237896</v>
      </c>
      <c r="J118" s="168">
        <f ca="1">IF($C118-J$1&lt;År1,0,I117*(1-VLOOKUP($A118,[1]Hugst!$R$5:$W$9,MATCH(ROUNDUP((J$1)/10,0)*10,[1]Hugst!$R$4:$W$4,0))))</f>
        <v>1004.9498338477925</v>
      </c>
      <c r="K118" s="168">
        <f ca="1">IF($C118-K$1&lt;År1,0,J117*(1-VLOOKUP($A118,[1]Hugst!$R$5:$W$9,MATCH(ROUNDUP((K$1)/10,0)*10,[1]Hugst!$R$4:$W$4,0))))</f>
        <v>995.61181399453346</v>
      </c>
      <c r="L118" s="168">
        <f ca="1">IF($C118-L$1&lt;År1,0,K117*(1-VLOOKUP($A118,[1]Hugst!$R$5:$W$9,MATCH(ROUNDUP((L$1)/10,0)*10,[1]Hugst!$R$4:$W$4,0))))</f>
        <v>982.84704384891904</v>
      </c>
      <c r="M118" s="168">
        <f ca="1">IF($C118-M$1&lt;År1,0,L117*(1-VLOOKUP($A118,[1]Hugst!$R$5:$W$9,MATCH(ROUNDUP((M$1)/10,0)*10,[1]Hugst!$R$4:$W$4,0))))</f>
        <v>965.51158484833525</v>
      </c>
      <c r="N118" s="168">
        <f ca="1">IF($C118-N$1&lt;År1,0,M117*(1-VLOOKUP($A118,[1]Hugst!$R$5:$W$9,MATCH(ROUNDUP((N$1)/10,0)*10,[1]Hugst!$R$4:$W$4,0))))</f>
        <v>942.0808128373277</v>
      </c>
      <c r="O118" s="168">
        <f ca="1">IF($C118-O$1&lt;År1,0,N117*(1-VLOOKUP($A118,[1]Hugst!$R$5:$W$9,MATCH(ROUNDUP((O$1)/10,0)*10,[1]Hugst!$R$4:$W$4,0))))</f>
        <v>910.52316290781948</v>
      </c>
      <c r="P118" s="168">
        <f ca="1">IF($C118-P$1&lt;År1,0,O117*(1-VLOOKUP($A118,[1]Hugst!$R$5:$W$9,MATCH(ROUNDUP((P$1)/10,0)*10,[1]Hugst!$R$4:$W$4,0))))</f>
        <v>866.80815948250222</v>
      </c>
      <c r="Q118" s="168">
        <f ca="1">IF($C118-Q$1&lt;År1,0,P117*(1-VLOOKUP($A118,[1]Hugst!$R$5:$W$9,MATCH(ROUNDUP((Q$1)/10,0)*10,[1]Hugst!$R$4:$W$4,0))))</f>
        <v>808.83216409930139</v>
      </c>
      <c r="R118" s="168">
        <f ca="1">IF($C118-R$1&lt;År1,0,Q117*(1-VLOOKUP($A118,[1]Hugst!$R$5:$W$9,MATCH(ROUNDUP((R$1)/10,0)*10,[1]Hugst!$R$4:$W$4,0))))</f>
        <v>731.88865248525212</v>
      </c>
      <c r="S118" s="168">
        <f ca="1">IF($C118-S$1&lt;År1,0,R117*(1-VLOOKUP($A118,[1]Hugst!$R$5:$W$9,MATCH(ROUNDUP((S$1)/10,0)*10,[1]Hugst!$R$4:$W$4,0))))</f>
        <v>1308.9248179007257</v>
      </c>
      <c r="T118" s="168">
        <f ca="1">IF($C118-T$1&lt;År1,0,S117*(1-VLOOKUP($A118,[1]Hugst!$R$5:$W$9,MATCH(ROUNDUP((T$1)/10,0)*10,[1]Hugst!$R$4:$W$4,0))))</f>
        <v>1308.0966747027339</v>
      </c>
      <c r="U118" s="168">
        <f ca="1">IF($C118-U$1&lt;År1,0,T117*(1-VLOOKUP($A118,[1]Hugst!$R$5:$W$9,MATCH(ROUNDUP((U$1)/10,0)*10,[1]Hugst!$R$4:$W$4,0))))</f>
        <v>1308.5226345395981</v>
      </c>
      <c r="V118" s="168">
        <f ca="1">IF($C118-V$1&lt;År1,0,U117*(1-VLOOKUP($A118,[1]Hugst!$R$5:$W$9,MATCH(ROUNDUP((V$1)/10,0)*10,[1]Hugst!$R$4:$W$4,0))))</f>
        <v>1308.3386745299638</v>
      </c>
      <c r="W118" s="168">
        <f ca="1">IF($C118-W$1&lt;År1,0,V117*(1-VLOOKUP($A118,[1]Hugst!$R$5:$W$9,MATCH(ROUNDUP((W$1)/10,0)*10,[1]Hugst!$R$4:$W$4,0))))</f>
        <v>1306.9277564931701</v>
      </c>
      <c r="X118" s="168">
        <f ca="1">IF($C118-X$1&lt;År1,0,W117*(1-VLOOKUP($A118,[1]Hugst!$R$5:$W$9,MATCH(ROUNDUP((X$1)/10,0)*10,[1]Hugst!$R$4:$W$4,0))))</f>
        <v>1303.0576633877413</v>
      </c>
      <c r="Y118" s="168">
        <f ca="1">IF($C118-Y$1&lt;År1,0,X117*(1-VLOOKUP($A118,[1]Hugst!$R$5:$W$9,MATCH(ROUNDUP((Y$1)/10,0)*10,[1]Hugst!$R$4:$W$4,0))))</f>
        <v>1294.2676971741503</v>
      </c>
      <c r="Z118" s="168">
        <f ca="1">IF($C118-Z$1&lt;År1,0,Y117*(1-VLOOKUP($A118,[1]Hugst!$R$5:$W$9,MATCH(ROUNDUP((Z$1)/10,0)*10,[1]Hugst!$R$4:$W$4,0))))</f>
        <v>1275.3732691870255</v>
      </c>
      <c r="AA118" s="168">
        <f ca="1">IF($C118-AA$1&lt;År1,0,Z117*(1-VLOOKUP($A118,[1]Hugst!$R$5:$W$9,MATCH(ROUNDUP((AA$1)/10,0)*10,[1]Hugst!$R$4:$W$4,0))))</f>
        <v>1236.8484963278629</v>
      </c>
      <c r="AB118" s="168">
        <f ca="1">IF($C118-AB$1&lt;År1,0,AA117*(1-VLOOKUP($A118,[1]Hugst!$R$5:$W$9,MATCH(ROUNDUP((AB$1)/10,0)*10,[1]Hugst!$R$4:$W$4,0))))</f>
        <v>1159.1225498400488</v>
      </c>
      <c r="AC118" s="168">
        <f ca="1">IF($C118-AC$1&lt;År1,0,AB117*(1-VLOOKUP($A118,[1]Hugst!$R$5:$W$9,MATCH(ROUNDUP((AC$1)/10,0)*10,[1]Hugst!$R$4:$W$4,0))))</f>
        <v>1003.1217545812622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565.34209066791527</v>
      </c>
      <c r="E119" s="168">
        <f t="shared" ca="1" si="2"/>
        <v>27.396068535192171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1022.1658977576973</v>
      </c>
      <c r="G119" s="168">
        <f ca="1">IF($C119-G$1&lt;År1,0,F118*(1-VLOOKUP($A119,[1]Hugst!$R$5:$W$9,MATCH(ROUNDUP((G$1)/10,0)*10,[1]Hugst!$R$4:$W$4,0))))</f>
        <v>1020.9762812567707</v>
      </c>
      <c r="H119" s="168">
        <f ca="1">IF($C119-H$1&lt;År1,0,G118*(1-VLOOKUP($A119,[1]Hugst!$R$5:$W$9,MATCH(ROUNDUP((H$1)/10,0)*10,[1]Hugst!$R$4:$W$4,0))))</f>
        <v>1019.0513824781061</v>
      </c>
      <c r="I119" s="168">
        <f ca="1">IF($C119-I$1&lt;År1,0,H118*(1-VLOOKUP($A119,[1]Hugst!$R$5:$W$9,MATCH(ROUNDUP((I$1)/10,0)*10,[1]Hugst!$R$4:$W$4,0))))</f>
        <v>1016.1459354799441</v>
      </c>
      <c r="J119" s="168">
        <f ca="1">IF($C119-J$1&lt;År1,0,I118*(1-VLOOKUP($A119,[1]Hugst!$R$5:$W$9,MATCH(ROUNDUP((J$1)/10,0)*10,[1]Hugst!$R$4:$W$4,0))))</f>
        <v>1011.9356835237896</v>
      </c>
      <c r="K119" s="168">
        <f ca="1">IF($C119-K$1&lt;År1,0,J118*(1-VLOOKUP($A119,[1]Hugst!$R$5:$W$9,MATCH(ROUNDUP((K$1)/10,0)*10,[1]Hugst!$R$4:$W$4,0))))</f>
        <v>1004.9498338477925</v>
      </c>
      <c r="L119" s="168">
        <f ca="1">IF($C119-L$1&lt;År1,0,K118*(1-VLOOKUP($A119,[1]Hugst!$R$5:$W$9,MATCH(ROUNDUP((L$1)/10,0)*10,[1]Hugst!$R$4:$W$4,0))))</f>
        <v>995.61181399453346</v>
      </c>
      <c r="M119" s="168">
        <f ca="1">IF($C119-M$1&lt;År1,0,L118*(1-VLOOKUP($A119,[1]Hugst!$R$5:$W$9,MATCH(ROUNDUP((M$1)/10,0)*10,[1]Hugst!$R$4:$W$4,0))))</f>
        <v>982.84704384891904</v>
      </c>
      <c r="N119" s="168">
        <f ca="1">IF($C119-N$1&lt;År1,0,M118*(1-VLOOKUP($A119,[1]Hugst!$R$5:$W$9,MATCH(ROUNDUP((N$1)/10,0)*10,[1]Hugst!$R$4:$W$4,0))))</f>
        <v>965.51158484833525</v>
      </c>
      <c r="O119" s="168">
        <f ca="1">IF($C119-O$1&lt;År1,0,N118*(1-VLOOKUP($A119,[1]Hugst!$R$5:$W$9,MATCH(ROUNDUP((O$1)/10,0)*10,[1]Hugst!$R$4:$W$4,0))))</f>
        <v>942.0808128373277</v>
      </c>
      <c r="P119" s="168">
        <f ca="1">IF($C119-P$1&lt;År1,0,O118*(1-VLOOKUP($A119,[1]Hugst!$R$5:$W$9,MATCH(ROUNDUP((P$1)/10,0)*10,[1]Hugst!$R$4:$W$4,0))))</f>
        <v>909.13422926948545</v>
      </c>
      <c r="Q119" s="168">
        <f ca="1">IF($C119-Q$1&lt;År1,0,P118*(1-VLOOKUP($A119,[1]Hugst!$R$5:$W$9,MATCH(ROUNDUP((Q$1)/10,0)*10,[1]Hugst!$R$4:$W$4,0))))</f>
        <v>865.48590974769843</v>
      </c>
      <c r="R119" s="168">
        <f ca="1">IF($C119-R$1&lt;År1,0,Q118*(1-VLOOKUP($A119,[1]Hugst!$R$5:$W$9,MATCH(ROUNDUP((R$1)/10,0)*10,[1]Hugst!$R$4:$W$4,0))))</f>
        <v>807.5983523235567</v>
      </c>
      <c r="S119" s="168">
        <f ca="1">IF($C119-S$1&lt;År1,0,R118*(1-VLOOKUP($A119,[1]Hugst!$R$5:$W$9,MATCH(ROUNDUP((S$1)/10,0)*10,[1]Hugst!$R$4:$W$4,0))))</f>
        <v>730.77221216790167</v>
      </c>
      <c r="T119" s="168">
        <f ca="1">IF($C119-T$1&lt;År1,0,S118*(1-VLOOKUP($A119,[1]Hugst!$R$5:$W$9,MATCH(ROUNDUP((T$1)/10,0)*10,[1]Hugst!$R$4:$W$4,0))))</f>
        <v>1306.9281529242669</v>
      </c>
      <c r="U119" s="168">
        <f ca="1">IF($C119-U$1&lt;År1,0,T118*(1-VLOOKUP($A119,[1]Hugst!$R$5:$W$9,MATCH(ROUNDUP((U$1)/10,0)*10,[1]Hugst!$R$4:$W$4,0))))</f>
        <v>1306.1012729955603</v>
      </c>
      <c r="V119" s="168">
        <f ca="1">IF($C119-V$1&lt;År1,0,U118*(1-VLOOKUP($A119,[1]Hugst!$R$5:$W$9,MATCH(ROUNDUP((V$1)/10,0)*10,[1]Hugst!$R$4:$W$4,0))))</f>
        <v>1306.5265830631818</v>
      </c>
      <c r="W119" s="168">
        <f ca="1">IF($C119-W$1&lt;År1,0,V118*(1-VLOOKUP($A119,[1]Hugst!$R$5:$W$9,MATCH(ROUNDUP((W$1)/10,0)*10,[1]Hugst!$R$4:$W$4,0))))</f>
        <v>1306.3429036705113</v>
      </c>
      <c r="X119" s="168">
        <f ca="1">IF($C119-X$1&lt;År1,0,W118*(1-VLOOKUP($A119,[1]Hugst!$R$5:$W$9,MATCH(ROUNDUP((X$1)/10,0)*10,[1]Hugst!$R$4:$W$4,0))))</f>
        <v>1304.9341378815705</v>
      </c>
      <c r="Y119" s="168">
        <f ca="1">IF($C119-Y$1&lt;År1,0,X118*(1-VLOOKUP($A119,[1]Hugst!$R$5:$W$9,MATCH(ROUNDUP((Y$1)/10,0)*10,[1]Hugst!$R$4:$W$4,0))))</f>
        <v>1301.0699483079973</v>
      </c>
      <c r="Z119" s="168">
        <f ca="1">IF($C119-Z$1&lt;År1,0,Y118*(1-VLOOKUP($A119,[1]Hugst!$R$5:$W$9,MATCH(ROUNDUP((Z$1)/10,0)*10,[1]Hugst!$R$4:$W$4,0))))</f>
        <v>1292.0191812595681</v>
      </c>
      <c r="AA119" s="168">
        <f ca="1">IF($C119-AA$1&lt;År1,0,Z118*(1-VLOOKUP($A119,[1]Hugst!$R$5:$W$9,MATCH(ROUNDUP((AA$1)/10,0)*10,[1]Hugst!$R$4:$W$4,0))))</f>
        <v>1273.157578338014</v>
      </c>
      <c r="AB119" s="168">
        <f ca="1">IF($C119-AB$1&lt;År1,0,AA118*(1-VLOOKUP($A119,[1]Hugst!$R$5:$W$9,MATCH(ROUNDUP((AB$1)/10,0)*10,[1]Hugst!$R$4:$W$4,0))))</f>
        <v>1234.6997341096662</v>
      </c>
      <c r="AC119" s="168">
        <f ca="1">IF($C119-AC$1&lt;År1,0,AB118*(1-VLOOKUP($A119,[1]Hugst!$R$5:$W$9,MATCH(ROUNDUP((AC$1)/10,0)*10,[1]Hugst!$R$4:$W$4,0))))</f>
        <v>1157.108819986513</v>
      </c>
      <c r="AD119" s="168">
        <f ca="1">IF($C119-AD$1&lt;År1,0,AC118*(1-VLOOKUP($A119,[1]Hugst!$R$5:$W$9,MATCH(ROUNDUP((AD$1)/10,0)*10,[1]Hugst!$R$4:$W$4,0))))</f>
        <v>1001.3790430584727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564.31266988890366</v>
      </c>
      <c r="E120" s="168">
        <f t="shared" ca="1" si="2"/>
        <v>29.064803852346813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1022.8052122958403</v>
      </c>
      <c r="G120" s="168">
        <f ca="1">IF($C120-G$1&lt;År1,0,F119*(1-VLOOKUP($A120,[1]Hugst!$R$5:$W$9,MATCH(ROUNDUP((G$1)/10,0)*10,[1]Hugst!$R$4:$W$4,0))))</f>
        <v>1022.1658977576973</v>
      </c>
      <c r="H120" s="168">
        <f ca="1">IF($C120-H$1&lt;År1,0,G119*(1-VLOOKUP($A120,[1]Hugst!$R$5:$W$9,MATCH(ROUNDUP((H$1)/10,0)*10,[1]Hugst!$R$4:$W$4,0))))</f>
        <v>1020.9762812567707</v>
      </c>
      <c r="I120" s="168">
        <f ca="1">IF($C120-I$1&lt;År1,0,H119*(1-VLOOKUP($A120,[1]Hugst!$R$5:$W$9,MATCH(ROUNDUP((I$1)/10,0)*10,[1]Hugst!$R$4:$W$4,0))))</f>
        <v>1019.0513824781061</v>
      </c>
      <c r="J120" s="168">
        <f ca="1">IF($C120-J$1&lt;År1,0,I119*(1-VLOOKUP($A120,[1]Hugst!$R$5:$W$9,MATCH(ROUNDUP((J$1)/10,0)*10,[1]Hugst!$R$4:$W$4,0))))</f>
        <v>1016.1459354799441</v>
      </c>
      <c r="K120" s="168">
        <f ca="1">IF($C120-K$1&lt;År1,0,J119*(1-VLOOKUP($A120,[1]Hugst!$R$5:$W$9,MATCH(ROUNDUP((K$1)/10,0)*10,[1]Hugst!$R$4:$W$4,0))))</f>
        <v>1011.9356835237896</v>
      </c>
      <c r="L120" s="168">
        <f ca="1">IF($C120-L$1&lt;År1,0,K119*(1-VLOOKUP($A120,[1]Hugst!$R$5:$W$9,MATCH(ROUNDUP((L$1)/10,0)*10,[1]Hugst!$R$4:$W$4,0))))</f>
        <v>1004.9498338477925</v>
      </c>
      <c r="M120" s="168">
        <f ca="1">IF($C120-M$1&lt;År1,0,L119*(1-VLOOKUP($A120,[1]Hugst!$R$5:$W$9,MATCH(ROUNDUP((M$1)/10,0)*10,[1]Hugst!$R$4:$W$4,0))))</f>
        <v>995.61181399453346</v>
      </c>
      <c r="N120" s="168">
        <f ca="1">IF($C120-N$1&lt;År1,0,M119*(1-VLOOKUP($A120,[1]Hugst!$R$5:$W$9,MATCH(ROUNDUP((N$1)/10,0)*10,[1]Hugst!$R$4:$W$4,0))))</f>
        <v>982.84704384891904</v>
      </c>
      <c r="O120" s="168">
        <f ca="1">IF($C120-O$1&lt;År1,0,N119*(1-VLOOKUP($A120,[1]Hugst!$R$5:$W$9,MATCH(ROUNDUP((O$1)/10,0)*10,[1]Hugst!$R$4:$W$4,0))))</f>
        <v>965.51158484833525</v>
      </c>
      <c r="P120" s="168">
        <f ca="1">IF($C120-P$1&lt;År1,0,O119*(1-VLOOKUP($A120,[1]Hugst!$R$5:$W$9,MATCH(ROUNDUP((P$1)/10,0)*10,[1]Hugst!$R$4:$W$4,0))))</f>
        <v>940.64374041096562</v>
      </c>
      <c r="Q120" s="168">
        <f ca="1">IF($C120-Q$1&lt;År1,0,P119*(1-VLOOKUP($A120,[1]Hugst!$R$5:$W$9,MATCH(ROUNDUP((Q$1)/10,0)*10,[1]Hugst!$R$4:$W$4,0))))</f>
        <v>907.74741434348107</v>
      </c>
      <c r="R120" s="168">
        <f ca="1">IF($C120-R$1&lt;År1,0,Q119*(1-VLOOKUP($A120,[1]Hugst!$R$5:$W$9,MATCH(ROUNDUP((R$1)/10,0)*10,[1]Hugst!$R$4:$W$4,0))))</f>
        <v>864.16567700401549</v>
      </c>
      <c r="S120" s="168">
        <f ca="1">IF($C120-S$1&lt;År1,0,R119*(1-VLOOKUP($A120,[1]Hugst!$R$5:$W$9,MATCH(ROUNDUP((S$1)/10,0)*10,[1]Hugst!$R$4:$W$4,0))))</f>
        <v>806.36642263357157</v>
      </c>
      <c r="T120" s="168">
        <f ca="1">IF($C120-T$1&lt;År1,0,S119*(1-VLOOKUP($A120,[1]Hugst!$R$5:$W$9,MATCH(ROUNDUP((T$1)/10,0)*10,[1]Hugst!$R$4:$W$4,0))))</f>
        <v>729.65747489510318</v>
      </c>
      <c r="U120" s="168">
        <f ca="1">IF($C120-U$1&lt;År1,0,T119*(1-VLOOKUP($A120,[1]Hugst!$R$5:$W$9,MATCH(ROUNDUP((U$1)/10,0)*10,[1]Hugst!$R$4:$W$4,0))))</f>
        <v>1304.9345337079417</v>
      </c>
      <c r="V120" s="168">
        <f ca="1">IF($C120-V$1&lt;År1,0,U119*(1-VLOOKUP($A120,[1]Hugst!$R$5:$W$9,MATCH(ROUNDUP((V$1)/10,0)*10,[1]Hugst!$R$4:$W$4,0))))</f>
        <v>1304.1089151214992</v>
      </c>
      <c r="W120" s="168">
        <f ca="1">IF($C120-W$1&lt;År1,0,V119*(1-VLOOKUP($A120,[1]Hugst!$R$5:$W$9,MATCH(ROUNDUP((W$1)/10,0)*10,[1]Hugst!$R$4:$W$4,0))))</f>
        <v>1304.5335764110514</v>
      </c>
      <c r="X120" s="168">
        <f ca="1">IF($C120-X$1&lt;År1,0,W119*(1-VLOOKUP($A120,[1]Hugst!$R$5:$W$9,MATCH(ROUNDUP((X$1)/10,0)*10,[1]Hugst!$R$4:$W$4,0))))</f>
        <v>1304.350177207285</v>
      </c>
      <c r="Y120" s="168">
        <f ca="1">IF($C120-Y$1&lt;År1,0,X119*(1-VLOOKUP($A120,[1]Hugst!$R$5:$W$9,MATCH(ROUNDUP((Y$1)/10,0)*10,[1]Hugst!$R$4:$W$4,0))))</f>
        <v>1302.9435603831071</v>
      </c>
      <c r="Z120" s="168">
        <f ca="1">IF($C120-Z$1&lt;År1,0,Y119*(1-VLOOKUP($A120,[1]Hugst!$R$5:$W$9,MATCH(ROUNDUP((Z$1)/10,0)*10,[1]Hugst!$R$4:$W$4,0))))</f>
        <v>1298.8096149232249</v>
      </c>
      <c r="AA120" s="168">
        <f ca="1">IF($C120-AA$1&lt;År1,0,Z119*(1-VLOOKUP($A120,[1]Hugst!$R$5:$W$9,MATCH(ROUNDUP((AA$1)/10,0)*10,[1]Hugst!$R$4:$W$4,0))))</f>
        <v>1289.774571665007</v>
      </c>
      <c r="AB120" s="168">
        <f ca="1">IF($C120-AB$1&lt;År1,0,AA119*(1-VLOOKUP($A120,[1]Hugst!$R$5:$W$9,MATCH(ROUNDUP((AB$1)/10,0)*10,[1]Hugst!$R$4:$W$4,0))))</f>
        <v>1270.9457367824268</v>
      </c>
      <c r="AC120" s="168">
        <f ca="1">IF($C120-AC$1&lt;År1,0,AB119*(1-VLOOKUP($A120,[1]Hugst!$R$5:$W$9,MATCH(ROUNDUP((AC$1)/10,0)*10,[1]Hugst!$R$4:$W$4,0))))</f>
        <v>1232.5547049105774</v>
      </c>
      <c r="AD120" s="168">
        <f ca="1">IF($C120-AD$1&lt;År1,0,AC119*(1-VLOOKUP($A120,[1]Hugst!$R$5:$W$9,MATCH(ROUNDUP((AD$1)/10,0)*10,[1]Hugst!$R$4:$W$4,0))))</f>
        <v>1155.0985885619602</v>
      </c>
      <c r="AE120" s="168">
        <f ca="1">IF($C120-AE$1&lt;År1,0,AD119*(1-VLOOKUP($A120,[1]Hugst!$R$5:$W$9,MATCH(ROUNDUP((AE$1)/10,0)*10,[1]Hugst!$R$4:$W$4,0))))</f>
        <v>999.63935912773547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562.83907379521315</v>
      </c>
      <c r="E121" s="168">
        <f t="shared" ca="1" si="2"/>
        <v>30.766657380823744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1023.0334697306267</v>
      </c>
      <c r="G121" s="168">
        <f ca="1">IF($C121-G$1&lt;År1,0,F120*(1-VLOOKUP($A121,[1]Hugst!$R$5:$W$9,MATCH(ROUNDUP((G$1)/10,0)*10,[1]Hugst!$R$4:$W$4,0))))</f>
        <v>1022.8052122958403</v>
      </c>
      <c r="H121" s="168">
        <f ca="1">IF($C121-H$1&lt;År1,0,G120*(1-VLOOKUP($A121,[1]Hugst!$R$5:$W$9,MATCH(ROUNDUP((H$1)/10,0)*10,[1]Hugst!$R$4:$W$4,0))))</f>
        <v>1022.1658977576973</v>
      </c>
      <c r="I121" s="168">
        <f ca="1">IF($C121-I$1&lt;År1,0,H120*(1-VLOOKUP($A121,[1]Hugst!$R$5:$W$9,MATCH(ROUNDUP((I$1)/10,0)*10,[1]Hugst!$R$4:$W$4,0))))</f>
        <v>1020.9762812567707</v>
      </c>
      <c r="J121" s="168">
        <f ca="1">IF($C121-J$1&lt;År1,0,I120*(1-VLOOKUP($A121,[1]Hugst!$R$5:$W$9,MATCH(ROUNDUP((J$1)/10,0)*10,[1]Hugst!$R$4:$W$4,0))))</f>
        <v>1019.0513824781061</v>
      </c>
      <c r="K121" s="168">
        <f ca="1">IF($C121-K$1&lt;År1,0,J120*(1-VLOOKUP($A121,[1]Hugst!$R$5:$W$9,MATCH(ROUNDUP((K$1)/10,0)*10,[1]Hugst!$R$4:$W$4,0))))</f>
        <v>1016.1459354799441</v>
      </c>
      <c r="L121" s="168">
        <f ca="1">IF($C121-L$1&lt;År1,0,K120*(1-VLOOKUP($A121,[1]Hugst!$R$5:$W$9,MATCH(ROUNDUP((L$1)/10,0)*10,[1]Hugst!$R$4:$W$4,0))))</f>
        <v>1011.9356835237896</v>
      </c>
      <c r="M121" s="168">
        <f ca="1">IF($C121-M$1&lt;År1,0,L120*(1-VLOOKUP($A121,[1]Hugst!$R$5:$W$9,MATCH(ROUNDUP((M$1)/10,0)*10,[1]Hugst!$R$4:$W$4,0))))</f>
        <v>1004.9498338477925</v>
      </c>
      <c r="N121" s="168">
        <f ca="1">IF($C121-N$1&lt;År1,0,M120*(1-VLOOKUP($A121,[1]Hugst!$R$5:$W$9,MATCH(ROUNDUP((N$1)/10,0)*10,[1]Hugst!$R$4:$W$4,0))))</f>
        <v>995.61181399453346</v>
      </c>
      <c r="O121" s="168">
        <f ca="1">IF($C121-O$1&lt;År1,0,N120*(1-VLOOKUP($A121,[1]Hugst!$R$5:$W$9,MATCH(ROUNDUP((O$1)/10,0)*10,[1]Hugst!$R$4:$W$4,0))))</f>
        <v>982.84704384891904</v>
      </c>
      <c r="P121" s="168">
        <f ca="1">IF($C121-P$1&lt;År1,0,O120*(1-VLOOKUP($A121,[1]Hugst!$R$5:$W$9,MATCH(ROUNDUP((P$1)/10,0)*10,[1]Hugst!$R$4:$W$4,0))))</f>
        <v>964.03877056636316</v>
      </c>
      <c r="Q121" s="168">
        <f ca="1">IF($C121-Q$1&lt;År1,0,P120*(1-VLOOKUP($A121,[1]Hugst!$R$5:$W$9,MATCH(ROUNDUP((Q$1)/10,0)*10,[1]Hugst!$R$4:$W$4,0))))</f>
        <v>939.20886012898279</v>
      </c>
      <c r="R121" s="168">
        <f ca="1">IF($C121-R$1&lt;År1,0,Q120*(1-VLOOKUP($A121,[1]Hugst!$R$5:$W$9,MATCH(ROUNDUP((R$1)/10,0)*10,[1]Hugst!$R$4:$W$4,0))))</f>
        <v>906.36271489787237</v>
      </c>
      <c r="S121" s="168">
        <f ca="1">IF($C121-S$1&lt;År1,0,R120*(1-VLOOKUP($A121,[1]Hugst!$R$5:$W$9,MATCH(ROUNDUP((S$1)/10,0)*10,[1]Hugst!$R$4:$W$4,0))))</f>
        <v>862.84745817468729</v>
      </c>
      <c r="T121" s="168">
        <f ca="1">IF($C121-T$1&lt;År1,0,S120*(1-VLOOKUP($A121,[1]Hugst!$R$5:$W$9,MATCH(ROUNDUP((T$1)/10,0)*10,[1]Hugst!$R$4:$W$4,0))))</f>
        <v>805.13637215836775</v>
      </c>
      <c r="U121" s="168">
        <f ca="1">IF($C121-U$1&lt;År1,0,T120*(1-VLOOKUP($A121,[1]Hugst!$R$5:$W$9,MATCH(ROUNDUP((U$1)/10,0)*10,[1]Hugst!$R$4:$W$4,0))))</f>
        <v>728.54443806899201</v>
      </c>
      <c r="V121" s="168">
        <f ca="1">IF($C121-V$1&lt;År1,0,U120*(1-VLOOKUP($A121,[1]Hugst!$R$5:$W$9,MATCH(ROUNDUP((V$1)/10,0)*10,[1]Hugst!$R$4:$W$4,0))))</f>
        <v>1302.9439556056752</v>
      </c>
      <c r="W121" s="168">
        <f ca="1">IF($C121-W$1&lt;År1,0,V120*(1-VLOOKUP($A121,[1]Hugst!$R$5:$W$9,MATCH(ROUNDUP((W$1)/10,0)*10,[1]Hugst!$R$4:$W$4,0))))</f>
        <v>1302.1195964374156</v>
      </c>
      <c r="X121" s="168">
        <f ca="1">IF($C121-X$1&lt;År1,0,W120*(1-VLOOKUP($A121,[1]Hugst!$R$5:$W$9,MATCH(ROUNDUP((X$1)/10,0)*10,[1]Hugst!$R$4:$W$4,0))))</f>
        <v>1302.5436099385599</v>
      </c>
      <c r="Y121" s="168">
        <f ca="1">IF($C121-Y$1&lt;År1,0,X120*(1-VLOOKUP($A121,[1]Hugst!$R$5:$W$9,MATCH(ROUNDUP((Y$1)/10,0)*10,[1]Hugst!$R$4:$W$4,0))))</f>
        <v>1302.3604904962908</v>
      </c>
      <c r="Z121" s="168">
        <f ca="1">IF($C121-Z$1&lt;År1,0,Y120*(1-VLOOKUP($A121,[1]Hugst!$R$5:$W$9,MATCH(ROUNDUP((Z$1)/10,0)*10,[1]Hugst!$R$4:$W$4,0))))</f>
        <v>1300.6799719943058</v>
      </c>
      <c r="AA121" s="168">
        <f ca="1">IF($C121-AA$1&lt;År1,0,Z120*(1-VLOOKUP($A121,[1]Hugst!$R$5:$W$9,MATCH(ROUNDUP((AA$1)/10,0)*10,[1]Hugst!$R$4:$W$4,0))))</f>
        <v>1296.5532083888243</v>
      </c>
      <c r="AB121" s="168">
        <f ca="1">IF($C121-AB$1&lt;År1,0,AA120*(1-VLOOKUP($A121,[1]Hugst!$R$5:$W$9,MATCH(ROUNDUP((AB$1)/10,0)*10,[1]Hugst!$R$4:$W$4,0))))</f>
        <v>1287.5338616040635</v>
      </c>
      <c r="AC121" s="168">
        <f ca="1">IF($C121-AC$1&lt;År1,0,AB120*(1-VLOOKUP($A121,[1]Hugst!$R$5:$W$9,MATCH(ROUNDUP((AC$1)/10,0)*10,[1]Hugst!$R$4:$W$4,0))))</f>
        <v>1268.7377378329318</v>
      </c>
      <c r="AD121" s="168">
        <f ca="1">IF($C121-AD$1&lt;År1,0,AC120*(1-VLOOKUP($A121,[1]Hugst!$R$5:$W$9,MATCH(ROUNDUP((AD$1)/10,0)*10,[1]Hugst!$R$4:$W$4,0))))</f>
        <v>1230.4134022452665</v>
      </c>
      <c r="AE121" s="168">
        <f ca="1">IF($C121-AE$1&lt;År1,0,AD120*(1-VLOOKUP($A121,[1]Hugst!$R$5:$W$9,MATCH(ROUNDUP((AE$1)/10,0)*10,[1]Hugst!$R$4:$W$4,0))))</f>
        <v>1153.0918494886109</v>
      </c>
      <c r="AF121" s="168">
        <f ca="1">IF($C121-AF$1&lt;År1,0,AE120*(1-VLOOKUP($A121,[1]Hugst!$R$5:$W$9,MATCH(ROUNDUP((AF$1)/10,0)*10,[1]Hugst!$R$4:$W$4,0))))</f>
        <v>997.90269752925076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561.03585386804025</v>
      </c>
      <c r="E122" s="168">
        <f t="shared" ca="1" si="2"/>
        <v>32.491760318484012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1022.9553527411141</v>
      </c>
      <c r="G122" s="168">
        <f ca="1">IF($C122-G$1&lt;År1,0,F121*(1-VLOOKUP($A122,[1]Hugst!$R$5:$W$9,MATCH(ROUNDUP((G$1)/10,0)*10,[1]Hugst!$R$4:$W$4,0))))</f>
        <v>1023.0334697306267</v>
      </c>
      <c r="H122" s="168">
        <f ca="1">IF($C122-H$1&lt;År1,0,G121*(1-VLOOKUP($A122,[1]Hugst!$R$5:$W$9,MATCH(ROUNDUP((H$1)/10,0)*10,[1]Hugst!$R$4:$W$4,0))))</f>
        <v>1022.8052122958403</v>
      </c>
      <c r="I122" s="168">
        <f ca="1">IF($C122-I$1&lt;År1,0,H121*(1-VLOOKUP($A122,[1]Hugst!$R$5:$W$9,MATCH(ROUNDUP((I$1)/10,0)*10,[1]Hugst!$R$4:$W$4,0))))</f>
        <v>1022.1658977576973</v>
      </c>
      <c r="J122" s="168">
        <f ca="1">IF($C122-J$1&lt;År1,0,I121*(1-VLOOKUP($A122,[1]Hugst!$R$5:$W$9,MATCH(ROUNDUP((J$1)/10,0)*10,[1]Hugst!$R$4:$W$4,0))))</f>
        <v>1020.9762812567707</v>
      </c>
      <c r="K122" s="168">
        <f ca="1">IF($C122-K$1&lt;År1,0,J121*(1-VLOOKUP($A122,[1]Hugst!$R$5:$W$9,MATCH(ROUNDUP((K$1)/10,0)*10,[1]Hugst!$R$4:$W$4,0))))</f>
        <v>1019.0513824781061</v>
      </c>
      <c r="L122" s="168">
        <f ca="1">IF($C122-L$1&lt;År1,0,K121*(1-VLOOKUP($A122,[1]Hugst!$R$5:$W$9,MATCH(ROUNDUP((L$1)/10,0)*10,[1]Hugst!$R$4:$W$4,0))))</f>
        <v>1016.1459354799441</v>
      </c>
      <c r="M122" s="168">
        <f ca="1">IF($C122-M$1&lt;År1,0,L121*(1-VLOOKUP($A122,[1]Hugst!$R$5:$W$9,MATCH(ROUNDUP((M$1)/10,0)*10,[1]Hugst!$R$4:$W$4,0))))</f>
        <v>1011.9356835237896</v>
      </c>
      <c r="N122" s="168">
        <f ca="1">IF($C122-N$1&lt;År1,0,M121*(1-VLOOKUP($A122,[1]Hugst!$R$5:$W$9,MATCH(ROUNDUP((N$1)/10,0)*10,[1]Hugst!$R$4:$W$4,0))))</f>
        <v>1004.9498338477925</v>
      </c>
      <c r="O122" s="168">
        <f ca="1">IF($C122-O$1&lt;År1,0,N121*(1-VLOOKUP($A122,[1]Hugst!$R$5:$W$9,MATCH(ROUNDUP((O$1)/10,0)*10,[1]Hugst!$R$4:$W$4,0))))</f>
        <v>995.61181399453346</v>
      </c>
      <c r="P122" s="168">
        <f ca="1">IF($C122-P$1&lt;År1,0,O121*(1-VLOOKUP($A122,[1]Hugst!$R$5:$W$9,MATCH(ROUNDUP((P$1)/10,0)*10,[1]Hugst!$R$4:$W$4,0))))</f>
        <v>981.34778564643761</v>
      </c>
      <c r="Q122" s="168">
        <f ca="1">IF($C122-Q$1&lt;År1,0,P121*(1-VLOOKUP($A122,[1]Hugst!$R$5:$W$9,MATCH(ROUNDUP((Q$1)/10,0)*10,[1]Hugst!$R$4:$W$4,0))))</f>
        <v>962.568202950245</v>
      </c>
      <c r="R122" s="168">
        <f ca="1">IF($C122-R$1&lt;År1,0,Q121*(1-VLOOKUP($A122,[1]Hugst!$R$5:$W$9,MATCH(ROUNDUP((R$1)/10,0)*10,[1]Hugst!$R$4:$W$4,0))))</f>
        <v>937.77616864743004</v>
      </c>
      <c r="S122" s="168">
        <f ca="1">IF($C122-S$1&lt;År1,0,R121*(1-VLOOKUP($A122,[1]Hugst!$R$5:$W$9,MATCH(ROUNDUP((S$1)/10,0)*10,[1]Hugst!$R$4:$W$4,0))))</f>
        <v>904.98012770565526</v>
      </c>
      <c r="T122" s="168">
        <f ca="1">IF($C122-T$1&lt;År1,0,S121*(1-VLOOKUP($A122,[1]Hugst!$R$5:$W$9,MATCH(ROUNDUP((T$1)/10,0)*10,[1]Hugst!$R$4:$W$4,0))))</f>
        <v>861.53125018764115</v>
      </c>
      <c r="U122" s="168">
        <f ca="1">IF($C122-U$1&lt;År1,0,T121*(1-VLOOKUP($A122,[1]Hugst!$R$5:$W$9,MATCH(ROUNDUP((U$1)/10,0)*10,[1]Hugst!$R$4:$W$4,0))))</f>
        <v>803.9081980313465</v>
      </c>
      <c r="V122" s="168">
        <f ca="1">IF($C122-V$1&lt;År1,0,U121*(1-VLOOKUP($A122,[1]Hugst!$R$5:$W$9,MATCH(ROUNDUP((V$1)/10,0)*10,[1]Hugst!$R$4:$W$4,0))))</f>
        <v>727.43309909566642</v>
      </c>
      <c r="W122" s="168">
        <f ca="1">IF($C122-W$1&lt;År1,0,V121*(1-VLOOKUP($A122,[1]Hugst!$R$5:$W$9,MATCH(ROUNDUP((W$1)/10,0)*10,[1]Hugst!$R$4:$W$4,0))))</f>
        <v>1300.95641397848</v>
      </c>
      <c r="X122" s="168">
        <f ca="1">IF($C122-X$1&lt;År1,0,W121*(1-VLOOKUP($A122,[1]Hugst!$R$5:$W$9,MATCH(ROUNDUP((X$1)/10,0)*10,[1]Hugst!$R$4:$W$4,0))))</f>
        <v>1300.1333123072568</v>
      </c>
      <c r="Y122" s="168">
        <f ca="1">IF($C122-Y$1&lt;År1,0,X121*(1-VLOOKUP($A122,[1]Hugst!$R$5:$W$9,MATCH(ROUNDUP((Y$1)/10,0)*10,[1]Hugst!$R$4:$W$4,0))))</f>
        <v>1300.5566790081452</v>
      </c>
      <c r="Z122" s="168">
        <f ca="1">IF($C122-Z$1&lt;År1,0,Y121*(1-VLOOKUP($A122,[1]Hugst!$R$5:$W$9,MATCH(ROUNDUP((Z$1)/10,0)*10,[1]Hugst!$R$4:$W$4,0))))</f>
        <v>1300.0979150678861</v>
      </c>
      <c r="AA122" s="168">
        <f ca="1">IF($C122-AA$1&lt;År1,0,Z121*(1-VLOOKUP($A122,[1]Hugst!$R$5:$W$9,MATCH(ROUNDUP((AA$1)/10,0)*10,[1]Hugst!$R$4:$W$4,0))))</f>
        <v>1298.4203161107564</v>
      </c>
      <c r="AB122" s="168">
        <f ca="1">IF($C122-AB$1&lt;År1,0,AA121*(1-VLOOKUP($A122,[1]Hugst!$R$5:$W$9,MATCH(ROUNDUP((AB$1)/10,0)*10,[1]Hugst!$R$4:$W$4,0))))</f>
        <v>1294.3007218827249</v>
      </c>
      <c r="AC122" s="168">
        <f ca="1">IF($C122-AC$1&lt;År1,0,AB121*(1-VLOOKUP($A122,[1]Hugst!$R$5:$W$9,MATCH(ROUNDUP((AC$1)/10,0)*10,[1]Hugst!$R$4:$W$4,0))))</f>
        <v>1285.2970443021243</v>
      </c>
      <c r="AD122" s="168">
        <f ca="1">IF($C122-AD$1&lt;År1,0,AC121*(1-VLOOKUP($A122,[1]Hugst!$R$5:$W$9,MATCH(ROUNDUP((AD$1)/10,0)*10,[1]Hugst!$R$4:$W$4,0))))</f>
        <v>1266.5335748138152</v>
      </c>
      <c r="AE122" s="168">
        <f ca="1">IF($C122-AE$1&lt;År1,0,AD121*(1-VLOOKUP($A122,[1]Hugst!$R$5:$W$9,MATCH(ROUNDUP((AE$1)/10,0)*10,[1]Hugst!$R$4:$W$4,0))))</f>
        <v>1228.2758196396708</v>
      </c>
      <c r="AF122" s="168">
        <f ca="1">IF($C122-AF$1&lt;År1,0,AE121*(1-VLOOKUP($A122,[1]Hugst!$R$5:$W$9,MATCH(ROUNDUP((AF$1)/10,0)*10,[1]Hugst!$R$4:$W$4,0))))</f>
        <v>1151.088596699245</v>
      </c>
      <c r="AG122" s="168">
        <f ca="1">IF($C122-AG$1&lt;År1,0,AF121*(1-VLOOKUP($A122,[1]Hugst!$R$5:$W$9,MATCH(ROUNDUP((AG$1)/10,0)*10,[1]Hugst!$R$4:$W$4,0))))</f>
        <v>996.1690530123567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558.9889061800568</v>
      </c>
      <c r="E123" s="168">
        <f t="shared" ca="1" si="2"/>
        <v>34.232847370923992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1022.6494921055706</v>
      </c>
      <c r="G123" s="168">
        <f ca="1">IF($C123-G$1&lt;År1,0,F122*(1-VLOOKUP($A123,[1]Hugst!$R$5:$W$9,MATCH(ROUNDUP((G$1)/10,0)*10,[1]Hugst!$R$4:$W$4,0))))</f>
        <v>1022.9553527411141</v>
      </c>
      <c r="H123" s="168">
        <f ca="1">IF($C123-H$1&lt;År1,0,G122*(1-VLOOKUP($A123,[1]Hugst!$R$5:$W$9,MATCH(ROUNDUP((H$1)/10,0)*10,[1]Hugst!$R$4:$W$4,0))))</f>
        <v>1023.0334697306267</v>
      </c>
      <c r="I123" s="168">
        <f ca="1">IF($C123-I$1&lt;År1,0,H122*(1-VLOOKUP($A123,[1]Hugst!$R$5:$W$9,MATCH(ROUNDUP((I$1)/10,0)*10,[1]Hugst!$R$4:$W$4,0))))</f>
        <v>1022.8052122958403</v>
      </c>
      <c r="J123" s="168">
        <f ca="1">IF($C123-J$1&lt;År1,0,I122*(1-VLOOKUP($A123,[1]Hugst!$R$5:$W$9,MATCH(ROUNDUP((J$1)/10,0)*10,[1]Hugst!$R$4:$W$4,0))))</f>
        <v>1022.1658977576973</v>
      </c>
      <c r="K123" s="168">
        <f ca="1">IF($C123-K$1&lt;År1,0,J122*(1-VLOOKUP($A123,[1]Hugst!$R$5:$W$9,MATCH(ROUNDUP((K$1)/10,0)*10,[1]Hugst!$R$4:$W$4,0))))</f>
        <v>1020.9762812567707</v>
      </c>
      <c r="L123" s="168">
        <f ca="1">IF($C123-L$1&lt;År1,0,K122*(1-VLOOKUP($A123,[1]Hugst!$R$5:$W$9,MATCH(ROUNDUP((L$1)/10,0)*10,[1]Hugst!$R$4:$W$4,0))))</f>
        <v>1019.0513824781061</v>
      </c>
      <c r="M123" s="168">
        <f ca="1">IF($C123-M$1&lt;År1,0,L122*(1-VLOOKUP($A123,[1]Hugst!$R$5:$W$9,MATCH(ROUNDUP((M$1)/10,0)*10,[1]Hugst!$R$4:$W$4,0))))</f>
        <v>1016.1459354799441</v>
      </c>
      <c r="N123" s="168">
        <f ca="1">IF($C123-N$1&lt;År1,0,M122*(1-VLOOKUP($A123,[1]Hugst!$R$5:$W$9,MATCH(ROUNDUP((N$1)/10,0)*10,[1]Hugst!$R$4:$W$4,0))))</f>
        <v>1011.9356835237896</v>
      </c>
      <c r="O123" s="168">
        <f ca="1">IF($C123-O$1&lt;År1,0,N122*(1-VLOOKUP($A123,[1]Hugst!$R$5:$W$9,MATCH(ROUNDUP((O$1)/10,0)*10,[1]Hugst!$R$4:$W$4,0))))</f>
        <v>1004.9498338477925</v>
      </c>
      <c r="P123" s="168">
        <f ca="1">IF($C123-P$1&lt;År1,0,O122*(1-VLOOKUP($A123,[1]Hugst!$R$5:$W$9,MATCH(ROUNDUP((P$1)/10,0)*10,[1]Hugst!$R$4:$W$4,0))))</f>
        <v>994.09308410877907</v>
      </c>
      <c r="Q123" s="168">
        <f ca="1">IF($C123-Q$1&lt;År1,0,P122*(1-VLOOKUP($A123,[1]Hugst!$R$5:$W$9,MATCH(ROUNDUP((Q$1)/10,0)*10,[1]Hugst!$R$4:$W$4,0))))</f>
        <v>979.85081444799391</v>
      </c>
      <c r="R123" s="168">
        <f ca="1">IF($C123-R$1&lt;År1,0,Q122*(1-VLOOKUP($A123,[1]Hugst!$R$5:$W$9,MATCH(ROUNDUP((R$1)/10,0)*10,[1]Hugst!$R$4:$W$4,0))))</f>
        <v>961.09987857286319</v>
      </c>
      <c r="S123" s="168">
        <f ca="1">IF($C123-S$1&lt;År1,0,R122*(1-VLOOKUP($A123,[1]Hugst!$R$5:$W$9,MATCH(ROUNDUP((S$1)/10,0)*10,[1]Hugst!$R$4:$W$4,0))))</f>
        <v>936.34566262745932</v>
      </c>
      <c r="T123" s="168">
        <f ca="1">IF($C123-T$1&lt;År1,0,S122*(1-VLOOKUP($A123,[1]Hugst!$R$5:$W$9,MATCH(ROUNDUP((T$1)/10,0)*10,[1]Hugst!$R$4:$W$4,0))))</f>
        <v>903.59964954474833</v>
      </c>
      <c r="U123" s="168">
        <f ca="1">IF($C123-U$1&lt;År1,0,T122*(1-VLOOKUP($A123,[1]Hugst!$R$5:$W$9,MATCH(ROUNDUP((U$1)/10,0)*10,[1]Hugst!$R$4:$W$4,0))))</f>
        <v>860.21704997549045</v>
      </c>
      <c r="V123" s="168">
        <f ca="1">IF($C123-V$1&lt;År1,0,U122*(1-VLOOKUP($A123,[1]Hugst!$R$5:$W$9,MATCH(ROUNDUP((V$1)/10,0)*10,[1]Hugst!$R$4:$W$4,0))))</f>
        <v>802.68189739028173</v>
      </c>
      <c r="W123" s="168">
        <f ca="1">IF($C123-W$1&lt;År1,0,V122*(1-VLOOKUP($A123,[1]Hugst!$R$5:$W$9,MATCH(ROUNDUP((W$1)/10,0)*10,[1]Hugst!$R$4:$W$4,0))))</f>
        <v>726.32345538518143</v>
      </c>
      <c r="X123" s="168">
        <f ca="1">IF($C123-X$1&lt;År1,0,W122*(1-VLOOKUP($A123,[1]Hugst!$R$5:$W$9,MATCH(ROUNDUP((X$1)/10,0)*10,[1]Hugst!$R$4:$W$4,0))))</f>
        <v>1298.971904194445</v>
      </c>
      <c r="Y123" s="168">
        <f ca="1">IF($C123-Y$1&lt;År1,0,X122*(1-VLOOKUP($A123,[1]Hugst!$R$5:$W$9,MATCH(ROUNDUP((Y$1)/10,0)*10,[1]Hugst!$R$4:$W$4,0))))</f>
        <v>1298.1500581020423</v>
      </c>
      <c r="Z123" s="168">
        <f ca="1">IF($C123-Z$1&lt;År1,0,Y122*(1-VLOOKUP($A123,[1]Hugst!$R$5:$W$9,MATCH(ROUNDUP((Z$1)/10,0)*10,[1]Hugst!$R$4:$W$4,0))))</f>
        <v>1298.2972373200378</v>
      </c>
      <c r="AA123" s="168">
        <f ca="1">IF($C123-AA$1&lt;År1,0,Z122*(1-VLOOKUP($A123,[1]Hugst!$R$5:$W$9,MATCH(ROUNDUP((AA$1)/10,0)*10,[1]Hugst!$R$4:$W$4,0))))</f>
        <v>1297.839270384929</v>
      </c>
      <c r="AB123" s="168">
        <f ca="1">IF($C123-AB$1&lt;År1,0,AA122*(1-VLOOKUP($A123,[1]Hugst!$R$5:$W$9,MATCH(ROUNDUP((AB$1)/10,0)*10,[1]Hugst!$R$4:$W$4,0))))</f>
        <v>1296.1645859005639</v>
      </c>
      <c r="AC123" s="168">
        <f ca="1">IF($C123-AC$1&lt;År1,0,AB122*(1-VLOOKUP($A123,[1]Hugst!$R$5:$W$9,MATCH(ROUNDUP((AC$1)/10,0)*10,[1]Hugst!$R$4:$W$4,0))))</f>
        <v>1292.0521485947083</v>
      </c>
      <c r="AD123" s="168">
        <f ca="1">IF($C123-AD$1&lt;År1,0,AC122*(1-VLOOKUP($A123,[1]Hugst!$R$5:$W$9,MATCH(ROUNDUP((AD$1)/10,0)*10,[1]Hugst!$R$4:$W$4,0))))</f>
        <v>1283.0641129963451</v>
      </c>
      <c r="AE123" s="168">
        <f ca="1">IF($C123-AE$1&lt;År1,0,AD122*(1-VLOOKUP($A123,[1]Hugst!$R$5:$W$9,MATCH(ROUNDUP((AE$1)/10,0)*10,[1]Hugst!$R$4:$W$4,0))))</f>
        <v>1264.3332410609607</v>
      </c>
      <c r="AF123" s="168">
        <f ca="1">IF($C123-AF$1&lt;År1,0,AE122*(1-VLOOKUP($A123,[1]Hugst!$R$5:$W$9,MATCH(ROUNDUP((AF$1)/10,0)*10,[1]Hugst!$R$4:$W$4,0))))</f>
        <v>1226.1419506309746</v>
      </c>
      <c r="AG123" s="168">
        <f ca="1">IF($C123-AG$1&lt;År1,0,AF122*(1-VLOOKUP($A123,[1]Hugst!$R$5:$W$9,MATCH(ROUNDUP((AG$1)/10,0)*10,[1]Hugst!$R$4:$W$4,0))))</f>
        <v>1149.0888241371827</v>
      </c>
      <c r="AH123" s="168">
        <f ca="1">IF($C123-AH$1&lt;År1,0,AG122*(1-VLOOKUP($A123,[1]Hugst!$R$5:$W$9,MATCH(ROUNDUP((AH$1)/10,0)*10,[1]Hugst!$R$4:$W$4,0))))</f>
        <v>994.43842033551311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556.76263533517886</v>
      </c>
      <c r="E124" s="168">
        <f t="shared" ca="1" si="2"/>
        <v>35.984540682686202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1022.1749145724549</v>
      </c>
      <c r="G124" s="168">
        <f ca="1">IF($C124-G$1&lt;År1,0,F123*(1-VLOOKUP($A124,[1]Hugst!$R$5:$W$9,MATCH(ROUNDUP((G$1)/10,0)*10,[1]Hugst!$R$4:$W$4,0))))</f>
        <v>1022.6494921055706</v>
      </c>
      <c r="H124" s="168">
        <f ca="1">IF($C124-H$1&lt;År1,0,G123*(1-VLOOKUP($A124,[1]Hugst!$R$5:$W$9,MATCH(ROUNDUP((H$1)/10,0)*10,[1]Hugst!$R$4:$W$4,0))))</f>
        <v>1022.9553527411141</v>
      </c>
      <c r="I124" s="168">
        <f ca="1">IF($C124-I$1&lt;År1,0,H123*(1-VLOOKUP($A124,[1]Hugst!$R$5:$W$9,MATCH(ROUNDUP((I$1)/10,0)*10,[1]Hugst!$R$4:$W$4,0))))</f>
        <v>1023.0334697306267</v>
      </c>
      <c r="J124" s="168">
        <f ca="1">IF($C124-J$1&lt;År1,0,I123*(1-VLOOKUP($A124,[1]Hugst!$R$5:$W$9,MATCH(ROUNDUP((J$1)/10,0)*10,[1]Hugst!$R$4:$W$4,0))))</f>
        <v>1022.8052122958403</v>
      </c>
      <c r="K124" s="168">
        <f ca="1">IF($C124-K$1&lt;År1,0,J123*(1-VLOOKUP($A124,[1]Hugst!$R$5:$W$9,MATCH(ROUNDUP((K$1)/10,0)*10,[1]Hugst!$R$4:$W$4,0))))</f>
        <v>1022.1658977576973</v>
      </c>
      <c r="L124" s="168">
        <f ca="1">IF($C124-L$1&lt;År1,0,K123*(1-VLOOKUP($A124,[1]Hugst!$R$5:$W$9,MATCH(ROUNDUP((L$1)/10,0)*10,[1]Hugst!$R$4:$W$4,0))))</f>
        <v>1020.9762812567707</v>
      </c>
      <c r="M124" s="168">
        <f ca="1">IF($C124-M$1&lt;År1,0,L123*(1-VLOOKUP($A124,[1]Hugst!$R$5:$W$9,MATCH(ROUNDUP((M$1)/10,0)*10,[1]Hugst!$R$4:$W$4,0))))</f>
        <v>1019.0513824781061</v>
      </c>
      <c r="N124" s="168">
        <f ca="1">IF($C124-N$1&lt;År1,0,M123*(1-VLOOKUP($A124,[1]Hugst!$R$5:$W$9,MATCH(ROUNDUP((N$1)/10,0)*10,[1]Hugst!$R$4:$W$4,0))))</f>
        <v>1016.1459354799441</v>
      </c>
      <c r="O124" s="168">
        <f ca="1">IF($C124-O$1&lt;År1,0,N123*(1-VLOOKUP($A124,[1]Hugst!$R$5:$W$9,MATCH(ROUNDUP((O$1)/10,0)*10,[1]Hugst!$R$4:$W$4,0))))</f>
        <v>1011.9356835237896</v>
      </c>
      <c r="P124" s="168">
        <f ca="1">IF($C124-P$1&lt;År1,0,O123*(1-VLOOKUP($A124,[1]Hugst!$R$5:$W$9,MATCH(ROUNDUP((P$1)/10,0)*10,[1]Hugst!$R$4:$W$4,0))))</f>
        <v>1003.4168595249738</v>
      </c>
      <c r="Q124" s="168">
        <f ca="1">IF($C124-Q$1&lt;År1,0,P123*(1-VLOOKUP($A124,[1]Hugst!$R$5:$W$9,MATCH(ROUNDUP((Q$1)/10,0)*10,[1]Hugst!$R$4:$W$4,0))))</f>
        <v>992.57667092963004</v>
      </c>
      <c r="R124" s="168">
        <f ca="1">IF($C124-R$1&lt;År1,0,Q123*(1-VLOOKUP($A124,[1]Hugst!$R$5:$W$9,MATCH(ROUNDUP((R$1)/10,0)*10,[1]Hugst!$R$4:$W$4,0))))</f>
        <v>978.35612676493758</v>
      </c>
      <c r="S124" s="168">
        <f ca="1">IF($C124-S$1&lt;År1,0,R123*(1-VLOOKUP($A124,[1]Hugst!$R$5:$W$9,MATCH(ROUNDUP((S$1)/10,0)*10,[1]Hugst!$R$4:$W$4,0))))</f>
        <v>959.63379401232828</v>
      </c>
      <c r="T124" s="168">
        <f ca="1">IF($C124-T$1&lt;År1,0,S123*(1-VLOOKUP($A124,[1]Hugst!$R$5:$W$9,MATCH(ROUNDUP((T$1)/10,0)*10,[1]Hugst!$R$4:$W$4,0))))</f>
        <v>934.91733873531575</v>
      </c>
      <c r="U124" s="168">
        <f ca="1">IF($C124-U$1&lt;År1,0,T123*(1-VLOOKUP($A124,[1]Hugst!$R$5:$W$9,MATCH(ROUNDUP((U$1)/10,0)*10,[1]Hugst!$R$4:$W$4,0))))</f>
        <v>902.22127719798516</v>
      </c>
      <c r="V124" s="168">
        <f ca="1">IF($C124-V$1&lt;År1,0,U123*(1-VLOOKUP($A124,[1]Hugst!$R$5:$W$9,MATCH(ROUNDUP((V$1)/10,0)*10,[1]Hugst!$R$4:$W$4,0))))</f>
        <v>858.90485447552783</v>
      </c>
      <c r="W124" s="168">
        <f ca="1">IF($C124-W$1&lt;År1,0,V123*(1-VLOOKUP($A124,[1]Hugst!$R$5:$W$9,MATCH(ROUNDUP((W$1)/10,0)*10,[1]Hugst!$R$4:$W$4,0))))</f>
        <v>801.45746737731349</v>
      </c>
      <c r="X124" s="168">
        <f ca="1">IF($C124-X$1&lt;År1,0,W123*(1-VLOOKUP($A124,[1]Hugst!$R$5:$W$9,MATCH(ROUNDUP((X$1)/10,0)*10,[1]Hugst!$R$4:$W$4,0))))</f>
        <v>725.21550435154302</v>
      </c>
      <c r="Y124" s="168">
        <f ca="1">IF($C124-Y$1&lt;År1,0,X123*(1-VLOOKUP($A124,[1]Hugst!$R$5:$W$9,MATCH(ROUNDUP((Y$1)/10,0)*10,[1]Hugst!$R$4:$W$4,0))))</f>
        <v>1296.9904216287246</v>
      </c>
      <c r="Z124" s="168">
        <f ca="1">IF($C124-Z$1&lt;År1,0,Y123*(1-VLOOKUP($A124,[1]Hugst!$R$5:$W$9,MATCH(ROUNDUP((Z$1)/10,0)*10,[1]Hugst!$R$4:$W$4,0))))</f>
        <v>1295.8947974078819</v>
      </c>
      <c r="AA124" s="168">
        <f ca="1">IF($C124-AA$1&lt;År1,0,Z123*(1-VLOOKUP($A124,[1]Hugst!$R$5:$W$9,MATCH(ROUNDUP((AA$1)/10,0)*10,[1]Hugst!$R$4:$W$4,0))))</f>
        <v>1296.0417209331681</v>
      </c>
      <c r="AB124" s="168">
        <f ca="1">IF($C124-AB$1&lt;År1,0,AA123*(1-VLOOKUP($A124,[1]Hugst!$R$5:$W$9,MATCH(ROUNDUP((AB$1)/10,0)*10,[1]Hugst!$R$4:$W$4,0))))</f>
        <v>1295.5845496185823</v>
      </c>
      <c r="AC124" s="168">
        <f ca="1">IF($C124-AC$1&lt;År1,0,AB123*(1-VLOOKUP($A124,[1]Hugst!$R$5:$W$9,MATCH(ROUNDUP((AC$1)/10,0)*10,[1]Hugst!$R$4:$W$4,0))))</f>
        <v>1293.9127745437027</v>
      </c>
      <c r="AD124" s="168">
        <f ca="1">IF($C124-AD$1&lt;År1,0,AC123*(1-VLOOKUP($A124,[1]Hugst!$R$5:$W$9,MATCH(ROUNDUP((AD$1)/10,0)*10,[1]Hugst!$R$4:$W$4,0))))</f>
        <v>1289.8074817263869</v>
      </c>
      <c r="AE124" s="168">
        <f ca="1">IF($C124-AE$1&lt;År1,0,AD123*(1-VLOOKUP($A124,[1]Hugst!$R$5:$W$9,MATCH(ROUNDUP((AE$1)/10,0)*10,[1]Hugst!$R$4:$W$4,0))))</f>
        <v>1280.835060935631</v>
      </c>
      <c r="AF124" s="168">
        <f ca="1">IF($C124-AF$1&lt;År1,0,AE123*(1-VLOOKUP($A124,[1]Hugst!$R$5:$W$9,MATCH(ROUNDUP((AF$1)/10,0)*10,[1]Hugst!$R$4:$W$4,0))))</f>
        <v>1262.1367299218293</v>
      </c>
      <c r="AG124" s="168">
        <f ca="1">IF($C124-AG$1&lt;År1,0,AF123*(1-VLOOKUP($A124,[1]Hugst!$R$5:$W$9,MATCH(ROUNDUP((AG$1)/10,0)*10,[1]Hugst!$R$4:$W$4,0))))</f>
        <v>1224.0117887675904</v>
      </c>
      <c r="AH124" s="168">
        <f ca="1">IF($C124-AH$1&lt;År1,0,AG123*(1-VLOOKUP($A124,[1]Hugst!$R$5:$W$9,MATCH(ROUNDUP((AH$1)/10,0)*10,[1]Hugst!$R$4:$W$4,0))))</f>
        <v>1147.0925257562662</v>
      </c>
      <c r="AI124" s="168">
        <f ca="1">IF($C124-AI$1&lt;År1,0,AH123*(1-VLOOKUP($A124,[1]Hugst!$R$5:$W$9,MATCH(ROUNDUP((AI$1)/10,0)*10,[1]Hugst!$R$4:$W$4,0))))</f>
        <v>992.71079426628614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554.40532742301957</v>
      </c>
      <c r="E125" s="168">
        <f ca="1">IF(C125=2020,SUM(G125:AJ125),SUM(F124:AJ124)-SUM(G125:AJ125))</f>
        <v>36.90222158256438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1020.7352875601738</v>
      </c>
      <c r="G125" s="168">
        <f ca="1">IF($C125-G$1&lt;År1,0,F124*(1-VLOOKUP($A125,[1]Hugst!$R$5:$W$9,MATCH(ROUNDUP((G$1)/10,0)*10,[1]Hugst!$R$4:$W$4,0))))</f>
        <v>1022.1749145724549</v>
      </c>
      <c r="H125" s="168">
        <f ca="1">IF($C125-H$1&lt;År1,0,G124*(1-VLOOKUP($A125,[1]Hugst!$R$5:$W$9,MATCH(ROUNDUP((H$1)/10,0)*10,[1]Hugst!$R$4:$W$4,0))))</f>
        <v>1022.6494921055706</v>
      </c>
      <c r="I125" s="168">
        <f ca="1">IF($C125-I$1&lt;År1,0,H124*(1-VLOOKUP($A125,[1]Hugst!$R$5:$W$9,MATCH(ROUNDUP((I$1)/10,0)*10,[1]Hugst!$R$4:$W$4,0))))</f>
        <v>1022.9553527411141</v>
      </c>
      <c r="J125" s="168">
        <f ca="1">IF($C125-J$1&lt;År1,0,I124*(1-VLOOKUP($A125,[1]Hugst!$R$5:$W$9,MATCH(ROUNDUP((J$1)/10,0)*10,[1]Hugst!$R$4:$W$4,0))))</f>
        <v>1023.0334697306267</v>
      </c>
      <c r="K125" s="168">
        <f ca="1">IF($C125-K$1&lt;År1,0,J124*(1-VLOOKUP($A125,[1]Hugst!$R$5:$W$9,MATCH(ROUNDUP((K$1)/10,0)*10,[1]Hugst!$R$4:$W$4,0))))</f>
        <v>1022.8052122958403</v>
      </c>
      <c r="L125" s="168">
        <f ca="1">IF($C125-L$1&lt;År1,0,K124*(1-VLOOKUP($A125,[1]Hugst!$R$5:$W$9,MATCH(ROUNDUP((L$1)/10,0)*10,[1]Hugst!$R$4:$W$4,0))))</f>
        <v>1022.1658977576973</v>
      </c>
      <c r="M125" s="168">
        <f ca="1">IF($C125-M$1&lt;År1,0,L124*(1-VLOOKUP($A125,[1]Hugst!$R$5:$W$9,MATCH(ROUNDUP((M$1)/10,0)*10,[1]Hugst!$R$4:$W$4,0))))</f>
        <v>1020.9762812567707</v>
      </c>
      <c r="N125" s="168">
        <f ca="1">IF($C125-N$1&lt;År1,0,M124*(1-VLOOKUP($A125,[1]Hugst!$R$5:$W$9,MATCH(ROUNDUP((N$1)/10,0)*10,[1]Hugst!$R$4:$W$4,0))))</f>
        <v>1019.0513824781061</v>
      </c>
      <c r="O125" s="168">
        <f ca="1">IF($C125-O$1&lt;År1,0,N124*(1-VLOOKUP($A125,[1]Hugst!$R$5:$W$9,MATCH(ROUNDUP((O$1)/10,0)*10,[1]Hugst!$R$4:$W$4,0))))</f>
        <v>1016.1459354799441</v>
      </c>
      <c r="P125" s="168">
        <f ca="1">IF($C125-P$1&lt;År1,0,O124*(1-VLOOKUP($A125,[1]Hugst!$R$5:$W$9,MATCH(ROUNDUP((P$1)/10,0)*10,[1]Hugst!$R$4:$W$4,0))))</f>
        <v>1010.3920528201093</v>
      </c>
      <c r="Q125" s="168">
        <f ca="1">IF($C125-Q$1&lt;År1,0,P124*(1-VLOOKUP($A125,[1]Hugst!$R$5:$W$9,MATCH(ROUNDUP((Q$1)/10,0)*10,[1]Hugst!$R$4:$W$4,0))))</f>
        <v>1001.8862236375628</v>
      </c>
      <c r="R125" s="168">
        <f ca="1">IF($C125-R$1&lt;År1,0,Q124*(1-VLOOKUP($A125,[1]Hugst!$R$5:$W$9,MATCH(ROUNDUP((R$1)/10,0)*10,[1]Hugst!$R$4:$W$4,0))))</f>
        <v>991.06257092312717</v>
      </c>
      <c r="S125" s="168">
        <f ca="1">IF($C125-S$1&lt;År1,0,R124*(1-VLOOKUP($A125,[1]Hugst!$R$5:$W$9,MATCH(ROUNDUP((S$1)/10,0)*10,[1]Hugst!$R$4:$W$4,0))))</f>
        <v>976.86371911394019</v>
      </c>
      <c r="T125" s="168">
        <f ca="1">IF($C125-T$1&lt;År1,0,S124*(1-VLOOKUP($A125,[1]Hugst!$R$5:$W$9,MATCH(ROUNDUP((T$1)/10,0)*10,[1]Hugst!$R$4:$W$4,0))))</f>
        <v>958.16994585197051</v>
      </c>
      <c r="U125" s="168">
        <f ca="1">IF($C125-U$1&lt;År1,0,T124*(1-VLOOKUP($A125,[1]Hugst!$R$5:$W$9,MATCH(ROUNDUP((U$1)/10,0)*10,[1]Hugst!$R$4:$W$4,0))))</f>
        <v>933.49119364232968</v>
      </c>
      <c r="V125" s="168">
        <f ca="1">IF($C125-V$1&lt;År1,0,U124*(1-VLOOKUP($A125,[1]Hugst!$R$5:$W$9,MATCH(ROUNDUP((V$1)/10,0)*10,[1]Hugst!$R$4:$W$4,0))))</f>
        <v>900.84500745310686</v>
      </c>
      <c r="W125" s="168">
        <f ca="1">IF($C125-W$1&lt;År1,0,V124*(1-VLOOKUP($A125,[1]Hugst!$R$5:$W$9,MATCH(ROUNDUP((W$1)/10,0)*10,[1]Hugst!$R$4:$W$4,0))))</f>
        <v>857.59466062971762</v>
      </c>
      <c r="X125" s="168">
        <f ca="1">IF($C125-X$1&lt;År1,0,W124*(1-VLOOKUP($A125,[1]Hugst!$R$5:$W$9,MATCH(ROUNDUP((X$1)/10,0)*10,[1]Hugst!$R$4:$W$4,0))))</f>
        <v>800.23490513894126</v>
      </c>
      <c r="Y125" s="168">
        <f ca="1">IF($C125-Y$1&lt;År1,0,X124*(1-VLOOKUP($A125,[1]Hugst!$R$5:$W$9,MATCH(ROUNDUP((Y$1)/10,0)*10,[1]Hugst!$R$4:$W$4,0))))</f>
        <v>724.10924341270163</v>
      </c>
      <c r="Z125" s="168">
        <f ca="1">IF($C125-Z$1&lt;År1,0,Y124*(1-VLOOKUP($A125,[1]Hugst!$R$5:$W$9,MATCH(ROUNDUP((Z$1)/10,0)*10,[1]Hugst!$R$4:$W$4,0))))</f>
        <v>1294.7371755572508</v>
      </c>
      <c r="AA125" s="168">
        <f ca="1">IF($C125-AA$1&lt;År1,0,Z124*(1-VLOOKUP($A125,[1]Hugst!$R$5:$W$9,MATCH(ROUNDUP((AA$1)/10,0)*10,[1]Hugst!$R$4:$W$4,0))))</f>
        <v>1293.6434547513682</v>
      </c>
      <c r="AB125" s="168">
        <f ca="1">IF($C125-AB$1&lt;År1,0,AA124*(1-VLOOKUP($A125,[1]Hugst!$R$5:$W$9,MATCH(ROUNDUP((AB$1)/10,0)*10,[1]Hugst!$R$4:$W$4,0))))</f>
        <v>1293.790123028157</v>
      </c>
      <c r="AC125" s="168">
        <f ca="1">IF($C125-AC$1&lt;År1,0,AB124*(1-VLOOKUP($A125,[1]Hugst!$R$5:$W$9,MATCH(ROUNDUP((AC$1)/10,0)*10,[1]Hugst!$R$4:$W$4,0))))</f>
        <v>1293.3337459518721</v>
      </c>
      <c r="AD125" s="168">
        <f ca="1">IF($C125-AD$1&lt;År1,0,AC124*(1-VLOOKUP($A125,[1]Hugst!$R$5:$W$9,MATCH(ROUNDUP((AD$1)/10,0)*10,[1]Hugst!$R$4:$W$4,0))))</f>
        <v>1291.6648752319952</v>
      </c>
      <c r="AE125" s="168">
        <f ca="1">IF($C125-AE$1&lt;År1,0,AD124*(1-VLOOKUP($A125,[1]Hugst!$R$5:$W$9,MATCH(ROUNDUP((AE$1)/10,0)*10,[1]Hugst!$R$4:$W$4,0))))</f>
        <v>1287.5667144911843</v>
      </c>
      <c r="AF125" s="168">
        <f ca="1">IF($C125-AF$1&lt;År1,0,AE124*(1-VLOOKUP($A125,[1]Hugst!$R$5:$W$9,MATCH(ROUNDUP((AF$1)/10,0)*10,[1]Hugst!$R$4:$W$4,0))))</f>
        <v>1278.6098813806157</v>
      </c>
      <c r="AG125" s="168">
        <f ca="1">IF($C125-AG$1&lt;År1,0,AF124*(1-VLOOKUP($A125,[1]Hugst!$R$5:$W$9,MATCH(ROUNDUP((AG$1)/10,0)*10,[1]Hugst!$R$4:$W$4,0))))</f>
        <v>1259.9440347554396</v>
      </c>
      <c r="AH125" s="168">
        <f ca="1">IF($C125-AH$1&lt;År1,0,AG124*(1-VLOOKUP($A125,[1]Hugst!$R$5:$W$9,MATCH(ROUNDUP((AH$1)/10,0)*10,[1]Hugst!$R$4:$W$4,0))))</f>
        <v>1221.8853276091381</v>
      </c>
      <c r="AI125" s="168">
        <f ca="1">IF($C125-AI$1&lt;År1,0,AH124*(1-VLOOKUP($A125,[1]Hugst!$R$5:$W$9,MATCH(ROUNDUP((AI$1)/10,0)*10,[1]Hugst!$R$4:$W$4,0))))</f>
        <v>1145.0996955208423</v>
      </c>
      <c r="AJ125" s="168">
        <f ca="1">IF($C125-AJ$1&lt;År1,0,AI124*(1-VLOOKUP($A125,[1]Hugst!$R$5:$W$9,MATCH(ROUNDUP((AJ$1)/10,0)*10,[1]Hugst!$R$4:$W$4,0))))</f>
        <v>991.82744991545599</v>
      </c>
      <c r="AL125" s="168">
        <f ca="1">SUM(F125:AJ125)</f>
        <v>33019.445226795135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722829.55426835665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4440.5925407424402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7229.6181237542278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4021.6221334087963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6810.6477164205835</v>
      </c>
      <c r="G138" s="168">
        <f ca="1">IF($C138-G$1&lt;År1,0,F137*(1-VLOOKUP($A138,[1]Hugst!$R$5:$W$9,MATCH(ROUNDUP((G$1)/10,0)*10,[1]Hugst!$R$4:$W$4,0))))</f>
        <v>7229.6181237542278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3674.1808809220611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6463.2064639338478</v>
      </c>
      <c r="G139" s="168">
        <f ca="1">IF($C139-G$1&lt;År1,0,F138*(1-VLOOKUP($A139,[1]Hugst!$R$5:$W$9,MATCH(ROUNDUP((G$1)/10,0)*10,[1]Hugst!$R$4:$W$4,0))))</f>
        <v>6810.6477164205835</v>
      </c>
      <c r="H139" s="168">
        <f ca="1">IF($C139-H$1&lt;År1,0,G138*(1-VLOOKUP($A139,[1]Hugst!$R$5:$W$9,MATCH(ROUNDUP((H$1)/10,0)*10,[1]Hugst!$R$4:$W$4,0))))</f>
        <v>7229.6181237542278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3385.7601345162093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6174.7857175279969</v>
      </c>
      <c r="G140" s="168">
        <f ca="1">IF($C140-G$1&lt;År1,0,F139*(1-VLOOKUP($A140,[1]Hugst!$R$5:$W$9,MATCH(ROUNDUP((G$1)/10,0)*10,[1]Hugst!$R$4:$W$4,0))))</f>
        <v>6463.2064639338478</v>
      </c>
      <c r="H140" s="168">
        <f ca="1">IF($C140-H$1&lt;År1,0,G139*(1-VLOOKUP($A140,[1]Hugst!$R$5:$W$9,MATCH(ROUNDUP((H$1)/10,0)*10,[1]Hugst!$R$4:$W$4,0))))</f>
        <v>6810.6477164205835</v>
      </c>
      <c r="I140" s="168">
        <f ca="1">IF($C140-I$1&lt;År1,0,H139*(1-VLOOKUP($A140,[1]Hugst!$R$5:$W$9,MATCH(ROUNDUP((I$1)/10,0)*10,[1]Hugst!$R$4:$W$4,0))))</f>
        <v>7229.6181237542278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3146.0402141926024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5935.06579720439</v>
      </c>
      <c r="G141" s="168">
        <f ca="1">IF($C141-G$1&lt;År1,0,F140*(1-VLOOKUP($A141,[1]Hugst!$R$5:$W$9,MATCH(ROUNDUP((G$1)/10,0)*10,[1]Hugst!$R$4:$W$4,0))))</f>
        <v>6174.7857175279969</v>
      </c>
      <c r="H141" s="168">
        <f ca="1">IF($C141-H$1&lt;År1,0,G140*(1-VLOOKUP($A141,[1]Hugst!$R$5:$W$9,MATCH(ROUNDUP((H$1)/10,0)*10,[1]Hugst!$R$4:$W$4,0))))</f>
        <v>6463.2064639338478</v>
      </c>
      <c r="I141" s="168">
        <f ca="1">IF($C141-I$1&lt;År1,0,H140*(1-VLOOKUP($A141,[1]Hugst!$R$5:$W$9,MATCH(ROUNDUP((I$1)/10,0)*10,[1]Hugst!$R$4:$W$4,0))))</f>
        <v>6810.6477164205835</v>
      </c>
      <c r="J141" s="168">
        <f ca="1">IF($C141-J$1&lt;År1,0,I140*(1-VLOOKUP($A141,[1]Hugst!$R$5:$W$9,MATCH(ROUNDUP((J$1)/10,0)*10,[1]Hugst!$R$4:$W$4,0))))</f>
        <v>7229.6181237542278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2946.5073394095439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5735.532922421331</v>
      </c>
      <c r="G142" s="168">
        <f ca="1">IF($C142-G$1&lt;År1,0,F141*(1-VLOOKUP($A142,[1]Hugst!$R$5:$W$9,MATCH(ROUNDUP((G$1)/10,0)*10,[1]Hugst!$R$4:$W$4,0))))</f>
        <v>5935.06579720439</v>
      </c>
      <c r="H142" s="168">
        <f ca="1">IF($C142-H$1&lt;År1,0,G141*(1-VLOOKUP($A142,[1]Hugst!$R$5:$W$9,MATCH(ROUNDUP((H$1)/10,0)*10,[1]Hugst!$R$4:$W$4,0))))</f>
        <v>6174.7857175279969</v>
      </c>
      <c r="I142" s="168">
        <f ca="1">IF($C142-I$1&lt;År1,0,H141*(1-VLOOKUP($A142,[1]Hugst!$R$5:$W$9,MATCH(ROUNDUP((I$1)/10,0)*10,[1]Hugst!$R$4:$W$4,0))))</f>
        <v>6463.2064639338478</v>
      </c>
      <c r="J142" s="168">
        <f ca="1">IF($C142-J$1&lt;År1,0,I141*(1-VLOOKUP($A142,[1]Hugst!$R$5:$W$9,MATCH(ROUNDUP((J$1)/10,0)*10,[1]Hugst!$R$4:$W$4,0))))</f>
        <v>6810.6477164205835</v>
      </c>
      <c r="K142" s="168">
        <f ca="1">IF($C142-K$1&lt;År1,0,J141*(1-VLOOKUP($A142,[1]Hugst!$R$5:$W$9,MATCH(ROUNDUP((K$1)/10,0)*10,[1]Hugst!$R$4:$W$4,0))))</f>
        <v>7229.6181237542278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2780.1375969000192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5569.1631799118059</v>
      </c>
      <c r="G143" s="168">
        <f ca="1">IF($C143-G$1&lt;År1,0,F142*(1-VLOOKUP($A143,[1]Hugst!$R$5:$W$9,MATCH(ROUNDUP((G$1)/10,0)*10,[1]Hugst!$R$4:$W$4,0))))</f>
        <v>5735.532922421331</v>
      </c>
      <c r="H143" s="168">
        <f ca="1">IF($C143-H$1&lt;År1,0,G142*(1-VLOOKUP($A143,[1]Hugst!$R$5:$W$9,MATCH(ROUNDUP((H$1)/10,0)*10,[1]Hugst!$R$4:$W$4,0))))</f>
        <v>5935.06579720439</v>
      </c>
      <c r="I143" s="168">
        <f ca="1">IF($C143-I$1&lt;År1,0,H142*(1-VLOOKUP($A143,[1]Hugst!$R$5:$W$9,MATCH(ROUNDUP((I$1)/10,0)*10,[1]Hugst!$R$4:$W$4,0))))</f>
        <v>6174.7857175279969</v>
      </c>
      <c r="J143" s="168">
        <f ca="1">IF($C143-J$1&lt;År1,0,I142*(1-VLOOKUP($A143,[1]Hugst!$R$5:$W$9,MATCH(ROUNDUP((J$1)/10,0)*10,[1]Hugst!$R$4:$W$4,0))))</f>
        <v>6463.2064639338478</v>
      </c>
      <c r="K143" s="168">
        <f ca="1">IF($C143-K$1&lt;År1,0,J142*(1-VLOOKUP($A143,[1]Hugst!$R$5:$W$9,MATCH(ROUNDUP((K$1)/10,0)*10,[1]Hugst!$R$4:$W$4,0))))</f>
        <v>6810.6477164205835</v>
      </c>
      <c r="L143" s="168">
        <f ca="1">IF($C143-L$1&lt;År1,0,K142*(1-VLOOKUP($A143,[1]Hugst!$R$5:$W$9,MATCH(ROUNDUP((L$1)/10,0)*10,[1]Hugst!$R$4:$W$4,0))))</f>
        <v>7229.6181237542278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2641.1362141202276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5430.1617971320147</v>
      </c>
      <c r="G144" s="168">
        <f ca="1">IF($C144-G$1&lt;År1,0,F143*(1-VLOOKUP($A144,[1]Hugst!$R$5:$W$9,MATCH(ROUNDUP((G$1)/10,0)*10,[1]Hugst!$R$4:$W$4,0))))</f>
        <v>5569.1631799118059</v>
      </c>
      <c r="H144" s="168">
        <f ca="1">IF($C144-H$1&lt;År1,0,G143*(1-VLOOKUP($A144,[1]Hugst!$R$5:$W$9,MATCH(ROUNDUP((H$1)/10,0)*10,[1]Hugst!$R$4:$W$4,0))))</f>
        <v>5735.532922421331</v>
      </c>
      <c r="I144" s="168">
        <f ca="1">IF($C144-I$1&lt;År1,0,H143*(1-VLOOKUP($A144,[1]Hugst!$R$5:$W$9,MATCH(ROUNDUP((I$1)/10,0)*10,[1]Hugst!$R$4:$W$4,0))))</f>
        <v>5935.06579720439</v>
      </c>
      <c r="J144" s="168">
        <f ca="1">IF($C144-J$1&lt;År1,0,I143*(1-VLOOKUP($A144,[1]Hugst!$R$5:$W$9,MATCH(ROUNDUP((J$1)/10,0)*10,[1]Hugst!$R$4:$W$4,0))))</f>
        <v>6174.7857175279969</v>
      </c>
      <c r="K144" s="168">
        <f ca="1">IF($C144-K$1&lt;År1,0,J143*(1-VLOOKUP($A144,[1]Hugst!$R$5:$W$9,MATCH(ROUNDUP((K$1)/10,0)*10,[1]Hugst!$R$4:$W$4,0))))</f>
        <v>6463.2064639338478</v>
      </c>
      <c r="L144" s="168">
        <f ca="1">IF($C144-L$1&lt;År1,0,K143*(1-VLOOKUP($A144,[1]Hugst!$R$5:$W$9,MATCH(ROUNDUP((L$1)/10,0)*10,[1]Hugst!$R$4:$W$4,0))))</f>
        <v>6810.6477164205835</v>
      </c>
      <c r="M144" s="168">
        <f ca="1">IF($C144-M$1&lt;År1,0,L143*(1-VLOOKUP($A144,[1]Hugst!$R$5:$W$9,MATCH(ROUNDUP((M$1)/10,0)*10,[1]Hugst!$R$4:$W$4,0))))</f>
        <v>7229.6181237542278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2524.722459843495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5313.7480428552826</v>
      </c>
      <c r="G145" s="168">
        <f ca="1">IF($C145-G$1&lt;År1,0,F144*(1-VLOOKUP($A145,[1]Hugst!$R$5:$W$9,MATCH(ROUNDUP((G$1)/10,0)*10,[1]Hugst!$R$4:$W$4,0))))</f>
        <v>5430.1617971320147</v>
      </c>
      <c r="H145" s="168">
        <f ca="1">IF($C145-H$1&lt;År1,0,G144*(1-VLOOKUP($A145,[1]Hugst!$R$5:$W$9,MATCH(ROUNDUP((H$1)/10,0)*10,[1]Hugst!$R$4:$W$4,0))))</f>
        <v>5569.1631799118059</v>
      </c>
      <c r="I145" s="168">
        <f ca="1">IF($C145-I$1&lt;År1,0,H144*(1-VLOOKUP($A145,[1]Hugst!$R$5:$W$9,MATCH(ROUNDUP((I$1)/10,0)*10,[1]Hugst!$R$4:$W$4,0))))</f>
        <v>5735.532922421331</v>
      </c>
      <c r="J145" s="168">
        <f ca="1">IF($C145-J$1&lt;År1,0,I144*(1-VLOOKUP($A145,[1]Hugst!$R$5:$W$9,MATCH(ROUNDUP((J$1)/10,0)*10,[1]Hugst!$R$4:$W$4,0))))</f>
        <v>5935.06579720439</v>
      </c>
      <c r="K145" s="168">
        <f ca="1">IF($C145-K$1&lt;År1,0,J144*(1-VLOOKUP($A145,[1]Hugst!$R$5:$W$9,MATCH(ROUNDUP((K$1)/10,0)*10,[1]Hugst!$R$4:$W$4,0))))</f>
        <v>6174.7857175279969</v>
      </c>
      <c r="L145" s="168">
        <f ca="1">IF($C145-L$1&lt;År1,0,K144*(1-VLOOKUP($A145,[1]Hugst!$R$5:$W$9,MATCH(ROUNDUP((L$1)/10,0)*10,[1]Hugst!$R$4:$W$4,0))))</f>
        <v>6463.2064639338478</v>
      </c>
      <c r="M145" s="168">
        <f ca="1">IF($C145-M$1&lt;År1,0,L144*(1-VLOOKUP($A145,[1]Hugst!$R$5:$W$9,MATCH(ROUNDUP((M$1)/10,0)*10,[1]Hugst!$R$4:$W$4,0))))</f>
        <v>6810.6477164205835</v>
      </c>
      <c r="N145" s="168">
        <f ca="1">IF($C145-N$1&lt;År1,0,M144*(1-VLOOKUP($A145,[1]Hugst!$R$5:$W$9,MATCH(ROUNDUP((N$1)/10,0)*10,[1]Hugst!$R$4:$W$4,0))))</f>
        <v>7229.6181237542278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2426.9521871492293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5215.9777701610165</v>
      </c>
      <c r="G146" s="168">
        <f ca="1">IF($C146-G$1&lt;År1,0,F145*(1-VLOOKUP($A146,[1]Hugst!$R$5:$W$9,MATCH(ROUNDUP((G$1)/10,0)*10,[1]Hugst!$R$4:$W$4,0))))</f>
        <v>5313.7480428552826</v>
      </c>
      <c r="H146" s="168">
        <f ca="1">IF($C146-H$1&lt;År1,0,G145*(1-VLOOKUP($A146,[1]Hugst!$R$5:$W$9,MATCH(ROUNDUP((H$1)/10,0)*10,[1]Hugst!$R$4:$W$4,0))))</f>
        <v>5430.1617971320147</v>
      </c>
      <c r="I146" s="168">
        <f ca="1">IF($C146-I$1&lt;År1,0,H145*(1-VLOOKUP($A146,[1]Hugst!$R$5:$W$9,MATCH(ROUNDUP((I$1)/10,0)*10,[1]Hugst!$R$4:$W$4,0))))</f>
        <v>5569.1631799118059</v>
      </c>
      <c r="J146" s="168">
        <f ca="1">IF($C146-J$1&lt;År1,0,I145*(1-VLOOKUP($A146,[1]Hugst!$R$5:$W$9,MATCH(ROUNDUP((J$1)/10,0)*10,[1]Hugst!$R$4:$W$4,0))))</f>
        <v>5735.532922421331</v>
      </c>
      <c r="K146" s="168">
        <f ca="1">IF($C146-K$1&lt;År1,0,J145*(1-VLOOKUP($A146,[1]Hugst!$R$5:$W$9,MATCH(ROUNDUP((K$1)/10,0)*10,[1]Hugst!$R$4:$W$4,0))))</f>
        <v>5935.06579720439</v>
      </c>
      <c r="L146" s="168">
        <f ca="1">IF($C146-L$1&lt;År1,0,K145*(1-VLOOKUP($A146,[1]Hugst!$R$5:$W$9,MATCH(ROUNDUP((L$1)/10,0)*10,[1]Hugst!$R$4:$W$4,0))))</f>
        <v>6174.7857175279969</v>
      </c>
      <c r="M146" s="168">
        <f ca="1">IF($C146-M$1&lt;År1,0,L145*(1-VLOOKUP($A146,[1]Hugst!$R$5:$W$9,MATCH(ROUNDUP((M$1)/10,0)*10,[1]Hugst!$R$4:$W$4,0))))</f>
        <v>6463.2064639338478</v>
      </c>
      <c r="N146" s="168">
        <f ca="1">IF($C146-N$1&lt;År1,0,M145*(1-VLOOKUP($A146,[1]Hugst!$R$5:$W$9,MATCH(ROUNDUP((N$1)/10,0)*10,[1]Hugst!$R$4:$W$4,0))))</f>
        <v>6810.6477164205835</v>
      </c>
      <c r="O146" s="168">
        <f ca="1">IF($C146-O$1&lt;År1,0,N145*(1-VLOOKUP($A146,[1]Hugst!$R$5:$W$9,MATCH(ROUNDUP((O$1)/10,0)*10,[1]Hugst!$R$4:$W$4,0))))</f>
        <v>7229.6181237542278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2344.5714313875706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5133.5970143993582</v>
      </c>
      <c r="G147" s="168">
        <f ca="1">IF($C147-G$1&lt;År1,0,F146*(1-VLOOKUP($A147,[1]Hugst!$R$5:$W$9,MATCH(ROUNDUP((G$1)/10,0)*10,[1]Hugst!$R$4:$W$4,0))))</f>
        <v>5215.9777701610165</v>
      </c>
      <c r="H147" s="168">
        <f ca="1">IF($C147-H$1&lt;År1,0,G146*(1-VLOOKUP($A147,[1]Hugst!$R$5:$W$9,MATCH(ROUNDUP((H$1)/10,0)*10,[1]Hugst!$R$4:$W$4,0))))</f>
        <v>5313.7480428552826</v>
      </c>
      <c r="I147" s="168">
        <f ca="1">IF($C147-I$1&lt;År1,0,H146*(1-VLOOKUP($A147,[1]Hugst!$R$5:$W$9,MATCH(ROUNDUP((I$1)/10,0)*10,[1]Hugst!$R$4:$W$4,0))))</f>
        <v>5430.1617971320147</v>
      </c>
      <c r="J147" s="168">
        <f ca="1">IF($C147-J$1&lt;År1,0,I146*(1-VLOOKUP($A147,[1]Hugst!$R$5:$W$9,MATCH(ROUNDUP((J$1)/10,0)*10,[1]Hugst!$R$4:$W$4,0))))</f>
        <v>5569.1631799118059</v>
      </c>
      <c r="K147" s="168">
        <f ca="1">IF($C147-K$1&lt;År1,0,J146*(1-VLOOKUP($A147,[1]Hugst!$R$5:$W$9,MATCH(ROUNDUP((K$1)/10,0)*10,[1]Hugst!$R$4:$W$4,0))))</f>
        <v>5735.532922421331</v>
      </c>
      <c r="L147" s="168">
        <f ca="1">IF($C147-L$1&lt;År1,0,K146*(1-VLOOKUP($A147,[1]Hugst!$R$5:$W$9,MATCH(ROUNDUP((L$1)/10,0)*10,[1]Hugst!$R$4:$W$4,0))))</f>
        <v>5935.06579720439</v>
      </c>
      <c r="M147" s="168">
        <f ca="1">IF($C147-M$1&lt;År1,0,L146*(1-VLOOKUP($A147,[1]Hugst!$R$5:$W$9,MATCH(ROUNDUP((M$1)/10,0)*10,[1]Hugst!$R$4:$W$4,0))))</f>
        <v>6174.7857175279969</v>
      </c>
      <c r="N147" s="168">
        <f ca="1">IF($C147-N$1&lt;År1,0,M146*(1-VLOOKUP($A147,[1]Hugst!$R$5:$W$9,MATCH(ROUNDUP((N$1)/10,0)*10,[1]Hugst!$R$4:$W$4,0))))</f>
        <v>6463.2064639338478</v>
      </c>
      <c r="O147" s="168">
        <f ca="1">IF($C147-O$1&lt;År1,0,N146*(1-VLOOKUP($A147,[1]Hugst!$R$5:$W$9,MATCH(ROUNDUP((O$1)/10,0)*10,[1]Hugst!$R$4:$W$4,0))))</f>
        <v>6810.6477164205835</v>
      </c>
      <c r="P147" s="168">
        <f ca="1">IF($C147-P$1&lt;År1,0,O146*(1-VLOOKUP($A147,[1]Hugst!$R$5:$W$9,MATCH(ROUNDUP((P$1)/10,0)*10,[1]Hugst!$R$4:$W$4,0))))</f>
        <v>7229.6181237542278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2274.8956284992651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5063.9212115110522</v>
      </c>
      <c r="G148" s="168">
        <f ca="1">IF($C148-G$1&lt;År1,0,F147*(1-VLOOKUP($A148,[1]Hugst!$R$5:$W$9,MATCH(ROUNDUP((G$1)/10,0)*10,[1]Hugst!$R$4:$W$4,0))))</f>
        <v>5133.5970143993582</v>
      </c>
      <c r="H148" s="168">
        <f ca="1">IF($C148-H$1&lt;År1,0,G147*(1-VLOOKUP($A148,[1]Hugst!$R$5:$W$9,MATCH(ROUNDUP((H$1)/10,0)*10,[1]Hugst!$R$4:$W$4,0))))</f>
        <v>5215.9777701610165</v>
      </c>
      <c r="I148" s="168">
        <f ca="1">IF($C148-I$1&lt;År1,0,H147*(1-VLOOKUP($A148,[1]Hugst!$R$5:$W$9,MATCH(ROUNDUP((I$1)/10,0)*10,[1]Hugst!$R$4:$W$4,0))))</f>
        <v>5313.7480428552826</v>
      </c>
      <c r="J148" s="168">
        <f ca="1">IF($C148-J$1&lt;År1,0,I147*(1-VLOOKUP($A148,[1]Hugst!$R$5:$W$9,MATCH(ROUNDUP((J$1)/10,0)*10,[1]Hugst!$R$4:$W$4,0))))</f>
        <v>5430.1617971320147</v>
      </c>
      <c r="K148" s="168">
        <f ca="1">IF($C148-K$1&lt;År1,0,J147*(1-VLOOKUP($A148,[1]Hugst!$R$5:$W$9,MATCH(ROUNDUP((K$1)/10,0)*10,[1]Hugst!$R$4:$W$4,0))))</f>
        <v>5569.1631799118059</v>
      </c>
      <c r="L148" s="168">
        <f ca="1">IF($C148-L$1&lt;År1,0,K147*(1-VLOOKUP($A148,[1]Hugst!$R$5:$W$9,MATCH(ROUNDUP((L$1)/10,0)*10,[1]Hugst!$R$4:$W$4,0))))</f>
        <v>5735.532922421331</v>
      </c>
      <c r="M148" s="168">
        <f ca="1">IF($C148-M$1&lt;År1,0,L147*(1-VLOOKUP($A148,[1]Hugst!$R$5:$W$9,MATCH(ROUNDUP((M$1)/10,0)*10,[1]Hugst!$R$4:$W$4,0))))</f>
        <v>5935.06579720439</v>
      </c>
      <c r="N148" s="168">
        <f ca="1">IF($C148-N$1&lt;År1,0,M147*(1-VLOOKUP($A148,[1]Hugst!$R$5:$W$9,MATCH(ROUNDUP((N$1)/10,0)*10,[1]Hugst!$R$4:$W$4,0))))</f>
        <v>6174.7857175279969</v>
      </c>
      <c r="O148" s="168">
        <f ca="1">IF($C148-O$1&lt;År1,0,N147*(1-VLOOKUP($A148,[1]Hugst!$R$5:$W$9,MATCH(ROUNDUP((O$1)/10,0)*10,[1]Hugst!$R$4:$W$4,0))))</f>
        <v>6463.2064639338478</v>
      </c>
      <c r="P148" s="168">
        <f ca="1">IF($C148-P$1&lt;År1,0,O147*(1-VLOOKUP($A148,[1]Hugst!$R$5:$W$9,MATCH(ROUNDUP((P$1)/10,0)*10,[1]Hugst!$R$4:$W$4,0))))</f>
        <v>6810.6477164205835</v>
      </c>
      <c r="Q148" s="168">
        <f ca="1">IF($C148-Q$1&lt;År1,0,P147*(1-VLOOKUP($A148,[1]Hugst!$R$5:$W$9,MATCH(ROUNDUP((Q$1)/10,0)*10,[1]Hugst!$R$4:$W$4,0))))</f>
        <v>7229.6181237542278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2215.7099701283705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5004.7355531401572</v>
      </c>
      <c r="G149" s="168">
        <f ca="1">IF($C149-G$1&lt;År1,0,F148*(1-VLOOKUP($A149,[1]Hugst!$R$5:$W$9,MATCH(ROUNDUP((G$1)/10,0)*10,[1]Hugst!$R$4:$W$4,0))))</f>
        <v>5063.9212115110522</v>
      </c>
      <c r="H149" s="168">
        <f ca="1">IF($C149-H$1&lt;År1,0,G148*(1-VLOOKUP($A149,[1]Hugst!$R$5:$W$9,MATCH(ROUNDUP((H$1)/10,0)*10,[1]Hugst!$R$4:$W$4,0))))</f>
        <v>5133.5970143993582</v>
      </c>
      <c r="I149" s="168">
        <f ca="1">IF($C149-I$1&lt;År1,0,H148*(1-VLOOKUP($A149,[1]Hugst!$R$5:$W$9,MATCH(ROUNDUP((I$1)/10,0)*10,[1]Hugst!$R$4:$W$4,0))))</f>
        <v>5215.9777701610165</v>
      </c>
      <c r="J149" s="168">
        <f ca="1">IF($C149-J$1&lt;År1,0,I148*(1-VLOOKUP($A149,[1]Hugst!$R$5:$W$9,MATCH(ROUNDUP((J$1)/10,0)*10,[1]Hugst!$R$4:$W$4,0))))</f>
        <v>5313.7480428552826</v>
      </c>
      <c r="K149" s="168">
        <f ca="1">IF($C149-K$1&lt;År1,0,J148*(1-VLOOKUP($A149,[1]Hugst!$R$5:$W$9,MATCH(ROUNDUP((K$1)/10,0)*10,[1]Hugst!$R$4:$W$4,0))))</f>
        <v>5430.1617971320147</v>
      </c>
      <c r="L149" s="168">
        <f ca="1">IF($C149-L$1&lt;År1,0,K148*(1-VLOOKUP($A149,[1]Hugst!$R$5:$W$9,MATCH(ROUNDUP((L$1)/10,0)*10,[1]Hugst!$R$4:$W$4,0))))</f>
        <v>5569.1631799118059</v>
      </c>
      <c r="M149" s="168">
        <f ca="1">IF($C149-M$1&lt;År1,0,L148*(1-VLOOKUP($A149,[1]Hugst!$R$5:$W$9,MATCH(ROUNDUP((M$1)/10,0)*10,[1]Hugst!$R$4:$W$4,0))))</f>
        <v>5735.532922421331</v>
      </c>
      <c r="N149" s="168">
        <f ca="1">IF($C149-N$1&lt;År1,0,M148*(1-VLOOKUP($A149,[1]Hugst!$R$5:$W$9,MATCH(ROUNDUP((N$1)/10,0)*10,[1]Hugst!$R$4:$W$4,0))))</f>
        <v>5935.06579720439</v>
      </c>
      <c r="O149" s="168">
        <f ca="1">IF($C149-O$1&lt;År1,0,N148*(1-VLOOKUP($A149,[1]Hugst!$R$5:$W$9,MATCH(ROUNDUP((O$1)/10,0)*10,[1]Hugst!$R$4:$W$4,0))))</f>
        <v>6174.7857175279969</v>
      </c>
      <c r="P149" s="168">
        <f ca="1">IF($C149-P$1&lt;År1,0,O148*(1-VLOOKUP($A149,[1]Hugst!$R$5:$W$9,MATCH(ROUNDUP((P$1)/10,0)*10,[1]Hugst!$R$4:$W$4,0))))</f>
        <v>6463.2064639338478</v>
      </c>
      <c r="Q149" s="168">
        <f ca="1">IF($C149-Q$1&lt;År1,0,P148*(1-VLOOKUP($A149,[1]Hugst!$R$5:$W$9,MATCH(ROUNDUP((Q$1)/10,0)*10,[1]Hugst!$R$4:$W$4,0))))</f>
        <v>6810.6477164205835</v>
      </c>
      <c r="R149" s="168">
        <f ca="1">IF($C149-R$1&lt;År1,0,Q148*(1-VLOOKUP($A149,[1]Hugst!$R$5:$W$9,MATCH(ROUNDUP((R$1)/10,0)*10,[1]Hugst!$R$4:$W$4,0))))</f>
        <v>7229.6181237542278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2165.187196589307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4954.2127796010936</v>
      </c>
      <c r="G150" s="168">
        <f ca="1">IF($C150-G$1&lt;År1,0,F149*(1-VLOOKUP($A150,[1]Hugst!$R$5:$W$9,MATCH(ROUNDUP((G$1)/10,0)*10,[1]Hugst!$R$4:$W$4,0))))</f>
        <v>5004.7355531401572</v>
      </c>
      <c r="H150" s="168">
        <f ca="1">IF($C150-H$1&lt;År1,0,G149*(1-VLOOKUP($A150,[1]Hugst!$R$5:$W$9,MATCH(ROUNDUP((H$1)/10,0)*10,[1]Hugst!$R$4:$W$4,0))))</f>
        <v>5063.9212115110522</v>
      </c>
      <c r="I150" s="168">
        <f ca="1">IF($C150-I$1&lt;År1,0,H149*(1-VLOOKUP($A150,[1]Hugst!$R$5:$W$9,MATCH(ROUNDUP((I$1)/10,0)*10,[1]Hugst!$R$4:$W$4,0))))</f>
        <v>5133.5970143993582</v>
      </c>
      <c r="J150" s="168">
        <f ca="1">IF($C150-J$1&lt;År1,0,I149*(1-VLOOKUP($A150,[1]Hugst!$R$5:$W$9,MATCH(ROUNDUP((J$1)/10,0)*10,[1]Hugst!$R$4:$W$4,0))))</f>
        <v>5215.9777701610165</v>
      </c>
      <c r="K150" s="168">
        <f ca="1">IF($C150-K$1&lt;År1,0,J149*(1-VLOOKUP($A150,[1]Hugst!$R$5:$W$9,MATCH(ROUNDUP((K$1)/10,0)*10,[1]Hugst!$R$4:$W$4,0))))</f>
        <v>5313.7480428552826</v>
      </c>
      <c r="L150" s="168">
        <f ca="1">IF($C150-L$1&lt;År1,0,K149*(1-VLOOKUP($A150,[1]Hugst!$R$5:$W$9,MATCH(ROUNDUP((L$1)/10,0)*10,[1]Hugst!$R$4:$W$4,0))))</f>
        <v>5430.1617971320147</v>
      </c>
      <c r="M150" s="168">
        <f ca="1">IF($C150-M$1&lt;År1,0,L149*(1-VLOOKUP($A150,[1]Hugst!$R$5:$W$9,MATCH(ROUNDUP((M$1)/10,0)*10,[1]Hugst!$R$4:$W$4,0))))</f>
        <v>5569.1631799118059</v>
      </c>
      <c r="N150" s="168">
        <f ca="1">IF($C150-N$1&lt;År1,0,M149*(1-VLOOKUP($A150,[1]Hugst!$R$5:$W$9,MATCH(ROUNDUP((N$1)/10,0)*10,[1]Hugst!$R$4:$W$4,0))))</f>
        <v>5735.532922421331</v>
      </c>
      <c r="O150" s="168">
        <f ca="1">IF($C150-O$1&lt;År1,0,N149*(1-VLOOKUP($A150,[1]Hugst!$R$5:$W$9,MATCH(ROUNDUP((O$1)/10,0)*10,[1]Hugst!$R$4:$W$4,0))))</f>
        <v>5935.06579720439</v>
      </c>
      <c r="P150" s="168">
        <f ca="1">IF($C150-P$1&lt;År1,0,O149*(1-VLOOKUP($A150,[1]Hugst!$R$5:$W$9,MATCH(ROUNDUP((P$1)/10,0)*10,[1]Hugst!$R$4:$W$4,0))))</f>
        <v>6174.7857175279969</v>
      </c>
      <c r="Q150" s="168">
        <f ca="1">IF($C150-Q$1&lt;År1,0,P149*(1-VLOOKUP($A150,[1]Hugst!$R$5:$W$9,MATCH(ROUNDUP((Q$1)/10,0)*10,[1]Hugst!$R$4:$W$4,0))))</f>
        <v>6463.2064639338478</v>
      </c>
      <c r="R150" s="168">
        <f ca="1">IF($C150-R$1&lt;År1,0,Q149*(1-VLOOKUP($A150,[1]Hugst!$R$5:$W$9,MATCH(ROUNDUP((R$1)/10,0)*10,[1]Hugst!$R$4:$W$4,0))))</f>
        <v>6810.6477164205835</v>
      </c>
      <c r="S150" s="168">
        <f ca="1">IF($C150-S$1&lt;År1,0,R149*(1-VLOOKUP($A150,[1]Hugst!$R$5:$W$9,MATCH(ROUNDUP((S$1)/10,0)*10,[1]Hugst!$R$4:$W$4,0))))</f>
        <v>7229.6181237542278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2121.8197760634098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4910.8453590751969</v>
      </c>
      <c r="G151" s="168">
        <f ca="1">IF($C151-G$1&lt;År1,0,F150*(1-VLOOKUP($A151,[1]Hugst!$R$5:$W$9,MATCH(ROUNDUP((G$1)/10,0)*10,[1]Hugst!$R$4:$W$4,0))))</f>
        <v>4954.2127796010936</v>
      </c>
      <c r="H151" s="168">
        <f ca="1">IF($C151-H$1&lt;År1,0,G150*(1-VLOOKUP($A151,[1]Hugst!$R$5:$W$9,MATCH(ROUNDUP((H$1)/10,0)*10,[1]Hugst!$R$4:$W$4,0))))</f>
        <v>5004.7355531401572</v>
      </c>
      <c r="I151" s="168">
        <f ca="1">IF($C151-I$1&lt;År1,0,H150*(1-VLOOKUP($A151,[1]Hugst!$R$5:$W$9,MATCH(ROUNDUP((I$1)/10,0)*10,[1]Hugst!$R$4:$W$4,0))))</f>
        <v>5063.9212115110522</v>
      </c>
      <c r="J151" s="168">
        <f ca="1">IF($C151-J$1&lt;År1,0,I150*(1-VLOOKUP($A151,[1]Hugst!$R$5:$W$9,MATCH(ROUNDUP((J$1)/10,0)*10,[1]Hugst!$R$4:$W$4,0))))</f>
        <v>5133.5970143993582</v>
      </c>
      <c r="K151" s="168">
        <f ca="1">IF($C151-K$1&lt;År1,0,J150*(1-VLOOKUP($A151,[1]Hugst!$R$5:$W$9,MATCH(ROUNDUP((K$1)/10,0)*10,[1]Hugst!$R$4:$W$4,0))))</f>
        <v>5215.9777701610165</v>
      </c>
      <c r="L151" s="168">
        <f ca="1">IF($C151-L$1&lt;År1,0,K150*(1-VLOOKUP($A151,[1]Hugst!$R$5:$W$9,MATCH(ROUNDUP((L$1)/10,0)*10,[1]Hugst!$R$4:$W$4,0))))</f>
        <v>5313.7480428552826</v>
      </c>
      <c r="M151" s="168">
        <f ca="1">IF($C151-M$1&lt;År1,0,L150*(1-VLOOKUP($A151,[1]Hugst!$R$5:$W$9,MATCH(ROUNDUP((M$1)/10,0)*10,[1]Hugst!$R$4:$W$4,0))))</f>
        <v>5430.1617971320147</v>
      </c>
      <c r="N151" s="168">
        <f ca="1">IF($C151-N$1&lt;År1,0,M150*(1-VLOOKUP($A151,[1]Hugst!$R$5:$W$9,MATCH(ROUNDUP((N$1)/10,0)*10,[1]Hugst!$R$4:$W$4,0))))</f>
        <v>5569.1631799118059</v>
      </c>
      <c r="O151" s="168">
        <f ca="1">IF($C151-O$1&lt;År1,0,N150*(1-VLOOKUP($A151,[1]Hugst!$R$5:$W$9,MATCH(ROUNDUP((O$1)/10,0)*10,[1]Hugst!$R$4:$W$4,0))))</f>
        <v>5735.532922421331</v>
      </c>
      <c r="P151" s="168">
        <f ca="1">IF($C151-P$1&lt;År1,0,O150*(1-VLOOKUP($A151,[1]Hugst!$R$5:$W$9,MATCH(ROUNDUP((P$1)/10,0)*10,[1]Hugst!$R$4:$W$4,0))))</f>
        <v>5935.06579720439</v>
      </c>
      <c r="Q151" s="168">
        <f ca="1">IF($C151-Q$1&lt;År1,0,P150*(1-VLOOKUP($A151,[1]Hugst!$R$5:$W$9,MATCH(ROUNDUP((Q$1)/10,0)*10,[1]Hugst!$R$4:$W$4,0))))</f>
        <v>6174.7857175279969</v>
      </c>
      <c r="R151" s="168">
        <f ca="1">IF($C151-R$1&lt;År1,0,Q150*(1-VLOOKUP($A151,[1]Hugst!$R$5:$W$9,MATCH(ROUNDUP((R$1)/10,0)*10,[1]Hugst!$R$4:$W$4,0))))</f>
        <v>6463.2064639338478</v>
      </c>
      <c r="S151" s="168">
        <f ca="1">IF($C151-S$1&lt;År1,0,R150*(1-VLOOKUP($A151,[1]Hugst!$R$5:$W$9,MATCH(ROUNDUP((S$1)/10,0)*10,[1]Hugst!$R$4:$W$4,0))))</f>
        <v>6810.6477164205835</v>
      </c>
      <c r="T151" s="168">
        <f ca="1">IF($C151-T$1&lt;År1,0,S150*(1-VLOOKUP($A151,[1]Hugst!$R$5:$W$9,MATCH(ROUNDUP((T$1)/10,0)*10,[1]Hugst!$R$4:$W$4,0))))</f>
        <v>7229.6181237542278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2084.3639524351702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4873.3895354469569</v>
      </c>
      <c r="G152" s="168">
        <f ca="1">IF($C152-G$1&lt;År1,0,F151*(1-VLOOKUP($A152,[1]Hugst!$R$5:$W$9,MATCH(ROUNDUP((G$1)/10,0)*10,[1]Hugst!$R$4:$W$4,0))))</f>
        <v>4910.8453590751969</v>
      </c>
      <c r="H152" s="168">
        <f ca="1">IF($C152-H$1&lt;År1,0,G151*(1-VLOOKUP($A152,[1]Hugst!$R$5:$W$9,MATCH(ROUNDUP((H$1)/10,0)*10,[1]Hugst!$R$4:$W$4,0))))</f>
        <v>4954.2127796010936</v>
      </c>
      <c r="I152" s="168">
        <f ca="1">IF($C152-I$1&lt;År1,0,H151*(1-VLOOKUP($A152,[1]Hugst!$R$5:$W$9,MATCH(ROUNDUP((I$1)/10,0)*10,[1]Hugst!$R$4:$W$4,0))))</f>
        <v>5004.7355531401572</v>
      </c>
      <c r="J152" s="168">
        <f ca="1">IF($C152-J$1&lt;År1,0,I151*(1-VLOOKUP($A152,[1]Hugst!$R$5:$W$9,MATCH(ROUNDUP((J$1)/10,0)*10,[1]Hugst!$R$4:$W$4,0))))</f>
        <v>5063.9212115110522</v>
      </c>
      <c r="K152" s="168">
        <f ca="1">IF($C152-K$1&lt;År1,0,J151*(1-VLOOKUP($A152,[1]Hugst!$R$5:$W$9,MATCH(ROUNDUP((K$1)/10,0)*10,[1]Hugst!$R$4:$W$4,0))))</f>
        <v>5133.5970143993582</v>
      </c>
      <c r="L152" s="168">
        <f ca="1">IF($C152-L$1&lt;År1,0,K151*(1-VLOOKUP($A152,[1]Hugst!$R$5:$W$9,MATCH(ROUNDUP((L$1)/10,0)*10,[1]Hugst!$R$4:$W$4,0))))</f>
        <v>5215.9777701610165</v>
      </c>
      <c r="M152" s="168">
        <f ca="1">IF($C152-M$1&lt;År1,0,L151*(1-VLOOKUP($A152,[1]Hugst!$R$5:$W$9,MATCH(ROUNDUP((M$1)/10,0)*10,[1]Hugst!$R$4:$W$4,0))))</f>
        <v>5313.7480428552826</v>
      </c>
      <c r="N152" s="168">
        <f ca="1">IF($C152-N$1&lt;År1,0,M151*(1-VLOOKUP($A152,[1]Hugst!$R$5:$W$9,MATCH(ROUNDUP((N$1)/10,0)*10,[1]Hugst!$R$4:$W$4,0))))</f>
        <v>5430.1617971320147</v>
      </c>
      <c r="O152" s="168">
        <f ca="1">IF($C152-O$1&lt;År1,0,N151*(1-VLOOKUP($A152,[1]Hugst!$R$5:$W$9,MATCH(ROUNDUP((O$1)/10,0)*10,[1]Hugst!$R$4:$W$4,0))))</f>
        <v>5569.1631799118059</v>
      </c>
      <c r="P152" s="168">
        <f ca="1">IF($C152-P$1&lt;År1,0,O151*(1-VLOOKUP($A152,[1]Hugst!$R$5:$W$9,MATCH(ROUNDUP((P$1)/10,0)*10,[1]Hugst!$R$4:$W$4,0))))</f>
        <v>5735.532922421331</v>
      </c>
      <c r="Q152" s="168">
        <f ca="1">IF($C152-Q$1&lt;År1,0,P151*(1-VLOOKUP($A152,[1]Hugst!$R$5:$W$9,MATCH(ROUNDUP((Q$1)/10,0)*10,[1]Hugst!$R$4:$W$4,0))))</f>
        <v>5935.06579720439</v>
      </c>
      <c r="R152" s="168">
        <f ca="1">IF($C152-R$1&lt;År1,0,Q151*(1-VLOOKUP($A152,[1]Hugst!$R$5:$W$9,MATCH(ROUNDUP((R$1)/10,0)*10,[1]Hugst!$R$4:$W$4,0))))</f>
        <v>6174.7857175279969</v>
      </c>
      <c r="S152" s="168">
        <f ca="1">IF($C152-S$1&lt;År1,0,R151*(1-VLOOKUP($A152,[1]Hugst!$R$5:$W$9,MATCH(ROUNDUP((S$1)/10,0)*10,[1]Hugst!$R$4:$W$4,0))))</f>
        <v>6463.2064639338478</v>
      </c>
      <c r="T152" s="168">
        <f ca="1">IF($C152-T$1&lt;År1,0,S151*(1-VLOOKUP($A152,[1]Hugst!$R$5:$W$9,MATCH(ROUNDUP((T$1)/10,0)*10,[1]Hugst!$R$4:$W$4,0))))</f>
        <v>6810.6477164205835</v>
      </c>
      <c r="U152" s="168">
        <f ca="1">IF($C152-U$1&lt;År1,0,T151*(1-VLOOKUP($A152,[1]Hugst!$R$5:$W$9,MATCH(ROUNDUP((U$1)/10,0)*10,[1]Hugst!$R$4:$W$4,0))))</f>
        <v>7229.6181237542278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2051.7935847559406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4840.8191677677278</v>
      </c>
      <c r="G153" s="168">
        <f ca="1">IF($C153-G$1&lt;År1,0,F152*(1-VLOOKUP($A153,[1]Hugst!$R$5:$W$9,MATCH(ROUNDUP((G$1)/10,0)*10,[1]Hugst!$R$4:$W$4,0))))</f>
        <v>4873.3895354469569</v>
      </c>
      <c r="H153" s="168">
        <f ca="1">IF($C153-H$1&lt;År1,0,G152*(1-VLOOKUP($A153,[1]Hugst!$R$5:$W$9,MATCH(ROUNDUP((H$1)/10,0)*10,[1]Hugst!$R$4:$W$4,0))))</f>
        <v>4910.8453590751969</v>
      </c>
      <c r="I153" s="168">
        <f ca="1">IF($C153-I$1&lt;År1,0,H152*(1-VLOOKUP($A153,[1]Hugst!$R$5:$W$9,MATCH(ROUNDUP((I$1)/10,0)*10,[1]Hugst!$R$4:$W$4,0))))</f>
        <v>4954.2127796010936</v>
      </c>
      <c r="J153" s="168">
        <f ca="1">IF($C153-J$1&lt;År1,0,I152*(1-VLOOKUP($A153,[1]Hugst!$R$5:$W$9,MATCH(ROUNDUP((J$1)/10,0)*10,[1]Hugst!$R$4:$W$4,0))))</f>
        <v>5004.7355531401572</v>
      </c>
      <c r="K153" s="168">
        <f ca="1">IF($C153-K$1&lt;År1,0,J152*(1-VLOOKUP($A153,[1]Hugst!$R$5:$W$9,MATCH(ROUNDUP((K$1)/10,0)*10,[1]Hugst!$R$4:$W$4,0))))</f>
        <v>5063.9212115110522</v>
      </c>
      <c r="L153" s="168">
        <f ca="1">IF($C153-L$1&lt;År1,0,K152*(1-VLOOKUP($A153,[1]Hugst!$R$5:$W$9,MATCH(ROUNDUP((L$1)/10,0)*10,[1]Hugst!$R$4:$W$4,0))))</f>
        <v>5133.5970143993582</v>
      </c>
      <c r="M153" s="168">
        <f ca="1">IF($C153-M$1&lt;År1,0,L152*(1-VLOOKUP($A153,[1]Hugst!$R$5:$W$9,MATCH(ROUNDUP((M$1)/10,0)*10,[1]Hugst!$R$4:$W$4,0))))</f>
        <v>5215.9777701610165</v>
      </c>
      <c r="N153" s="168">
        <f ca="1">IF($C153-N$1&lt;År1,0,M152*(1-VLOOKUP($A153,[1]Hugst!$R$5:$W$9,MATCH(ROUNDUP((N$1)/10,0)*10,[1]Hugst!$R$4:$W$4,0))))</f>
        <v>5313.7480428552826</v>
      </c>
      <c r="O153" s="168">
        <f ca="1">IF($C153-O$1&lt;År1,0,N152*(1-VLOOKUP($A153,[1]Hugst!$R$5:$W$9,MATCH(ROUNDUP((O$1)/10,0)*10,[1]Hugst!$R$4:$W$4,0))))</f>
        <v>5430.1617971320147</v>
      </c>
      <c r="P153" s="168">
        <f ca="1">IF($C153-P$1&lt;År1,0,O152*(1-VLOOKUP($A153,[1]Hugst!$R$5:$W$9,MATCH(ROUNDUP((P$1)/10,0)*10,[1]Hugst!$R$4:$W$4,0))))</f>
        <v>5569.1631799118059</v>
      </c>
      <c r="Q153" s="168">
        <f ca="1">IF($C153-Q$1&lt;År1,0,P152*(1-VLOOKUP($A153,[1]Hugst!$R$5:$W$9,MATCH(ROUNDUP((Q$1)/10,0)*10,[1]Hugst!$R$4:$W$4,0))))</f>
        <v>5735.532922421331</v>
      </c>
      <c r="R153" s="168">
        <f ca="1">IF($C153-R$1&lt;År1,0,Q152*(1-VLOOKUP($A153,[1]Hugst!$R$5:$W$9,MATCH(ROUNDUP((R$1)/10,0)*10,[1]Hugst!$R$4:$W$4,0))))</f>
        <v>5935.06579720439</v>
      </c>
      <c r="S153" s="168">
        <f ca="1">IF($C153-S$1&lt;År1,0,R152*(1-VLOOKUP($A153,[1]Hugst!$R$5:$W$9,MATCH(ROUNDUP((S$1)/10,0)*10,[1]Hugst!$R$4:$W$4,0))))</f>
        <v>6174.7857175279969</v>
      </c>
      <c r="T153" s="168">
        <f ca="1">IF($C153-T$1&lt;År1,0,S152*(1-VLOOKUP($A153,[1]Hugst!$R$5:$W$9,MATCH(ROUNDUP((T$1)/10,0)*10,[1]Hugst!$R$4:$W$4,0))))</f>
        <v>6463.2064639338478</v>
      </c>
      <c r="U153" s="168">
        <f ca="1">IF($C153-U$1&lt;År1,0,T152*(1-VLOOKUP($A153,[1]Hugst!$R$5:$W$9,MATCH(ROUNDUP((U$1)/10,0)*10,[1]Hugst!$R$4:$W$4,0))))</f>
        <v>6810.6477164205835</v>
      </c>
      <c r="V153" s="168">
        <f ca="1">IF($C153-V$1&lt;År1,0,U152*(1-VLOOKUP($A153,[1]Hugst!$R$5:$W$9,MATCH(ROUNDUP((V$1)/10,0)*10,[1]Hugst!$R$4:$W$4,0))))</f>
        <v>7229.6181237542278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2023.2620648005973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4812.2876478123844</v>
      </c>
      <c r="G154" s="168">
        <f ca="1">IF($C154-G$1&lt;År1,0,F153*(1-VLOOKUP($A154,[1]Hugst!$R$5:$W$9,MATCH(ROUNDUP((G$1)/10,0)*10,[1]Hugst!$R$4:$W$4,0))))</f>
        <v>4840.8191677677278</v>
      </c>
      <c r="H154" s="168">
        <f ca="1">IF($C154-H$1&lt;År1,0,G153*(1-VLOOKUP($A154,[1]Hugst!$R$5:$W$9,MATCH(ROUNDUP((H$1)/10,0)*10,[1]Hugst!$R$4:$W$4,0))))</f>
        <v>4873.3895354469569</v>
      </c>
      <c r="I154" s="168">
        <f ca="1">IF($C154-I$1&lt;År1,0,H153*(1-VLOOKUP($A154,[1]Hugst!$R$5:$W$9,MATCH(ROUNDUP((I$1)/10,0)*10,[1]Hugst!$R$4:$W$4,0))))</f>
        <v>4910.8453590751969</v>
      </c>
      <c r="J154" s="168">
        <f ca="1">IF($C154-J$1&lt;År1,0,I153*(1-VLOOKUP($A154,[1]Hugst!$R$5:$W$9,MATCH(ROUNDUP((J$1)/10,0)*10,[1]Hugst!$R$4:$W$4,0))))</f>
        <v>4954.2127796010936</v>
      </c>
      <c r="K154" s="168">
        <f ca="1">IF($C154-K$1&lt;År1,0,J153*(1-VLOOKUP($A154,[1]Hugst!$R$5:$W$9,MATCH(ROUNDUP((K$1)/10,0)*10,[1]Hugst!$R$4:$W$4,0))))</f>
        <v>5004.7355531401572</v>
      </c>
      <c r="L154" s="168">
        <f ca="1">IF($C154-L$1&lt;År1,0,K153*(1-VLOOKUP($A154,[1]Hugst!$R$5:$W$9,MATCH(ROUNDUP((L$1)/10,0)*10,[1]Hugst!$R$4:$W$4,0))))</f>
        <v>5063.9212115110522</v>
      </c>
      <c r="M154" s="168">
        <f ca="1">IF($C154-M$1&lt;År1,0,L153*(1-VLOOKUP($A154,[1]Hugst!$R$5:$W$9,MATCH(ROUNDUP((M$1)/10,0)*10,[1]Hugst!$R$4:$W$4,0))))</f>
        <v>5133.5970143993582</v>
      </c>
      <c r="N154" s="168">
        <f ca="1">IF($C154-N$1&lt;År1,0,M153*(1-VLOOKUP($A154,[1]Hugst!$R$5:$W$9,MATCH(ROUNDUP((N$1)/10,0)*10,[1]Hugst!$R$4:$W$4,0))))</f>
        <v>5215.9777701610165</v>
      </c>
      <c r="O154" s="168">
        <f ca="1">IF($C154-O$1&lt;År1,0,N153*(1-VLOOKUP($A154,[1]Hugst!$R$5:$W$9,MATCH(ROUNDUP((O$1)/10,0)*10,[1]Hugst!$R$4:$W$4,0))))</f>
        <v>5313.7480428552826</v>
      </c>
      <c r="P154" s="168">
        <f ca="1">IF($C154-P$1&lt;År1,0,O153*(1-VLOOKUP($A154,[1]Hugst!$R$5:$W$9,MATCH(ROUNDUP((P$1)/10,0)*10,[1]Hugst!$R$4:$W$4,0))))</f>
        <v>5430.1617971320147</v>
      </c>
      <c r="Q154" s="168">
        <f ca="1">IF($C154-Q$1&lt;År1,0,P153*(1-VLOOKUP($A154,[1]Hugst!$R$5:$W$9,MATCH(ROUNDUP((Q$1)/10,0)*10,[1]Hugst!$R$4:$W$4,0))))</f>
        <v>5569.1631799118059</v>
      </c>
      <c r="R154" s="168">
        <f ca="1">IF($C154-R$1&lt;År1,0,Q153*(1-VLOOKUP($A154,[1]Hugst!$R$5:$W$9,MATCH(ROUNDUP((R$1)/10,0)*10,[1]Hugst!$R$4:$W$4,0))))</f>
        <v>5735.532922421331</v>
      </c>
      <c r="S154" s="168">
        <f ca="1">IF($C154-S$1&lt;År1,0,R153*(1-VLOOKUP($A154,[1]Hugst!$R$5:$W$9,MATCH(ROUNDUP((S$1)/10,0)*10,[1]Hugst!$R$4:$W$4,0))))</f>
        <v>5935.06579720439</v>
      </c>
      <c r="T154" s="168">
        <f ca="1">IF($C154-T$1&lt;År1,0,S153*(1-VLOOKUP($A154,[1]Hugst!$R$5:$W$9,MATCH(ROUNDUP((T$1)/10,0)*10,[1]Hugst!$R$4:$W$4,0))))</f>
        <v>6174.7857175279969</v>
      </c>
      <c r="U154" s="168">
        <f ca="1">IF($C154-U$1&lt;År1,0,T153*(1-VLOOKUP($A154,[1]Hugst!$R$5:$W$9,MATCH(ROUNDUP((U$1)/10,0)*10,[1]Hugst!$R$4:$W$4,0))))</f>
        <v>6463.2064639338478</v>
      </c>
      <c r="V154" s="168">
        <f ca="1">IF($C154-V$1&lt;År1,0,U153*(1-VLOOKUP($A154,[1]Hugst!$R$5:$W$9,MATCH(ROUNDUP((V$1)/10,0)*10,[1]Hugst!$R$4:$W$4,0))))</f>
        <v>6810.6477164205835</v>
      </c>
      <c r="W154" s="168">
        <f ca="1">IF($C154-W$1&lt;År1,0,V153*(1-VLOOKUP($A154,[1]Hugst!$R$5:$W$9,MATCH(ROUNDUP((W$1)/10,0)*10,[1]Hugst!$R$4:$W$4,0))))</f>
        <v>7229.6181237542278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1998.0708990505659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4787.0964820623531</v>
      </c>
      <c r="G155" s="168">
        <f ca="1">IF($C155-G$1&lt;År1,0,F154*(1-VLOOKUP($A155,[1]Hugst!$R$5:$W$9,MATCH(ROUNDUP((G$1)/10,0)*10,[1]Hugst!$R$4:$W$4,0))))</f>
        <v>4812.2876478123844</v>
      </c>
      <c r="H155" s="168">
        <f ca="1">IF($C155-H$1&lt;År1,0,G154*(1-VLOOKUP($A155,[1]Hugst!$R$5:$W$9,MATCH(ROUNDUP((H$1)/10,0)*10,[1]Hugst!$R$4:$W$4,0))))</f>
        <v>4840.8191677677278</v>
      </c>
      <c r="I155" s="168">
        <f ca="1">IF($C155-I$1&lt;År1,0,H154*(1-VLOOKUP($A155,[1]Hugst!$R$5:$W$9,MATCH(ROUNDUP((I$1)/10,0)*10,[1]Hugst!$R$4:$W$4,0))))</f>
        <v>4873.3895354469569</v>
      </c>
      <c r="J155" s="168">
        <f ca="1">IF($C155-J$1&lt;År1,0,I154*(1-VLOOKUP($A155,[1]Hugst!$R$5:$W$9,MATCH(ROUNDUP((J$1)/10,0)*10,[1]Hugst!$R$4:$W$4,0))))</f>
        <v>4910.8453590751969</v>
      </c>
      <c r="K155" s="168">
        <f ca="1">IF($C155-K$1&lt;År1,0,J154*(1-VLOOKUP($A155,[1]Hugst!$R$5:$W$9,MATCH(ROUNDUP((K$1)/10,0)*10,[1]Hugst!$R$4:$W$4,0))))</f>
        <v>4954.2127796010936</v>
      </c>
      <c r="L155" s="168">
        <f ca="1">IF($C155-L$1&lt;År1,0,K154*(1-VLOOKUP($A155,[1]Hugst!$R$5:$W$9,MATCH(ROUNDUP((L$1)/10,0)*10,[1]Hugst!$R$4:$W$4,0))))</f>
        <v>5004.7355531401572</v>
      </c>
      <c r="M155" s="168">
        <f ca="1">IF($C155-M$1&lt;År1,0,L154*(1-VLOOKUP($A155,[1]Hugst!$R$5:$W$9,MATCH(ROUNDUP((M$1)/10,0)*10,[1]Hugst!$R$4:$W$4,0))))</f>
        <v>5063.9212115110522</v>
      </c>
      <c r="N155" s="168">
        <f ca="1">IF($C155-N$1&lt;År1,0,M154*(1-VLOOKUP($A155,[1]Hugst!$R$5:$W$9,MATCH(ROUNDUP((N$1)/10,0)*10,[1]Hugst!$R$4:$W$4,0))))</f>
        <v>5133.5970143993582</v>
      </c>
      <c r="O155" s="168">
        <f ca="1">IF($C155-O$1&lt;År1,0,N154*(1-VLOOKUP($A155,[1]Hugst!$R$5:$W$9,MATCH(ROUNDUP((O$1)/10,0)*10,[1]Hugst!$R$4:$W$4,0))))</f>
        <v>5215.9777701610165</v>
      </c>
      <c r="P155" s="168">
        <f ca="1">IF($C155-P$1&lt;År1,0,O154*(1-VLOOKUP($A155,[1]Hugst!$R$5:$W$9,MATCH(ROUNDUP((P$1)/10,0)*10,[1]Hugst!$R$4:$W$4,0))))</f>
        <v>5313.7480428552826</v>
      </c>
      <c r="Q155" s="168">
        <f ca="1">IF($C155-Q$1&lt;År1,0,P154*(1-VLOOKUP($A155,[1]Hugst!$R$5:$W$9,MATCH(ROUNDUP((Q$1)/10,0)*10,[1]Hugst!$R$4:$W$4,0))))</f>
        <v>5430.1617971320147</v>
      </c>
      <c r="R155" s="168">
        <f ca="1">IF($C155-R$1&lt;År1,0,Q154*(1-VLOOKUP($A155,[1]Hugst!$R$5:$W$9,MATCH(ROUNDUP((R$1)/10,0)*10,[1]Hugst!$R$4:$W$4,0))))</f>
        <v>5569.1631799118059</v>
      </c>
      <c r="S155" s="168">
        <f ca="1">IF($C155-S$1&lt;År1,0,R154*(1-VLOOKUP($A155,[1]Hugst!$R$5:$W$9,MATCH(ROUNDUP((S$1)/10,0)*10,[1]Hugst!$R$4:$W$4,0))))</f>
        <v>5735.532922421331</v>
      </c>
      <c r="T155" s="168">
        <f ca="1">IF($C155-T$1&lt;År1,0,S154*(1-VLOOKUP($A155,[1]Hugst!$R$5:$W$9,MATCH(ROUNDUP((T$1)/10,0)*10,[1]Hugst!$R$4:$W$4,0))))</f>
        <v>5935.06579720439</v>
      </c>
      <c r="U155" s="168">
        <f ca="1">IF($C155-U$1&lt;År1,0,T154*(1-VLOOKUP($A155,[1]Hugst!$R$5:$W$9,MATCH(ROUNDUP((U$1)/10,0)*10,[1]Hugst!$R$4:$W$4,0))))</f>
        <v>6174.7857175279969</v>
      </c>
      <c r="V155" s="168">
        <f ca="1">IF($C155-V$1&lt;År1,0,U154*(1-VLOOKUP($A155,[1]Hugst!$R$5:$W$9,MATCH(ROUNDUP((V$1)/10,0)*10,[1]Hugst!$R$4:$W$4,0))))</f>
        <v>6463.2064639338478</v>
      </c>
      <c r="W155" s="168">
        <f ca="1">IF($C155-W$1&lt;År1,0,V154*(1-VLOOKUP($A155,[1]Hugst!$R$5:$W$9,MATCH(ROUNDUP((W$1)/10,0)*10,[1]Hugst!$R$4:$W$4,0))))</f>
        <v>6810.6477164205835</v>
      </c>
      <c r="X155" s="168">
        <f ca="1">IF($C155-X$1&lt;År1,0,W154*(1-VLOOKUP($A155,[1]Hugst!$R$5:$W$9,MATCH(ROUNDUP((X$1)/10,0)*10,[1]Hugst!$R$4:$W$4,0))))</f>
        <v>7229.6181237542278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1975.6437888288326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4764.6693718406195</v>
      </c>
      <c r="G156" s="168">
        <f ca="1">IF($C156-G$1&lt;År1,0,F155*(1-VLOOKUP($A156,[1]Hugst!$R$5:$W$9,MATCH(ROUNDUP((G$1)/10,0)*10,[1]Hugst!$R$4:$W$4,0))))</f>
        <v>4787.0964820623531</v>
      </c>
      <c r="H156" s="168">
        <f ca="1">IF($C156-H$1&lt;År1,0,G155*(1-VLOOKUP($A156,[1]Hugst!$R$5:$W$9,MATCH(ROUNDUP((H$1)/10,0)*10,[1]Hugst!$R$4:$W$4,0))))</f>
        <v>4812.2876478123844</v>
      </c>
      <c r="I156" s="168">
        <f ca="1">IF($C156-I$1&lt;År1,0,H155*(1-VLOOKUP($A156,[1]Hugst!$R$5:$W$9,MATCH(ROUNDUP((I$1)/10,0)*10,[1]Hugst!$R$4:$W$4,0))))</f>
        <v>4840.8191677677278</v>
      </c>
      <c r="J156" s="168">
        <f ca="1">IF($C156-J$1&lt;År1,0,I155*(1-VLOOKUP($A156,[1]Hugst!$R$5:$W$9,MATCH(ROUNDUP((J$1)/10,0)*10,[1]Hugst!$R$4:$W$4,0))))</f>
        <v>4873.3895354469569</v>
      </c>
      <c r="K156" s="168">
        <f ca="1">IF($C156-K$1&lt;År1,0,J155*(1-VLOOKUP($A156,[1]Hugst!$R$5:$W$9,MATCH(ROUNDUP((K$1)/10,0)*10,[1]Hugst!$R$4:$W$4,0))))</f>
        <v>4910.8453590751969</v>
      </c>
      <c r="L156" s="168">
        <f ca="1">IF($C156-L$1&lt;År1,0,K155*(1-VLOOKUP($A156,[1]Hugst!$R$5:$W$9,MATCH(ROUNDUP((L$1)/10,0)*10,[1]Hugst!$R$4:$W$4,0))))</f>
        <v>4954.2127796010936</v>
      </c>
      <c r="M156" s="168">
        <f ca="1">IF($C156-M$1&lt;År1,0,L155*(1-VLOOKUP($A156,[1]Hugst!$R$5:$W$9,MATCH(ROUNDUP((M$1)/10,0)*10,[1]Hugst!$R$4:$W$4,0))))</f>
        <v>5004.7355531401572</v>
      </c>
      <c r="N156" s="168">
        <f ca="1">IF($C156-N$1&lt;År1,0,M155*(1-VLOOKUP($A156,[1]Hugst!$R$5:$W$9,MATCH(ROUNDUP((N$1)/10,0)*10,[1]Hugst!$R$4:$W$4,0))))</f>
        <v>5063.9212115110522</v>
      </c>
      <c r="O156" s="168">
        <f ca="1">IF($C156-O$1&lt;År1,0,N155*(1-VLOOKUP($A156,[1]Hugst!$R$5:$W$9,MATCH(ROUNDUP((O$1)/10,0)*10,[1]Hugst!$R$4:$W$4,0))))</f>
        <v>5133.5970143993582</v>
      </c>
      <c r="P156" s="168">
        <f ca="1">IF($C156-P$1&lt;År1,0,O155*(1-VLOOKUP($A156,[1]Hugst!$R$5:$W$9,MATCH(ROUNDUP((P$1)/10,0)*10,[1]Hugst!$R$4:$W$4,0))))</f>
        <v>5215.9777701610165</v>
      </c>
      <c r="Q156" s="168">
        <f ca="1">IF($C156-Q$1&lt;År1,0,P155*(1-VLOOKUP($A156,[1]Hugst!$R$5:$W$9,MATCH(ROUNDUP((Q$1)/10,0)*10,[1]Hugst!$R$4:$W$4,0))))</f>
        <v>5313.7480428552826</v>
      </c>
      <c r="R156" s="168">
        <f ca="1">IF($C156-R$1&lt;År1,0,Q155*(1-VLOOKUP($A156,[1]Hugst!$R$5:$W$9,MATCH(ROUNDUP((R$1)/10,0)*10,[1]Hugst!$R$4:$W$4,0))))</f>
        <v>5430.1617971320147</v>
      </c>
      <c r="S156" s="168">
        <f ca="1">IF($C156-S$1&lt;År1,0,R155*(1-VLOOKUP($A156,[1]Hugst!$R$5:$W$9,MATCH(ROUNDUP((S$1)/10,0)*10,[1]Hugst!$R$4:$W$4,0))))</f>
        <v>5569.1631799118059</v>
      </c>
      <c r="T156" s="168">
        <f ca="1">IF($C156-T$1&lt;År1,0,S155*(1-VLOOKUP($A156,[1]Hugst!$R$5:$W$9,MATCH(ROUNDUP((T$1)/10,0)*10,[1]Hugst!$R$4:$W$4,0))))</f>
        <v>5735.532922421331</v>
      </c>
      <c r="U156" s="168">
        <f ca="1">IF($C156-U$1&lt;År1,0,T155*(1-VLOOKUP($A156,[1]Hugst!$R$5:$W$9,MATCH(ROUNDUP((U$1)/10,0)*10,[1]Hugst!$R$4:$W$4,0))))</f>
        <v>5935.06579720439</v>
      </c>
      <c r="V156" s="168">
        <f ca="1">IF($C156-V$1&lt;År1,0,U155*(1-VLOOKUP($A156,[1]Hugst!$R$5:$W$9,MATCH(ROUNDUP((V$1)/10,0)*10,[1]Hugst!$R$4:$W$4,0))))</f>
        <v>6174.7857175279969</v>
      </c>
      <c r="W156" s="168">
        <f ca="1">IF($C156-W$1&lt;År1,0,V155*(1-VLOOKUP($A156,[1]Hugst!$R$5:$W$9,MATCH(ROUNDUP((W$1)/10,0)*10,[1]Hugst!$R$4:$W$4,0))))</f>
        <v>6463.2064639338478</v>
      </c>
      <c r="X156" s="168">
        <f ca="1">IF($C156-X$1&lt;År1,0,W155*(1-VLOOKUP($A156,[1]Hugst!$R$5:$W$9,MATCH(ROUNDUP((X$1)/10,0)*10,[1]Hugst!$R$4:$W$4,0))))</f>
        <v>6810.6477164205835</v>
      </c>
      <c r="Y156" s="168">
        <f ca="1">IF($C156-Y$1&lt;År1,0,X155*(1-VLOOKUP($A156,[1]Hugst!$R$5:$W$9,MATCH(ROUNDUP((Y$1)/10,0)*10,[1]Hugst!$R$4:$W$4,0))))</f>
        <v>7229.6181237542278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1299.7827983496902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1600.3822153379031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1177.148144646746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1477.7475616349589</v>
      </c>
      <c r="G169" s="168">
        <f ca="1">IF($C169-G$1&lt;År1,0,F168*(1-VLOOKUP($A169,[1]Hugst!$R$5:$W$9,MATCH(ROUNDUP((G$1)/10,0)*10,[1]Hugst!$R$4:$W$4,0))))</f>
        <v>1600.3822153379031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1075.4504186617753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1376.0498356499882</v>
      </c>
      <c r="G170" s="168">
        <f ca="1">IF($C170-G$1&lt;År1,0,F169*(1-VLOOKUP($A170,[1]Hugst!$R$5:$W$9,MATCH(ROUNDUP((G$1)/10,0)*10,[1]Hugst!$R$4:$W$4,0))))</f>
        <v>1477.7475616349589</v>
      </c>
      <c r="H170" s="168">
        <f ca="1">IF($C170-H$1&lt;År1,0,G169*(1-VLOOKUP($A170,[1]Hugst!$R$5:$W$9,MATCH(ROUNDUP((H$1)/10,0)*10,[1]Hugst!$R$4:$W$4,0))))</f>
        <v>1600.3822153379031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991.02827872753289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1291.6276957157456</v>
      </c>
      <c r="G171" s="168">
        <f ca="1">IF($C171-G$1&lt;År1,0,F170*(1-VLOOKUP($A171,[1]Hugst!$R$5:$W$9,MATCH(ROUNDUP((G$1)/10,0)*10,[1]Hugst!$R$4:$W$4,0))))</f>
        <v>1376.0498356499882</v>
      </c>
      <c r="H171" s="168">
        <f ca="1">IF($C171-H$1&lt;År1,0,G170*(1-VLOOKUP($A171,[1]Hugst!$R$5:$W$9,MATCH(ROUNDUP((H$1)/10,0)*10,[1]Hugst!$R$4:$W$4,0))))</f>
        <v>1477.7475616349589</v>
      </c>
      <c r="I171" s="168">
        <f ca="1">IF($C171-I$1&lt;År1,0,H170*(1-VLOOKUP($A171,[1]Hugst!$R$5:$W$9,MATCH(ROUNDUP((I$1)/10,0)*10,[1]Hugst!$R$4:$W$4,0))))</f>
        <v>1600.3822153379031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920.86110486512882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1221.4605218533416</v>
      </c>
      <c r="G172" s="168">
        <f ca="1">IF($C172-G$1&lt;År1,0,F171*(1-VLOOKUP($A172,[1]Hugst!$R$5:$W$9,MATCH(ROUNDUP((G$1)/10,0)*10,[1]Hugst!$R$4:$W$4,0))))</f>
        <v>1291.6276957157456</v>
      </c>
      <c r="H172" s="168">
        <f ca="1">IF($C172-H$1&lt;År1,0,G171*(1-VLOOKUP($A172,[1]Hugst!$R$5:$W$9,MATCH(ROUNDUP((H$1)/10,0)*10,[1]Hugst!$R$4:$W$4,0))))</f>
        <v>1376.0498356499882</v>
      </c>
      <c r="I172" s="168">
        <f ca="1">IF($C172-I$1&lt;År1,0,H171*(1-VLOOKUP($A172,[1]Hugst!$R$5:$W$9,MATCH(ROUNDUP((I$1)/10,0)*10,[1]Hugst!$R$4:$W$4,0))))</f>
        <v>1477.7475616349589</v>
      </c>
      <c r="J172" s="168">
        <f ca="1">IF($C172-J$1&lt;År1,0,I171*(1-VLOOKUP($A172,[1]Hugst!$R$5:$W$9,MATCH(ROUNDUP((J$1)/10,0)*10,[1]Hugst!$R$4:$W$4,0))))</f>
        <v>1600.3822153379031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862.45687255406619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1163.056289542279</v>
      </c>
      <c r="G173" s="168">
        <f ca="1">IF($C173-G$1&lt;År1,0,F172*(1-VLOOKUP($A173,[1]Hugst!$R$5:$W$9,MATCH(ROUNDUP((G$1)/10,0)*10,[1]Hugst!$R$4:$W$4,0))))</f>
        <v>1221.4605218533416</v>
      </c>
      <c r="H173" s="168">
        <f ca="1">IF($C173-H$1&lt;År1,0,G172*(1-VLOOKUP($A173,[1]Hugst!$R$5:$W$9,MATCH(ROUNDUP((H$1)/10,0)*10,[1]Hugst!$R$4:$W$4,0))))</f>
        <v>1291.6276957157456</v>
      </c>
      <c r="I173" s="168">
        <f ca="1">IF($C173-I$1&lt;År1,0,H172*(1-VLOOKUP($A173,[1]Hugst!$R$5:$W$9,MATCH(ROUNDUP((I$1)/10,0)*10,[1]Hugst!$R$4:$W$4,0))))</f>
        <v>1376.0498356499882</v>
      </c>
      <c r="J173" s="168">
        <f ca="1">IF($C173-J$1&lt;År1,0,I172*(1-VLOOKUP($A173,[1]Hugst!$R$5:$W$9,MATCH(ROUNDUP((J$1)/10,0)*10,[1]Hugst!$R$4:$W$4,0))))</f>
        <v>1477.7475616349589</v>
      </c>
      <c r="K173" s="168">
        <f ca="1">IF($C173-K$1&lt;År1,0,J172*(1-VLOOKUP($A173,[1]Hugst!$R$5:$W$9,MATCH(ROUNDUP((K$1)/10,0)*10,[1]Hugst!$R$4:$W$4,0))))</f>
        <v>1600.3822153379031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813.75964859224041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1114.3590655804533</v>
      </c>
      <c r="G174" s="168">
        <f ca="1">IF($C174-G$1&lt;År1,0,F173*(1-VLOOKUP($A174,[1]Hugst!$R$5:$W$9,MATCH(ROUNDUP((G$1)/10,0)*10,[1]Hugst!$R$4:$W$4,0))))</f>
        <v>1163.056289542279</v>
      </c>
      <c r="H174" s="168">
        <f ca="1">IF($C174-H$1&lt;År1,0,G173*(1-VLOOKUP($A174,[1]Hugst!$R$5:$W$9,MATCH(ROUNDUP((H$1)/10,0)*10,[1]Hugst!$R$4:$W$4,0))))</f>
        <v>1221.4605218533416</v>
      </c>
      <c r="I174" s="168">
        <f ca="1">IF($C174-I$1&lt;År1,0,H173*(1-VLOOKUP($A174,[1]Hugst!$R$5:$W$9,MATCH(ROUNDUP((I$1)/10,0)*10,[1]Hugst!$R$4:$W$4,0))))</f>
        <v>1291.6276957157456</v>
      </c>
      <c r="J174" s="168">
        <f ca="1">IF($C174-J$1&lt;År1,0,I173*(1-VLOOKUP($A174,[1]Hugst!$R$5:$W$9,MATCH(ROUNDUP((J$1)/10,0)*10,[1]Hugst!$R$4:$W$4,0))))</f>
        <v>1376.0498356499882</v>
      </c>
      <c r="K174" s="168">
        <f ca="1">IF($C174-K$1&lt;År1,0,J173*(1-VLOOKUP($A174,[1]Hugst!$R$5:$W$9,MATCH(ROUNDUP((K$1)/10,0)*10,[1]Hugst!$R$4:$W$4,0))))</f>
        <v>1477.7475616349589</v>
      </c>
      <c r="L174" s="168">
        <f ca="1">IF($C174-L$1&lt;År1,0,K173*(1-VLOOKUP($A174,[1]Hugst!$R$5:$W$9,MATCH(ROUNDUP((L$1)/10,0)*10,[1]Hugst!$R$4:$W$4,0))))</f>
        <v>1600.3822153379031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773.07327518005991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1073.6726921682728</v>
      </c>
      <c r="G175" s="168">
        <f ca="1">IF($C175-G$1&lt;År1,0,F174*(1-VLOOKUP($A175,[1]Hugst!$R$5:$W$9,MATCH(ROUNDUP((G$1)/10,0)*10,[1]Hugst!$R$4:$W$4,0))))</f>
        <v>1114.3590655804533</v>
      </c>
      <c r="H175" s="168">
        <f ca="1">IF($C175-H$1&lt;År1,0,G174*(1-VLOOKUP($A175,[1]Hugst!$R$5:$W$9,MATCH(ROUNDUP((H$1)/10,0)*10,[1]Hugst!$R$4:$W$4,0))))</f>
        <v>1163.056289542279</v>
      </c>
      <c r="I175" s="168">
        <f ca="1">IF($C175-I$1&lt;År1,0,H174*(1-VLOOKUP($A175,[1]Hugst!$R$5:$W$9,MATCH(ROUNDUP((I$1)/10,0)*10,[1]Hugst!$R$4:$W$4,0))))</f>
        <v>1221.4605218533416</v>
      </c>
      <c r="J175" s="168">
        <f ca="1">IF($C175-J$1&lt;År1,0,I174*(1-VLOOKUP($A175,[1]Hugst!$R$5:$W$9,MATCH(ROUNDUP((J$1)/10,0)*10,[1]Hugst!$R$4:$W$4,0))))</f>
        <v>1291.6276957157456</v>
      </c>
      <c r="K175" s="168">
        <f ca="1">IF($C175-K$1&lt;År1,0,J174*(1-VLOOKUP($A175,[1]Hugst!$R$5:$W$9,MATCH(ROUNDUP((K$1)/10,0)*10,[1]Hugst!$R$4:$W$4,0))))</f>
        <v>1376.0498356499882</v>
      </c>
      <c r="L175" s="168">
        <f ca="1">IF($C175-L$1&lt;År1,0,K174*(1-VLOOKUP($A175,[1]Hugst!$R$5:$W$9,MATCH(ROUNDUP((L$1)/10,0)*10,[1]Hugst!$R$4:$W$4,0))))</f>
        <v>1477.7475616349589</v>
      </c>
      <c r="M175" s="168">
        <f ca="1">IF($C175-M$1&lt;År1,0,L174*(1-VLOOKUP($A175,[1]Hugst!$R$5:$W$9,MATCH(ROUNDUP((M$1)/10,0)*10,[1]Hugst!$R$4:$W$4,0))))</f>
        <v>1600.3822153379031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738.99840928955098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1039.5978262777639</v>
      </c>
      <c r="G176" s="168">
        <f ca="1">IF($C176-G$1&lt;År1,0,F175*(1-VLOOKUP($A176,[1]Hugst!$R$5:$W$9,MATCH(ROUNDUP((G$1)/10,0)*10,[1]Hugst!$R$4:$W$4,0))))</f>
        <v>1073.6726921682728</v>
      </c>
      <c r="H176" s="168">
        <f ca="1">IF($C176-H$1&lt;År1,0,G175*(1-VLOOKUP($A176,[1]Hugst!$R$5:$W$9,MATCH(ROUNDUP((H$1)/10,0)*10,[1]Hugst!$R$4:$W$4,0))))</f>
        <v>1114.3590655804533</v>
      </c>
      <c r="I176" s="168">
        <f ca="1">IF($C176-I$1&lt;År1,0,H175*(1-VLOOKUP($A176,[1]Hugst!$R$5:$W$9,MATCH(ROUNDUP((I$1)/10,0)*10,[1]Hugst!$R$4:$W$4,0))))</f>
        <v>1163.056289542279</v>
      </c>
      <c r="J176" s="168">
        <f ca="1">IF($C176-J$1&lt;År1,0,I175*(1-VLOOKUP($A176,[1]Hugst!$R$5:$W$9,MATCH(ROUNDUP((J$1)/10,0)*10,[1]Hugst!$R$4:$W$4,0))))</f>
        <v>1221.4605218533416</v>
      </c>
      <c r="K176" s="168">
        <f ca="1">IF($C176-K$1&lt;År1,0,J175*(1-VLOOKUP($A176,[1]Hugst!$R$5:$W$9,MATCH(ROUNDUP((K$1)/10,0)*10,[1]Hugst!$R$4:$W$4,0))))</f>
        <v>1291.6276957157456</v>
      </c>
      <c r="L176" s="168">
        <f ca="1">IF($C176-L$1&lt;År1,0,K175*(1-VLOOKUP($A176,[1]Hugst!$R$5:$W$9,MATCH(ROUNDUP((L$1)/10,0)*10,[1]Hugst!$R$4:$W$4,0))))</f>
        <v>1376.0498356499882</v>
      </c>
      <c r="M176" s="168">
        <f ca="1">IF($C176-M$1&lt;År1,0,L175*(1-VLOOKUP($A176,[1]Hugst!$R$5:$W$9,MATCH(ROUNDUP((M$1)/10,0)*10,[1]Hugst!$R$4:$W$4,0))))</f>
        <v>1477.7475616349589</v>
      </c>
      <c r="N176" s="168">
        <f ca="1">IF($C176-N$1&lt;År1,0,M175*(1-VLOOKUP($A176,[1]Hugst!$R$5:$W$9,MATCH(ROUNDUP((N$1)/10,0)*10,[1]Hugst!$R$4:$W$4,0))))</f>
        <v>1600.3822153379031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710.38058014355011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1010.979997131763</v>
      </c>
      <c r="G177" s="168">
        <f ca="1">IF($C177-G$1&lt;År1,0,F176*(1-VLOOKUP($A177,[1]Hugst!$R$5:$W$9,MATCH(ROUNDUP((G$1)/10,0)*10,[1]Hugst!$R$4:$W$4,0))))</f>
        <v>1039.5978262777639</v>
      </c>
      <c r="H177" s="168">
        <f ca="1">IF($C177-H$1&lt;År1,0,G176*(1-VLOOKUP($A177,[1]Hugst!$R$5:$W$9,MATCH(ROUNDUP((H$1)/10,0)*10,[1]Hugst!$R$4:$W$4,0))))</f>
        <v>1073.6726921682728</v>
      </c>
      <c r="I177" s="168">
        <f ca="1">IF($C177-I$1&lt;År1,0,H176*(1-VLOOKUP($A177,[1]Hugst!$R$5:$W$9,MATCH(ROUNDUP((I$1)/10,0)*10,[1]Hugst!$R$4:$W$4,0))))</f>
        <v>1114.3590655804533</v>
      </c>
      <c r="J177" s="168">
        <f ca="1">IF($C177-J$1&lt;År1,0,I176*(1-VLOOKUP($A177,[1]Hugst!$R$5:$W$9,MATCH(ROUNDUP((J$1)/10,0)*10,[1]Hugst!$R$4:$W$4,0))))</f>
        <v>1163.056289542279</v>
      </c>
      <c r="K177" s="168">
        <f ca="1">IF($C177-K$1&lt;År1,0,J176*(1-VLOOKUP($A177,[1]Hugst!$R$5:$W$9,MATCH(ROUNDUP((K$1)/10,0)*10,[1]Hugst!$R$4:$W$4,0))))</f>
        <v>1221.4605218533416</v>
      </c>
      <c r="L177" s="168">
        <f ca="1">IF($C177-L$1&lt;År1,0,K176*(1-VLOOKUP($A177,[1]Hugst!$R$5:$W$9,MATCH(ROUNDUP((L$1)/10,0)*10,[1]Hugst!$R$4:$W$4,0))))</f>
        <v>1291.6276957157456</v>
      </c>
      <c r="M177" s="168">
        <f ca="1">IF($C177-M$1&lt;År1,0,L176*(1-VLOOKUP($A177,[1]Hugst!$R$5:$W$9,MATCH(ROUNDUP((M$1)/10,0)*10,[1]Hugst!$R$4:$W$4,0))))</f>
        <v>1376.0498356499882</v>
      </c>
      <c r="N177" s="168">
        <f ca="1">IF($C177-N$1&lt;År1,0,M176*(1-VLOOKUP($A177,[1]Hugst!$R$5:$W$9,MATCH(ROUNDUP((N$1)/10,0)*10,[1]Hugst!$R$4:$W$4,0))))</f>
        <v>1477.7475616349589</v>
      </c>
      <c r="O177" s="168">
        <f ca="1">IF($C177-O$1&lt;År1,0,N176*(1-VLOOKUP($A177,[1]Hugst!$R$5:$W$9,MATCH(ROUNDUP((O$1)/10,0)*10,[1]Hugst!$R$4:$W$4,0))))</f>
        <v>1600.3822153379031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686.2673366357011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986.86675362391395</v>
      </c>
      <c r="G178" s="168">
        <f ca="1">IF($C178-G$1&lt;År1,0,F177*(1-VLOOKUP($A178,[1]Hugst!$R$5:$W$9,MATCH(ROUNDUP((G$1)/10,0)*10,[1]Hugst!$R$4:$W$4,0))))</f>
        <v>1010.979997131763</v>
      </c>
      <c r="H178" s="168">
        <f ca="1">IF($C178-H$1&lt;År1,0,G177*(1-VLOOKUP($A178,[1]Hugst!$R$5:$W$9,MATCH(ROUNDUP((H$1)/10,0)*10,[1]Hugst!$R$4:$W$4,0))))</f>
        <v>1039.5978262777639</v>
      </c>
      <c r="I178" s="168">
        <f ca="1">IF($C178-I$1&lt;År1,0,H177*(1-VLOOKUP($A178,[1]Hugst!$R$5:$W$9,MATCH(ROUNDUP((I$1)/10,0)*10,[1]Hugst!$R$4:$W$4,0))))</f>
        <v>1073.6726921682728</v>
      </c>
      <c r="J178" s="168">
        <f ca="1">IF($C178-J$1&lt;År1,0,I177*(1-VLOOKUP($A178,[1]Hugst!$R$5:$W$9,MATCH(ROUNDUP((J$1)/10,0)*10,[1]Hugst!$R$4:$W$4,0))))</f>
        <v>1114.3590655804533</v>
      </c>
      <c r="K178" s="168">
        <f ca="1">IF($C178-K$1&lt;År1,0,J177*(1-VLOOKUP($A178,[1]Hugst!$R$5:$W$9,MATCH(ROUNDUP((K$1)/10,0)*10,[1]Hugst!$R$4:$W$4,0))))</f>
        <v>1163.056289542279</v>
      </c>
      <c r="L178" s="168">
        <f ca="1">IF($C178-L$1&lt;År1,0,K177*(1-VLOOKUP($A178,[1]Hugst!$R$5:$W$9,MATCH(ROUNDUP((L$1)/10,0)*10,[1]Hugst!$R$4:$W$4,0))))</f>
        <v>1221.4605218533416</v>
      </c>
      <c r="M178" s="168">
        <f ca="1">IF($C178-M$1&lt;År1,0,L177*(1-VLOOKUP($A178,[1]Hugst!$R$5:$W$9,MATCH(ROUNDUP((M$1)/10,0)*10,[1]Hugst!$R$4:$W$4,0))))</f>
        <v>1291.6276957157456</v>
      </c>
      <c r="N178" s="168">
        <f ca="1">IF($C178-N$1&lt;År1,0,M177*(1-VLOOKUP($A178,[1]Hugst!$R$5:$W$9,MATCH(ROUNDUP((N$1)/10,0)*10,[1]Hugst!$R$4:$W$4,0))))</f>
        <v>1376.0498356499882</v>
      </c>
      <c r="O178" s="168">
        <f ca="1">IF($C178-O$1&lt;År1,0,N177*(1-VLOOKUP($A178,[1]Hugst!$R$5:$W$9,MATCH(ROUNDUP((O$1)/10,0)*10,[1]Hugst!$R$4:$W$4,0))))</f>
        <v>1477.7475616349589</v>
      </c>
      <c r="P178" s="168">
        <f ca="1">IF($C178-P$1&lt;År1,0,O177*(1-VLOOKUP($A178,[1]Hugst!$R$5:$W$9,MATCH(ROUNDUP((P$1)/10,0)*10,[1]Hugst!$R$4:$W$4,0))))</f>
        <v>1600.3822153379031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665.8728939516443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966.47231093985715</v>
      </c>
      <c r="G179" s="168">
        <f ca="1">IF($C179-G$1&lt;År1,0,F178*(1-VLOOKUP($A179,[1]Hugst!$R$5:$W$9,MATCH(ROUNDUP((G$1)/10,0)*10,[1]Hugst!$R$4:$W$4,0))))</f>
        <v>986.86675362391395</v>
      </c>
      <c r="H179" s="168">
        <f ca="1">IF($C179-H$1&lt;År1,0,G178*(1-VLOOKUP($A179,[1]Hugst!$R$5:$W$9,MATCH(ROUNDUP((H$1)/10,0)*10,[1]Hugst!$R$4:$W$4,0))))</f>
        <v>1010.979997131763</v>
      </c>
      <c r="I179" s="168">
        <f ca="1">IF($C179-I$1&lt;År1,0,H178*(1-VLOOKUP($A179,[1]Hugst!$R$5:$W$9,MATCH(ROUNDUP((I$1)/10,0)*10,[1]Hugst!$R$4:$W$4,0))))</f>
        <v>1039.5978262777639</v>
      </c>
      <c r="J179" s="168">
        <f ca="1">IF($C179-J$1&lt;År1,0,I178*(1-VLOOKUP($A179,[1]Hugst!$R$5:$W$9,MATCH(ROUNDUP((J$1)/10,0)*10,[1]Hugst!$R$4:$W$4,0))))</f>
        <v>1073.6726921682728</v>
      </c>
      <c r="K179" s="168">
        <f ca="1">IF($C179-K$1&lt;År1,0,J178*(1-VLOOKUP($A179,[1]Hugst!$R$5:$W$9,MATCH(ROUNDUP((K$1)/10,0)*10,[1]Hugst!$R$4:$W$4,0))))</f>
        <v>1114.3590655804533</v>
      </c>
      <c r="L179" s="168">
        <f ca="1">IF($C179-L$1&lt;År1,0,K178*(1-VLOOKUP($A179,[1]Hugst!$R$5:$W$9,MATCH(ROUNDUP((L$1)/10,0)*10,[1]Hugst!$R$4:$W$4,0))))</f>
        <v>1163.056289542279</v>
      </c>
      <c r="M179" s="168">
        <f ca="1">IF($C179-M$1&lt;År1,0,L178*(1-VLOOKUP($A179,[1]Hugst!$R$5:$W$9,MATCH(ROUNDUP((M$1)/10,0)*10,[1]Hugst!$R$4:$W$4,0))))</f>
        <v>1221.4605218533416</v>
      </c>
      <c r="N179" s="168">
        <f ca="1">IF($C179-N$1&lt;År1,0,M178*(1-VLOOKUP($A179,[1]Hugst!$R$5:$W$9,MATCH(ROUNDUP((N$1)/10,0)*10,[1]Hugst!$R$4:$W$4,0))))</f>
        <v>1291.6276957157456</v>
      </c>
      <c r="O179" s="168">
        <f ca="1">IF($C179-O$1&lt;År1,0,N178*(1-VLOOKUP($A179,[1]Hugst!$R$5:$W$9,MATCH(ROUNDUP((O$1)/10,0)*10,[1]Hugst!$R$4:$W$4,0))))</f>
        <v>1376.0498356499882</v>
      </c>
      <c r="P179" s="168">
        <f ca="1">IF($C179-P$1&lt;År1,0,O178*(1-VLOOKUP($A179,[1]Hugst!$R$5:$W$9,MATCH(ROUNDUP((P$1)/10,0)*10,[1]Hugst!$R$4:$W$4,0))))</f>
        <v>1477.7475616349589</v>
      </c>
      <c r="Q179" s="168">
        <f ca="1">IF($C179-Q$1&lt;År1,0,P178*(1-VLOOKUP($A179,[1]Hugst!$R$5:$W$9,MATCH(ROUNDUP((Q$1)/10,0)*10,[1]Hugst!$R$4:$W$4,0))))</f>
        <v>1600.3822153379031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648.54896703115605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949.1483840193689</v>
      </c>
      <c r="G180" s="168">
        <f ca="1">IF($C180-G$1&lt;År1,0,F179*(1-VLOOKUP($A180,[1]Hugst!$R$5:$W$9,MATCH(ROUNDUP((G$1)/10,0)*10,[1]Hugst!$R$4:$W$4,0))))</f>
        <v>966.47231093985715</v>
      </c>
      <c r="H180" s="168">
        <f ca="1">IF($C180-H$1&lt;År1,0,G179*(1-VLOOKUP($A180,[1]Hugst!$R$5:$W$9,MATCH(ROUNDUP((H$1)/10,0)*10,[1]Hugst!$R$4:$W$4,0))))</f>
        <v>986.86675362391395</v>
      </c>
      <c r="I180" s="168">
        <f ca="1">IF($C180-I$1&lt;År1,0,H179*(1-VLOOKUP($A180,[1]Hugst!$R$5:$W$9,MATCH(ROUNDUP((I$1)/10,0)*10,[1]Hugst!$R$4:$W$4,0))))</f>
        <v>1010.979997131763</v>
      </c>
      <c r="J180" s="168">
        <f ca="1">IF($C180-J$1&lt;År1,0,I179*(1-VLOOKUP($A180,[1]Hugst!$R$5:$W$9,MATCH(ROUNDUP((J$1)/10,0)*10,[1]Hugst!$R$4:$W$4,0))))</f>
        <v>1039.5978262777639</v>
      </c>
      <c r="K180" s="168">
        <f ca="1">IF($C180-K$1&lt;År1,0,J179*(1-VLOOKUP($A180,[1]Hugst!$R$5:$W$9,MATCH(ROUNDUP((K$1)/10,0)*10,[1]Hugst!$R$4:$W$4,0))))</f>
        <v>1073.6726921682728</v>
      </c>
      <c r="L180" s="168">
        <f ca="1">IF($C180-L$1&lt;År1,0,K179*(1-VLOOKUP($A180,[1]Hugst!$R$5:$W$9,MATCH(ROUNDUP((L$1)/10,0)*10,[1]Hugst!$R$4:$W$4,0))))</f>
        <v>1114.3590655804533</v>
      </c>
      <c r="M180" s="168">
        <f ca="1">IF($C180-M$1&lt;År1,0,L179*(1-VLOOKUP($A180,[1]Hugst!$R$5:$W$9,MATCH(ROUNDUP((M$1)/10,0)*10,[1]Hugst!$R$4:$W$4,0))))</f>
        <v>1163.056289542279</v>
      </c>
      <c r="N180" s="168">
        <f ca="1">IF($C180-N$1&lt;År1,0,M179*(1-VLOOKUP($A180,[1]Hugst!$R$5:$W$9,MATCH(ROUNDUP((N$1)/10,0)*10,[1]Hugst!$R$4:$W$4,0))))</f>
        <v>1221.4605218533416</v>
      </c>
      <c r="O180" s="168">
        <f ca="1">IF($C180-O$1&lt;År1,0,N179*(1-VLOOKUP($A180,[1]Hugst!$R$5:$W$9,MATCH(ROUNDUP((O$1)/10,0)*10,[1]Hugst!$R$4:$W$4,0))))</f>
        <v>1291.6276957157456</v>
      </c>
      <c r="P180" s="168">
        <f ca="1">IF($C180-P$1&lt;År1,0,O179*(1-VLOOKUP($A180,[1]Hugst!$R$5:$W$9,MATCH(ROUNDUP((P$1)/10,0)*10,[1]Hugst!$R$4:$W$4,0))))</f>
        <v>1376.0498356499882</v>
      </c>
      <c r="Q180" s="168">
        <f ca="1">IF($C180-Q$1&lt;År1,0,P179*(1-VLOOKUP($A180,[1]Hugst!$R$5:$W$9,MATCH(ROUNDUP((Q$1)/10,0)*10,[1]Hugst!$R$4:$W$4,0))))</f>
        <v>1477.7475616349589</v>
      </c>
      <c r="R180" s="168">
        <f ca="1">IF($C180-R$1&lt;År1,0,Q179*(1-VLOOKUP($A180,[1]Hugst!$R$5:$W$9,MATCH(ROUNDUP((R$1)/10,0)*10,[1]Hugst!$R$4:$W$4,0))))</f>
        <v>1600.3822153379031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633.76070817415018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934.36012516236303</v>
      </c>
      <c r="G181" s="168">
        <f ca="1">IF($C181-G$1&lt;År1,0,F180*(1-VLOOKUP($A181,[1]Hugst!$R$5:$W$9,MATCH(ROUNDUP((G$1)/10,0)*10,[1]Hugst!$R$4:$W$4,0))))</f>
        <v>949.1483840193689</v>
      </c>
      <c r="H181" s="168">
        <f ca="1">IF($C181-H$1&lt;År1,0,G180*(1-VLOOKUP($A181,[1]Hugst!$R$5:$W$9,MATCH(ROUNDUP((H$1)/10,0)*10,[1]Hugst!$R$4:$W$4,0))))</f>
        <v>966.47231093985715</v>
      </c>
      <c r="I181" s="168">
        <f ca="1">IF($C181-I$1&lt;År1,0,H180*(1-VLOOKUP($A181,[1]Hugst!$R$5:$W$9,MATCH(ROUNDUP((I$1)/10,0)*10,[1]Hugst!$R$4:$W$4,0))))</f>
        <v>986.86675362391395</v>
      </c>
      <c r="J181" s="168">
        <f ca="1">IF($C181-J$1&lt;År1,0,I180*(1-VLOOKUP($A181,[1]Hugst!$R$5:$W$9,MATCH(ROUNDUP((J$1)/10,0)*10,[1]Hugst!$R$4:$W$4,0))))</f>
        <v>1010.979997131763</v>
      </c>
      <c r="K181" s="168">
        <f ca="1">IF($C181-K$1&lt;År1,0,J180*(1-VLOOKUP($A181,[1]Hugst!$R$5:$W$9,MATCH(ROUNDUP((K$1)/10,0)*10,[1]Hugst!$R$4:$W$4,0))))</f>
        <v>1039.5978262777639</v>
      </c>
      <c r="L181" s="168">
        <f ca="1">IF($C181-L$1&lt;År1,0,K180*(1-VLOOKUP($A181,[1]Hugst!$R$5:$W$9,MATCH(ROUNDUP((L$1)/10,0)*10,[1]Hugst!$R$4:$W$4,0))))</f>
        <v>1073.6726921682728</v>
      </c>
      <c r="M181" s="168">
        <f ca="1">IF($C181-M$1&lt;År1,0,L180*(1-VLOOKUP($A181,[1]Hugst!$R$5:$W$9,MATCH(ROUNDUP((M$1)/10,0)*10,[1]Hugst!$R$4:$W$4,0))))</f>
        <v>1114.3590655804533</v>
      </c>
      <c r="N181" s="168">
        <f ca="1">IF($C181-N$1&lt;År1,0,M180*(1-VLOOKUP($A181,[1]Hugst!$R$5:$W$9,MATCH(ROUNDUP((N$1)/10,0)*10,[1]Hugst!$R$4:$W$4,0))))</f>
        <v>1163.056289542279</v>
      </c>
      <c r="O181" s="168">
        <f ca="1">IF($C181-O$1&lt;År1,0,N180*(1-VLOOKUP($A181,[1]Hugst!$R$5:$W$9,MATCH(ROUNDUP((O$1)/10,0)*10,[1]Hugst!$R$4:$W$4,0))))</f>
        <v>1221.4605218533416</v>
      </c>
      <c r="P181" s="168">
        <f ca="1">IF($C181-P$1&lt;År1,0,O180*(1-VLOOKUP($A181,[1]Hugst!$R$5:$W$9,MATCH(ROUNDUP((P$1)/10,0)*10,[1]Hugst!$R$4:$W$4,0))))</f>
        <v>1291.6276957157456</v>
      </c>
      <c r="Q181" s="168">
        <f ca="1">IF($C181-Q$1&lt;År1,0,P180*(1-VLOOKUP($A181,[1]Hugst!$R$5:$W$9,MATCH(ROUNDUP((Q$1)/10,0)*10,[1]Hugst!$R$4:$W$4,0))))</f>
        <v>1376.0498356499882</v>
      </c>
      <c r="R181" s="168">
        <f ca="1">IF($C181-R$1&lt;År1,0,Q180*(1-VLOOKUP($A181,[1]Hugst!$R$5:$W$9,MATCH(ROUNDUP((R$1)/10,0)*10,[1]Hugst!$R$4:$W$4,0))))</f>
        <v>1477.7475616349589</v>
      </c>
      <c r="S181" s="168">
        <f ca="1">IF($C181-S$1&lt;År1,0,R180*(1-VLOOKUP($A181,[1]Hugst!$R$5:$W$9,MATCH(ROUNDUP((S$1)/10,0)*10,[1]Hugst!$R$4:$W$4,0))))</f>
        <v>1600.3822153379031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621.06685556525088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921.66627255346373</v>
      </c>
      <c r="G182" s="168">
        <f ca="1">IF($C182-G$1&lt;År1,0,F181*(1-VLOOKUP($A182,[1]Hugst!$R$5:$W$9,MATCH(ROUNDUP((G$1)/10,0)*10,[1]Hugst!$R$4:$W$4,0))))</f>
        <v>934.36012516236303</v>
      </c>
      <c r="H182" s="168">
        <f ca="1">IF($C182-H$1&lt;År1,0,G181*(1-VLOOKUP($A182,[1]Hugst!$R$5:$W$9,MATCH(ROUNDUP((H$1)/10,0)*10,[1]Hugst!$R$4:$W$4,0))))</f>
        <v>949.1483840193689</v>
      </c>
      <c r="I182" s="168">
        <f ca="1">IF($C182-I$1&lt;År1,0,H181*(1-VLOOKUP($A182,[1]Hugst!$R$5:$W$9,MATCH(ROUNDUP((I$1)/10,0)*10,[1]Hugst!$R$4:$W$4,0))))</f>
        <v>966.47231093985715</v>
      </c>
      <c r="J182" s="168">
        <f ca="1">IF($C182-J$1&lt;År1,0,I181*(1-VLOOKUP($A182,[1]Hugst!$R$5:$W$9,MATCH(ROUNDUP((J$1)/10,0)*10,[1]Hugst!$R$4:$W$4,0))))</f>
        <v>986.86675362391395</v>
      </c>
      <c r="K182" s="168">
        <f ca="1">IF($C182-K$1&lt;År1,0,J181*(1-VLOOKUP($A182,[1]Hugst!$R$5:$W$9,MATCH(ROUNDUP((K$1)/10,0)*10,[1]Hugst!$R$4:$W$4,0))))</f>
        <v>1010.979997131763</v>
      </c>
      <c r="L182" s="168">
        <f ca="1">IF($C182-L$1&lt;År1,0,K181*(1-VLOOKUP($A182,[1]Hugst!$R$5:$W$9,MATCH(ROUNDUP((L$1)/10,0)*10,[1]Hugst!$R$4:$W$4,0))))</f>
        <v>1039.5978262777639</v>
      </c>
      <c r="M182" s="168">
        <f ca="1">IF($C182-M$1&lt;År1,0,L181*(1-VLOOKUP($A182,[1]Hugst!$R$5:$W$9,MATCH(ROUNDUP((M$1)/10,0)*10,[1]Hugst!$R$4:$W$4,0))))</f>
        <v>1073.6726921682728</v>
      </c>
      <c r="N182" s="168">
        <f ca="1">IF($C182-N$1&lt;År1,0,M181*(1-VLOOKUP($A182,[1]Hugst!$R$5:$W$9,MATCH(ROUNDUP((N$1)/10,0)*10,[1]Hugst!$R$4:$W$4,0))))</f>
        <v>1114.3590655804533</v>
      </c>
      <c r="O182" s="168">
        <f ca="1">IF($C182-O$1&lt;År1,0,N181*(1-VLOOKUP($A182,[1]Hugst!$R$5:$W$9,MATCH(ROUNDUP((O$1)/10,0)*10,[1]Hugst!$R$4:$W$4,0))))</f>
        <v>1163.056289542279</v>
      </c>
      <c r="P182" s="168">
        <f ca="1">IF($C182-P$1&lt;År1,0,O181*(1-VLOOKUP($A182,[1]Hugst!$R$5:$W$9,MATCH(ROUNDUP((P$1)/10,0)*10,[1]Hugst!$R$4:$W$4,0))))</f>
        <v>1221.4605218533416</v>
      </c>
      <c r="Q182" s="168">
        <f ca="1">IF($C182-Q$1&lt;År1,0,P181*(1-VLOOKUP($A182,[1]Hugst!$R$5:$W$9,MATCH(ROUNDUP((Q$1)/10,0)*10,[1]Hugst!$R$4:$W$4,0))))</f>
        <v>1291.6276957157456</v>
      </c>
      <c r="R182" s="168">
        <f ca="1">IF($C182-R$1&lt;År1,0,Q181*(1-VLOOKUP($A182,[1]Hugst!$R$5:$W$9,MATCH(ROUNDUP((R$1)/10,0)*10,[1]Hugst!$R$4:$W$4,0))))</f>
        <v>1376.0498356499882</v>
      </c>
      <c r="S182" s="168">
        <f ca="1">IF($C182-S$1&lt;År1,0,R181*(1-VLOOKUP($A182,[1]Hugst!$R$5:$W$9,MATCH(ROUNDUP((S$1)/10,0)*10,[1]Hugst!$R$4:$W$4,0))))</f>
        <v>1477.7475616349589</v>
      </c>
      <c r="T182" s="168">
        <f ca="1">IF($C182-T$1&lt;År1,0,S181*(1-VLOOKUP($A182,[1]Hugst!$R$5:$W$9,MATCH(ROUNDUP((T$1)/10,0)*10,[1]Hugst!$R$4:$W$4,0))))</f>
        <v>1600.3822153379031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610.10335580630681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910.70277279451966</v>
      </c>
      <c r="G183" s="168">
        <f ca="1">IF($C183-G$1&lt;År1,0,F182*(1-VLOOKUP($A183,[1]Hugst!$R$5:$W$9,MATCH(ROUNDUP((G$1)/10,0)*10,[1]Hugst!$R$4:$W$4,0))))</f>
        <v>921.66627255346373</v>
      </c>
      <c r="H183" s="168">
        <f ca="1">IF($C183-H$1&lt;År1,0,G182*(1-VLOOKUP($A183,[1]Hugst!$R$5:$W$9,MATCH(ROUNDUP((H$1)/10,0)*10,[1]Hugst!$R$4:$W$4,0))))</f>
        <v>934.36012516236303</v>
      </c>
      <c r="I183" s="168">
        <f ca="1">IF($C183-I$1&lt;År1,0,H182*(1-VLOOKUP($A183,[1]Hugst!$R$5:$W$9,MATCH(ROUNDUP((I$1)/10,0)*10,[1]Hugst!$R$4:$W$4,0))))</f>
        <v>949.1483840193689</v>
      </c>
      <c r="J183" s="168">
        <f ca="1">IF($C183-J$1&lt;År1,0,I182*(1-VLOOKUP($A183,[1]Hugst!$R$5:$W$9,MATCH(ROUNDUP((J$1)/10,0)*10,[1]Hugst!$R$4:$W$4,0))))</f>
        <v>966.47231093985715</v>
      </c>
      <c r="K183" s="168">
        <f ca="1">IF($C183-K$1&lt;År1,0,J182*(1-VLOOKUP($A183,[1]Hugst!$R$5:$W$9,MATCH(ROUNDUP((K$1)/10,0)*10,[1]Hugst!$R$4:$W$4,0))))</f>
        <v>986.86675362391395</v>
      </c>
      <c r="L183" s="168">
        <f ca="1">IF($C183-L$1&lt;År1,0,K182*(1-VLOOKUP($A183,[1]Hugst!$R$5:$W$9,MATCH(ROUNDUP((L$1)/10,0)*10,[1]Hugst!$R$4:$W$4,0))))</f>
        <v>1010.979997131763</v>
      </c>
      <c r="M183" s="168">
        <f ca="1">IF($C183-M$1&lt;År1,0,L182*(1-VLOOKUP($A183,[1]Hugst!$R$5:$W$9,MATCH(ROUNDUP((M$1)/10,0)*10,[1]Hugst!$R$4:$W$4,0))))</f>
        <v>1039.5978262777639</v>
      </c>
      <c r="N183" s="168">
        <f ca="1">IF($C183-N$1&lt;År1,0,M182*(1-VLOOKUP($A183,[1]Hugst!$R$5:$W$9,MATCH(ROUNDUP((N$1)/10,0)*10,[1]Hugst!$R$4:$W$4,0))))</f>
        <v>1073.6726921682728</v>
      </c>
      <c r="O183" s="168">
        <f ca="1">IF($C183-O$1&lt;År1,0,N182*(1-VLOOKUP($A183,[1]Hugst!$R$5:$W$9,MATCH(ROUNDUP((O$1)/10,0)*10,[1]Hugst!$R$4:$W$4,0))))</f>
        <v>1114.3590655804533</v>
      </c>
      <c r="P183" s="168">
        <f ca="1">IF($C183-P$1&lt;År1,0,O182*(1-VLOOKUP($A183,[1]Hugst!$R$5:$W$9,MATCH(ROUNDUP((P$1)/10,0)*10,[1]Hugst!$R$4:$W$4,0))))</f>
        <v>1163.056289542279</v>
      </c>
      <c r="Q183" s="168">
        <f ca="1">IF($C183-Q$1&lt;År1,0,P182*(1-VLOOKUP($A183,[1]Hugst!$R$5:$W$9,MATCH(ROUNDUP((Q$1)/10,0)*10,[1]Hugst!$R$4:$W$4,0))))</f>
        <v>1221.4605218533416</v>
      </c>
      <c r="R183" s="168">
        <f ca="1">IF($C183-R$1&lt;År1,0,Q182*(1-VLOOKUP($A183,[1]Hugst!$R$5:$W$9,MATCH(ROUNDUP((R$1)/10,0)*10,[1]Hugst!$R$4:$W$4,0))))</f>
        <v>1291.6276957157456</v>
      </c>
      <c r="S183" s="168">
        <f ca="1">IF($C183-S$1&lt;År1,0,R182*(1-VLOOKUP($A183,[1]Hugst!$R$5:$W$9,MATCH(ROUNDUP((S$1)/10,0)*10,[1]Hugst!$R$4:$W$4,0))))</f>
        <v>1376.0498356499882</v>
      </c>
      <c r="T183" s="168">
        <f ca="1">IF($C183-T$1&lt;År1,0,S182*(1-VLOOKUP($A183,[1]Hugst!$R$5:$W$9,MATCH(ROUNDUP((T$1)/10,0)*10,[1]Hugst!$R$4:$W$4,0))))</f>
        <v>1477.7475616349589</v>
      </c>
      <c r="U183" s="168">
        <f ca="1">IF($C183-U$1&lt;År1,0,T182*(1-VLOOKUP($A183,[1]Hugst!$R$5:$W$9,MATCH(ROUNDUP((U$1)/10,0)*10,[1]Hugst!$R$4:$W$4,0))))</f>
        <v>1600.3822153379031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600.56985250534456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901.16926949355741</v>
      </c>
      <c r="G184" s="168">
        <f ca="1">IF($C184-G$1&lt;År1,0,F183*(1-VLOOKUP($A184,[1]Hugst!$R$5:$W$9,MATCH(ROUNDUP((G$1)/10,0)*10,[1]Hugst!$R$4:$W$4,0))))</f>
        <v>910.70277279451966</v>
      </c>
      <c r="H184" s="168">
        <f ca="1">IF($C184-H$1&lt;År1,0,G183*(1-VLOOKUP($A184,[1]Hugst!$R$5:$W$9,MATCH(ROUNDUP((H$1)/10,0)*10,[1]Hugst!$R$4:$W$4,0))))</f>
        <v>921.66627255346373</v>
      </c>
      <c r="I184" s="168">
        <f ca="1">IF($C184-I$1&lt;År1,0,H183*(1-VLOOKUP($A184,[1]Hugst!$R$5:$W$9,MATCH(ROUNDUP((I$1)/10,0)*10,[1]Hugst!$R$4:$W$4,0))))</f>
        <v>934.36012516236303</v>
      </c>
      <c r="J184" s="168">
        <f ca="1">IF($C184-J$1&lt;År1,0,I183*(1-VLOOKUP($A184,[1]Hugst!$R$5:$W$9,MATCH(ROUNDUP((J$1)/10,0)*10,[1]Hugst!$R$4:$W$4,0))))</f>
        <v>949.1483840193689</v>
      </c>
      <c r="K184" s="168">
        <f ca="1">IF($C184-K$1&lt;År1,0,J183*(1-VLOOKUP($A184,[1]Hugst!$R$5:$W$9,MATCH(ROUNDUP((K$1)/10,0)*10,[1]Hugst!$R$4:$W$4,0))))</f>
        <v>966.47231093985715</v>
      </c>
      <c r="L184" s="168">
        <f ca="1">IF($C184-L$1&lt;År1,0,K183*(1-VLOOKUP($A184,[1]Hugst!$R$5:$W$9,MATCH(ROUNDUP((L$1)/10,0)*10,[1]Hugst!$R$4:$W$4,0))))</f>
        <v>986.86675362391395</v>
      </c>
      <c r="M184" s="168">
        <f ca="1">IF($C184-M$1&lt;År1,0,L183*(1-VLOOKUP($A184,[1]Hugst!$R$5:$W$9,MATCH(ROUNDUP((M$1)/10,0)*10,[1]Hugst!$R$4:$W$4,0))))</f>
        <v>1010.979997131763</v>
      </c>
      <c r="N184" s="168">
        <f ca="1">IF($C184-N$1&lt;År1,0,M183*(1-VLOOKUP($A184,[1]Hugst!$R$5:$W$9,MATCH(ROUNDUP((N$1)/10,0)*10,[1]Hugst!$R$4:$W$4,0))))</f>
        <v>1039.5978262777639</v>
      </c>
      <c r="O184" s="168">
        <f ca="1">IF($C184-O$1&lt;År1,0,N183*(1-VLOOKUP($A184,[1]Hugst!$R$5:$W$9,MATCH(ROUNDUP((O$1)/10,0)*10,[1]Hugst!$R$4:$W$4,0))))</f>
        <v>1073.6726921682728</v>
      </c>
      <c r="P184" s="168">
        <f ca="1">IF($C184-P$1&lt;År1,0,O183*(1-VLOOKUP($A184,[1]Hugst!$R$5:$W$9,MATCH(ROUNDUP((P$1)/10,0)*10,[1]Hugst!$R$4:$W$4,0))))</f>
        <v>1114.3590655804533</v>
      </c>
      <c r="Q184" s="168">
        <f ca="1">IF($C184-Q$1&lt;År1,0,P183*(1-VLOOKUP($A184,[1]Hugst!$R$5:$W$9,MATCH(ROUNDUP((Q$1)/10,0)*10,[1]Hugst!$R$4:$W$4,0))))</f>
        <v>1163.056289542279</v>
      </c>
      <c r="R184" s="168">
        <f ca="1">IF($C184-R$1&lt;År1,0,Q183*(1-VLOOKUP($A184,[1]Hugst!$R$5:$W$9,MATCH(ROUNDUP((R$1)/10,0)*10,[1]Hugst!$R$4:$W$4,0))))</f>
        <v>1221.4605218533416</v>
      </c>
      <c r="S184" s="168">
        <f ca="1">IF($C184-S$1&lt;År1,0,R183*(1-VLOOKUP($A184,[1]Hugst!$R$5:$W$9,MATCH(ROUNDUP((S$1)/10,0)*10,[1]Hugst!$R$4:$W$4,0))))</f>
        <v>1291.6276957157456</v>
      </c>
      <c r="T184" s="168">
        <f ca="1">IF($C184-T$1&lt;År1,0,S183*(1-VLOOKUP($A184,[1]Hugst!$R$5:$W$9,MATCH(ROUNDUP((T$1)/10,0)*10,[1]Hugst!$R$4:$W$4,0))))</f>
        <v>1376.0498356499882</v>
      </c>
      <c r="U184" s="168">
        <f ca="1">IF($C184-U$1&lt;År1,0,T183*(1-VLOOKUP($A184,[1]Hugst!$R$5:$W$9,MATCH(ROUNDUP((U$1)/10,0)*10,[1]Hugst!$R$4:$W$4,0))))</f>
        <v>1477.7475616349589</v>
      </c>
      <c r="V184" s="168">
        <f ca="1">IF($C184-V$1&lt;År1,0,U183*(1-VLOOKUP($A184,[1]Hugst!$R$5:$W$9,MATCH(ROUNDUP((V$1)/10,0)*10,[1]Hugst!$R$4:$W$4,0))))</f>
        <v>1600.3822153379031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592.21853936222806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892.81795635044091</v>
      </c>
      <c r="G185" s="168">
        <f ca="1">IF($C185-G$1&lt;År1,0,F184*(1-VLOOKUP($A185,[1]Hugst!$R$5:$W$9,MATCH(ROUNDUP((G$1)/10,0)*10,[1]Hugst!$R$4:$W$4,0))))</f>
        <v>901.16926949355741</v>
      </c>
      <c r="H185" s="168">
        <f ca="1">IF($C185-H$1&lt;År1,0,G184*(1-VLOOKUP($A185,[1]Hugst!$R$5:$W$9,MATCH(ROUNDUP((H$1)/10,0)*10,[1]Hugst!$R$4:$W$4,0))))</f>
        <v>910.70277279451966</v>
      </c>
      <c r="I185" s="168">
        <f ca="1">IF($C185-I$1&lt;År1,0,H184*(1-VLOOKUP($A185,[1]Hugst!$R$5:$W$9,MATCH(ROUNDUP((I$1)/10,0)*10,[1]Hugst!$R$4:$W$4,0))))</f>
        <v>921.66627255346373</v>
      </c>
      <c r="J185" s="168">
        <f ca="1">IF($C185-J$1&lt;År1,0,I184*(1-VLOOKUP($A185,[1]Hugst!$R$5:$W$9,MATCH(ROUNDUP((J$1)/10,0)*10,[1]Hugst!$R$4:$W$4,0))))</f>
        <v>934.36012516236303</v>
      </c>
      <c r="K185" s="168">
        <f ca="1">IF($C185-K$1&lt;År1,0,J184*(1-VLOOKUP($A185,[1]Hugst!$R$5:$W$9,MATCH(ROUNDUP((K$1)/10,0)*10,[1]Hugst!$R$4:$W$4,0))))</f>
        <v>949.1483840193689</v>
      </c>
      <c r="L185" s="168">
        <f ca="1">IF($C185-L$1&lt;År1,0,K184*(1-VLOOKUP($A185,[1]Hugst!$R$5:$W$9,MATCH(ROUNDUP((L$1)/10,0)*10,[1]Hugst!$R$4:$W$4,0))))</f>
        <v>966.47231093985715</v>
      </c>
      <c r="M185" s="168">
        <f ca="1">IF($C185-M$1&lt;År1,0,L184*(1-VLOOKUP($A185,[1]Hugst!$R$5:$W$9,MATCH(ROUNDUP((M$1)/10,0)*10,[1]Hugst!$R$4:$W$4,0))))</f>
        <v>986.86675362391395</v>
      </c>
      <c r="N185" s="168">
        <f ca="1">IF($C185-N$1&lt;År1,0,M184*(1-VLOOKUP($A185,[1]Hugst!$R$5:$W$9,MATCH(ROUNDUP((N$1)/10,0)*10,[1]Hugst!$R$4:$W$4,0))))</f>
        <v>1010.979997131763</v>
      </c>
      <c r="O185" s="168">
        <f ca="1">IF($C185-O$1&lt;År1,0,N184*(1-VLOOKUP($A185,[1]Hugst!$R$5:$W$9,MATCH(ROUNDUP((O$1)/10,0)*10,[1]Hugst!$R$4:$W$4,0))))</f>
        <v>1039.5978262777639</v>
      </c>
      <c r="P185" s="168">
        <f ca="1">IF($C185-P$1&lt;År1,0,O184*(1-VLOOKUP($A185,[1]Hugst!$R$5:$W$9,MATCH(ROUNDUP((P$1)/10,0)*10,[1]Hugst!$R$4:$W$4,0))))</f>
        <v>1073.6726921682728</v>
      </c>
      <c r="Q185" s="168">
        <f ca="1">IF($C185-Q$1&lt;År1,0,P184*(1-VLOOKUP($A185,[1]Hugst!$R$5:$W$9,MATCH(ROUNDUP((Q$1)/10,0)*10,[1]Hugst!$R$4:$W$4,0))))</f>
        <v>1114.3590655804533</v>
      </c>
      <c r="R185" s="168">
        <f ca="1">IF($C185-R$1&lt;År1,0,Q184*(1-VLOOKUP($A185,[1]Hugst!$R$5:$W$9,MATCH(ROUNDUP((R$1)/10,0)*10,[1]Hugst!$R$4:$W$4,0))))</f>
        <v>1163.056289542279</v>
      </c>
      <c r="S185" s="168">
        <f ca="1">IF($C185-S$1&lt;År1,0,R184*(1-VLOOKUP($A185,[1]Hugst!$R$5:$W$9,MATCH(ROUNDUP((S$1)/10,0)*10,[1]Hugst!$R$4:$W$4,0))))</f>
        <v>1221.4605218533416</v>
      </c>
      <c r="T185" s="168">
        <f ca="1">IF($C185-T$1&lt;År1,0,S184*(1-VLOOKUP($A185,[1]Hugst!$R$5:$W$9,MATCH(ROUNDUP((T$1)/10,0)*10,[1]Hugst!$R$4:$W$4,0))))</f>
        <v>1291.6276957157456</v>
      </c>
      <c r="U185" s="168">
        <f ca="1">IF($C185-U$1&lt;År1,0,T184*(1-VLOOKUP($A185,[1]Hugst!$R$5:$W$9,MATCH(ROUNDUP((U$1)/10,0)*10,[1]Hugst!$R$4:$W$4,0))))</f>
        <v>1376.0498356499882</v>
      </c>
      <c r="V185" s="168">
        <f ca="1">IF($C185-V$1&lt;År1,0,U184*(1-VLOOKUP($A185,[1]Hugst!$R$5:$W$9,MATCH(ROUNDUP((V$1)/10,0)*10,[1]Hugst!$R$4:$W$4,0))))</f>
        <v>1477.7475616349589</v>
      </c>
      <c r="W185" s="168">
        <f ca="1">IF($C185-W$1&lt;År1,0,V184*(1-VLOOKUP($A185,[1]Hugst!$R$5:$W$9,MATCH(ROUNDUP((W$1)/10,0)*10,[1]Hugst!$R$4:$W$4,0))))</f>
        <v>1600.3822153379031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584.84496396393354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885.44438095214639</v>
      </c>
      <c r="G186" s="168">
        <f ca="1">IF($C186-G$1&lt;År1,0,F185*(1-VLOOKUP($A186,[1]Hugst!$R$5:$W$9,MATCH(ROUNDUP((G$1)/10,0)*10,[1]Hugst!$R$4:$W$4,0))))</f>
        <v>892.81795635044091</v>
      </c>
      <c r="H186" s="168">
        <f ca="1">IF($C186-H$1&lt;År1,0,G185*(1-VLOOKUP($A186,[1]Hugst!$R$5:$W$9,MATCH(ROUNDUP((H$1)/10,0)*10,[1]Hugst!$R$4:$W$4,0))))</f>
        <v>901.16926949355741</v>
      </c>
      <c r="I186" s="168">
        <f ca="1">IF($C186-I$1&lt;År1,0,H185*(1-VLOOKUP($A186,[1]Hugst!$R$5:$W$9,MATCH(ROUNDUP((I$1)/10,0)*10,[1]Hugst!$R$4:$W$4,0))))</f>
        <v>910.70277279451966</v>
      </c>
      <c r="J186" s="168">
        <f ca="1">IF($C186-J$1&lt;År1,0,I185*(1-VLOOKUP($A186,[1]Hugst!$R$5:$W$9,MATCH(ROUNDUP((J$1)/10,0)*10,[1]Hugst!$R$4:$W$4,0))))</f>
        <v>921.66627255346373</v>
      </c>
      <c r="K186" s="168">
        <f ca="1">IF($C186-K$1&lt;År1,0,J185*(1-VLOOKUP($A186,[1]Hugst!$R$5:$W$9,MATCH(ROUNDUP((K$1)/10,0)*10,[1]Hugst!$R$4:$W$4,0))))</f>
        <v>934.36012516236303</v>
      </c>
      <c r="L186" s="168">
        <f ca="1">IF($C186-L$1&lt;År1,0,K185*(1-VLOOKUP($A186,[1]Hugst!$R$5:$W$9,MATCH(ROUNDUP((L$1)/10,0)*10,[1]Hugst!$R$4:$W$4,0))))</f>
        <v>949.1483840193689</v>
      </c>
      <c r="M186" s="168">
        <f ca="1">IF($C186-M$1&lt;År1,0,L185*(1-VLOOKUP($A186,[1]Hugst!$R$5:$W$9,MATCH(ROUNDUP((M$1)/10,0)*10,[1]Hugst!$R$4:$W$4,0))))</f>
        <v>966.47231093985715</v>
      </c>
      <c r="N186" s="168">
        <f ca="1">IF($C186-N$1&lt;År1,0,M185*(1-VLOOKUP($A186,[1]Hugst!$R$5:$W$9,MATCH(ROUNDUP((N$1)/10,0)*10,[1]Hugst!$R$4:$W$4,0))))</f>
        <v>986.86675362391395</v>
      </c>
      <c r="O186" s="168">
        <f ca="1">IF($C186-O$1&lt;År1,0,N185*(1-VLOOKUP($A186,[1]Hugst!$R$5:$W$9,MATCH(ROUNDUP((O$1)/10,0)*10,[1]Hugst!$R$4:$W$4,0))))</f>
        <v>1010.979997131763</v>
      </c>
      <c r="P186" s="168">
        <f ca="1">IF($C186-P$1&lt;År1,0,O185*(1-VLOOKUP($A186,[1]Hugst!$R$5:$W$9,MATCH(ROUNDUP((P$1)/10,0)*10,[1]Hugst!$R$4:$W$4,0))))</f>
        <v>1039.5978262777639</v>
      </c>
      <c r="Q186" s="168">
        <f ca="1">IF($C186-Q$1&lt;År1,0,P185*(1-VLOOKUP($A186,[1]Hugst!$R$5:$W$9,MATCH(ROUNDUP((Q$1)/10,0)*10,[1]Hugst!$R$4:$W$4,0))))</f>
        <v>1073.6726921682728</v>
      </c>
      <c r="R186" s="168">
        <f ca="1">IF($C186-R$1&lt;År1,0,Q185*(1-VLOOKUP($A186,[1]Hugst!$R$5:$W$9,MATCH(ROUNDUP((R$1)/10,0)*10,[1]Hugst!$R$4:$W$4,0))))</f>
        <v>1114.3590655804533</v>
      </c>
      <c r="S186" s="168">
        <f ca="1">IF($C186-S$1&lt;År1,0,R185*(1-VLOOKUP($A186,[1]Hugst!$R$5:$W$9,MATCH(ROUNDUP((S$1)/10,0)*10,[1]Hugst!$R$4:$W$4,0))))</f>
        <v>1163.056289542279</v>
      </c>
      <c r="T186" s="168">
        <f ca="1">IF($C186-T$1&lt;År1,0,S185*(1-VLOOKUP($A186,[1]Hugst!$R$5:$W$9,MATCH(ROUNDUP((T$1)/10,0)*10,[1]Hugst!$R$4:$W$4,0))))</f>
        <v>1221.4605218533416</v>
      </c>
      <c r="U186" s="168">
        <f ca="1">IF($C186-U$1&lt;År1,0,T185*(1-VLOOKUP($A186,[1]Hugst!$R$5:$W$9,MATCH(ROUNDUP((U$1)/10,0)*10,[1]Hugst!$R$4:$W$4,0))))</f>
        <v>1291.6276957157456</v>
      </c>
      <c r="V186" s="168">
        <f ca="1">IF($C186-V$1&lt;År1,0,U185*(1-VLOOKUP($A186,[1]Hugst!$R$5:$W$9,MATCH(ROUNDUP((V$1)/10,0)*10,[1]Hugst!$R$4:$W$4,0))))</f>
        <v>1376.0498356499882</v>
      </c>
      <c r="W186" s="168">
        <f ca="1">IF($C186-W$1&lt;År1,0,V185*(1-VLOOKUP($A186,[1]Hugst!$R$5:$W$9,MATCH(ROUNDUP((W$1)/10,0)*10,[1]Hugst!$R$4:$W$4,0))))</f>
        <v>1477.7475616349589</v>
      </c>
      <c r="X186" s="168">
        <f ca="1">IF($C186-X$1&lt;År1,0,W185*(1-VLOOKUP($A186,[1]Hugst!$R$5:$W$9,MATCH(ROUNDUP((X$1)/10,0)*10,[1]Hugst!$R$4:$W$4,0))))</f>
        <v>1600.3822153379031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578.28044091539005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878.8798579036029</v>
      </c>
      <c r="G187" s="168">
        <f ca="1">IF($C187-G$1&lt;År1,0,F186*(1-VLOOKUP($A187,[1]Hugst!$R$5:$W$9,MATCH(ROUNDUP((G$1)/10,0)*10,[1]Hugst!$R$4:$W$4,0))))</f>
        <v>885.44438095214639</v>
      </c>
      <c r="H187" s="168">
        <f ca="1">IF($C187-H$1&lt;År1,0,G186*(1-VLOOKUP($A187,[1]Hugst!$R$5:$W$9,MATCH(ROUNDUP((H$1)/10,0)*10,[1]Hugst!$R$4:$W$4,0))))</f>
        <v>892.81795635044091</v>
      </c>
      <c r="I187" s="168">
        <f ca="1">IF($C187-I$1&lt;År1,0,H186*(1-VLOOKUP($A187,[1]Hugst!$R$5:$W$9,MATCH(ROUNDUP((I$1)/10,0)*10,[1]Hugst!$R$4:$W$4,0))))</f>
        <v>901.16926949355741</v>
      </c>
      <c r="J187" s="168">
        <f ca="1">IF($C187-J$1&lt;År1,0,I186*(1-VLOOKUP($A187,[1]Hugst!$R$5:$W$9,MATCH(ROUNDUP((J$1)/10,0)*10,[1]Hugst!$R$4:$W$4,0))))</f>
        <v>910.70277279451966</v>
      </c>
      <c r="K187" s="168">
        <f ca="1">IF($C187-K$1&lt;År1,0,J186*(1-VLOOKUP($A187,[1]Hugst!$R$5:$W$9,MATCH(ROUNDUP((K$1)/10,0)*10,[1]Hugst!$R$4:$W$4,0))))</f>
        <v>921.66627255346373</v>
      </c>
      <c r="L187" s="168">
        <f ca="1">IF($C187-L$1&lt;År1,0,K186*(1-VLOOKUP($A187,[1]Hugst!$R$5:$W$9,MATCH(ROUNDUP((L$1)/10,0)*10,[1]Hugst!$R$4:$W$4,0))))</f>
        <v>934.36012516236303</v>
      </c>
      <c r="M187" s="168">
        <f ca="1">IF($C187-M$1&lt;År1,0,L186*(1-VLOOKUP($A187,[1]Hugst!$R$5:$W$9,MATCH(ROUNDUP((M$1)/10,0)*10,[1]Hugst!$R$4:$W$4,0))))</f>
        <v>949.1483840193689</v>
      </c>
      <c r="N187" s="168">
        <f ca="1">IF($C187-N$1&lt;År1,0,M186*(1-VLOOKUP($A187,[1]Hugst!$R$5:$W$9,MATCH(ROUNDUP((N$1)/10,0)*10,[1]Hugst!$R$4:$W$4,0))))</f>
        <v>966.47231093985715</v>
      </c>
      <c r="O187" s="168">
        <f ca="1">IF($C187-O$1&lt;År1,0,N186*(1-VLOOKUP($A187,[1]Hugst!$R$5:$W$9,MATCH(ROUNDUP((O$1)/10,0)*10,[1]Hugst!$R$4:$W$4,0))))</f>
        <v>986.86675362391395</v>
      </c>
      <c r="P187" s="168">
        <f ca="1">IF($C187-P$1&lt;År1,0,O186*(1-VLOOKUP($A187,[1]Hugst!$R$5:$W$9,MATCH(ROUNDUP((P$1)/10,0)*10,[1]Hugst!$R$4:$W$4,0))))</f>
        <v>1010.979997131763</v>
      </c>
      <c r="Q187" s="168">
        <f ca="1">IF($C187-Q$1&lt;År1,0,P186*(1-VLOOKUP($A187,[1]Hugst!$R$5:$W$9,MATCH(ROUNDUP((Q$1)/10,0)*10,[1]Hugst!$R$4:$W$4,0))))</f>
        <v>1039.5978262777639</v>
      </c>
      <c r="R187" s="168">
        <f ca="1">IF($C187-R$1&lt;År1,0,Q186*(1-VLOOKUP($A187,[1]Hugst!$R$5:$W$9,MATCH(ROUNDUP((R$1)/10,0)*10,[1]Hugst!$R$4:$W$4,0))))</f>
        <v>1073.6726921682728</v>
      </c>
      <c r="S187" s="168">
        <f ca="1">IF($C187-S$1&lt;År1,0,R186*(1-VLOOKUP($A187,[1]Hugst!$R$5:$W$9,MATCH(ROUNDUP((S$1)/10,0)*10,[1]Hugst!$R$4:$W$4,0))))</f>
        <v>1114.3590655804533</v>
      </c>
      <c r="T187" s="168">
        <f ca="1">IF($C187-T$1&lt;År1,0,S186*(1-VLOOKUP($A187,[1]Hugst!$R$5:$W$9,MATCH(ROUNDUP((T$1)/10,0)*10,[1]Hugst!$R$4:$W$4,0))))</f>
        <v>1163.056289542279</v>
      </c>
      <c r="U187" s="168">
        <f ca="1">IF($C187-U$1&lt;År1,0,T186*(1-VLOOKUP($A187,[1]Hugst!$R$5:$W$9,MATCH(ROUNDUP((U$1)/10,0)*10,[1]Hugst!$R$4:$W$4,0))))</f>
        <v>1221.4605218533416</v>
      </c>
      <c r="V187" s="168">
        <f ca="1">IF($C187-V$1&lt;År1,0,U186*(1-VLOOKUP($A187,[1]Hugst!$R$5:$W$9,MATCH(ROUNDUP((V$1)/10,0)*10,[1]Hugst!$R$4:$W$4,0))))</f>
        <v>1291.6276957157456</v>
      </c>
      <c r="W187" s="168">
        <f ca="1">IF($C187-W$1&lt;År1,0,V186*(1-VLOOKUP($A187,[1]Hugst!$R$5:$W$9,MATCH(ROUNDUP((W$1)/10,0)*10,[1]Hugst!$R$4:$W$4,0))))</f>
        <v>1376.0498356499882</v>
      </c>
      <c r="X187" s="168">
        <f ca="1">IF($C187-X$1&lt;År1,0,W186*(1-VLOOKUP($A187,[1]Hugst!$R$5:$W$9,MATCH(ROUNDUP((X$1)/10,0)*10,[1]Hugst!$R$4:$W$4,0))))</f>
        <v>1477.7475616349589</v>
      </c>
      <c r="Y187" s="168">
        <f ca="1">IF($C187-Y$1&lt;År1,0,X186*(1-VLOOKUP($A187,[1]Hugst!$R$5:$W$9,MATCH(ROUNDUP((Y$1)/10,0)*10,[1]Hugst!$R$4:$W$4,0))))</f>
        <v>1600.3822153379031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1086.6749999999884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7651.8155662188337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1624.5791249999893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8189.7196912188347</v>
      </c>
      <c r="G189" s="168">
        <f ca="1">IF($C189-G$1&lt;År1,0,F188*(1-VLOOKUP($A189,[1]Hugst!$R$5:$W$9,MATCH(ROUNDUP((G$1)/10,0)*10,[1]Hugst!$R$4:$W$4,0))))</f>
        <v>7651.8155662188337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1888.1249793750176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8453.265545593862</v>
      </c>
      <c r="G190" s="168">
        <f ca="1">IF($C190-G$1&lt;År1,0,F189*(1-VLOOKUP($A190,[1]Hugst!$R$5:$W$9,MATCH(ROUNDUP((G$1)/10,0)*10,[1]Hugst!$R$4:$W$4,0))))</f>
        <v>8189.7196912188347</v>
      </c>
      <c r="H190" s="168">
        <f ca="1">IF($C190-H$1&lt;År1,0,G189*(1-VLOOKUP($A190,[1]Hugst!$R$5:$W$9,MATCH(ROUNDUP((H$1)/10,0)*10,[1]Hugst!$R$4:$W$4,0))))</f>
        <v>7651.8155662188337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2014.5187294781063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8579.6592956969507</v>
      </c>
      <c r="G191" s="168">
        <f ca="1">IF($C191-G$1&lt;År1,0,F190*(1-VLOOKUP($A191,[1]Hugst!$R$5:$W$9,MATCH(ROUNDUP((G$1)/10,0)*10,[1]Hugst!$R$4:$W$4,0))))</f>
        <v>8453.265545593862</v>
      </c>
      <c r="H191" s="168">
        <f ca="1">IF($C191-H$1&lt;År1,0,G190*(1-VLOOKUP($A191,[1]Hugst!$R$5:$W$9,MATCH(ROUNDUP((H$1)/10,0)*10,[1]Hugst!$R$4:$W$4,0))))</f>
        <v>8189.7196912188347</v>
      </c>
      <c r="I191" s="168">
        <f ca="1">IF($C191-I$1&lt;År1,0,H190*(1-VLOOKUP($A191,[1]Hugst!$R$5:$W$9,MATCH(ROUNDUP((I$1)/10,0)*10,[1]Hugst!$R$4:$W$4,0))))</f>
        <v>7651.8155662188337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2072.3633233307264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8637.5038895495709</v>
      </c>
      <c r="G192" s="168">
        <f ca="1">IF($C192-G$1&lt;År1,0,F191*(1-VLOOKUP($A192,[1]Hugst!$R$5:$W$9,MATCH(ROUNDUP((G$1)/10,0)*10,[1]Hugst!$R$4:$W$4,0))))</f>
        <v>8579.6592956969507</v>
      </c>
      <c r="H192" s="168">
        <f ca="1">IF($C192-H$1&lt;År1,0,G191*(1-VLOOKUP($A192,[1]Hugst!$R$5:$W$9,MATCH(ROUNDUP((H$1)/10,0)*10,[1]Hugst!$R$4:$W$4,0))))</f>
        <v>8453.265545593862</v>
      </c>
      <c r="I192" s="168">
        <f ca="1">IF($C192-I$1&lt;År1,0,H191*(1-VLOOKUP($A192,[1]Hugst!$R$5:$W$9,MATCH(ROUNDUP((I$1)/10,0)*10,[1]Hugst!$R$4:$W$4,0))))</f>
        <v>8189.7196912188347</v>
      </c>
      <c r="J192" s="168">
        <f ca="1">IF($C192-J$1&lt;År1,0,I191*(1-VLOOKUP($A192,[1]Hugst!$R$5:$W$9,MATCH(ROUNDUP((J$1)/10,0)*10,[1]Hugst!$R$4:$W$4,0))))</f>
        <v>7651.8155662188337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2095.9601004640681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8661.1006666829126</v>
      </c>
      <c r="G193" s="168">
        <f ca="1">IF($C193-G$1&lt;År1,0,F192*(1-VLOOKUP($A193,[1]Hugst!$R$5:$W$9,MATCH(ROUNDUP((G$1)/10,0)*10,[1]Hugst!$R$4:$W$4,0))))</f>
        <v>8637.5038895495709</v>
      </c>
      <c r="H193" s="168">
        <f ca="1">IF($C193-H$1&lt;År1,0,G192*(1-VLOOKUP($A193,[1]Hugst!$R$5:$W$9,MATCH(ROUNDUP((H$1)/10,0)*10,[1]Hugst!$R$4:$W$4,0))))</f>
        <v>8579.6592956969507</v>
      </c>
      <c r="I193" s="168">
        <f ca="1">IF($C193-I$1&lt;År1,0,H192*(1-VLOOKUP($A193,[1]Hugst!$R$5:$W$9,MATCH(ROUNDUP((I$1)/10,0)*10,[1]Hugst!$R$4:$W$4,0))))</f>
        <v>8453.265545593862</v>
      </c>
      <c r="J193" s="168">
        <f ca="1">IF($C193-J$1&lt;År1,0,I192*(1-VLOOKUP($A193,[1]Hugst!$R$5:$W$9,MATCH(ROUNDUP((J$1)/10,0)*10,[1]Hugst!$R$4:$W$4,0))))</f>
        <v>8189.7196912188347</v>
      </c>
      <c r="K193" s="168">
        <f ca="1">IF($C193-K$1&lt;År1,0,J192*(1-VLOOKUP($A193,[1]Hugst!$R$5:$W$9,MATCH(ROUNDUP((K$1)/10,0)*10,[1]Hugst!$R$4:$W$4,0))))</f>
        <v>7651.8155662188337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2102.4595968367703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8667.6001630556166</v>
      </c>
      <c r="G194" s="168">
        <f ca="1">IF($C194-G$1&lt;År1,0,F193*(1-VLOOKUP($A194,[1]Hugst!$R$5:$W$9,MATCH(ROUNDUP((G$1)/10,0)*10,[1]Hugst!$R$4:$W$4,0))))</f>
        <v>8661.1006666829126</v>
      </c>
      <c r="H194" s="168">
        <f ca="1">IF($C194-H$1&lt;År1,0,G193*(1-VLOOKUP($A194,[1]Hugst!$R$5:$W$9,MATCH(ROUNDUP((H$1)/10,0)*10,[1]Hugst!$R$4:$W$4,0))))</f>
        <v>8637.5038895495709</v>
      </c>
      <c r="I194" s="168">
        <f ca="1">IF($C194-I$1&lt;År1,0,H193*(1-VLOOKUP($A194,[1]Hugst!$R$5:$W$9,MATCH(ROUNDUP((I$1)/10,0)*10,[1]Hugst!$R$4:$W$4,0))))</f>
        <v>8579.6592956969507</v>
      </c>
      <c r="J194" s="168">
        <f ca="1">IF($C194-J$1&lt;År1,0,I193*(1-VLOOKUP($A194,[1]Hugst!$R$5:$W$9,MATCH(ROUNDUP((J$1)/10,0)*10,[1]Hugst!$R$4:$W$4,0))))</f>
        <v>8453.265545593862</v>
      </c>
      <c r="K194" s="168">
        <f ca="1">IF($C194-K$1&lt;År1,0,J193*(1-VLOOKUP($A194,[1]Hugst!$R$5:$W$9,MATCH(ROUNDUP((K$1)/10,0)*10,[1]Hugst!$R$4:$W$4,0))))</f>
        <v>8189.7196912188347</v>
      </c>
      <c r="L194" s="168">
        <f ca="1">IF($C194-L$1&lt;År1,0,K193*(1-VLOOKUP($A194,[1]Hugst!$R$5:$W$9,MATCH(ROUNDUP((L$1)/10,0)*10,[1]Hugst!$R$4:$W$4,0))))</f>
        <v>7651.8155662188337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2100.4369472900898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8665.5775135089352</v>
      </c>
      <c r="G195" s="168">
        <f ca="1">IF($C195-G$1&lt;År1,0,F194*(1-VLOOKUP($A195,[1]Hugst!$R$5:$W$9,MATCH(ROUNDUP((G$1)/10,0)*10,[1]Hugst!$R$4:$W$4,0))))</f>
        <v>8667.6001630556166</v>
      </c>
      <c r="H195" s="168">
        <f ca="1">IF($C195-H$1&lt;År1,0,G194*(1-VLOOKUP($A195,[1]Hugst!$R$5:$W$9,MATCH(ROUNDUP((H$1)/10,0)*10,[1]Hugst!$R$4:$W$4,0))))</f>
        <v>8661.1006666829126</v>
      </c>
      <c r="I195" s="168">
        <f ca="1">IF($C195-I$1&lt;År1,0,H194*(1-VLOOKUP($A195,[1]Hugst!$R$5:$W$9,MATCH(ROUNDUP((I$1)/10,0)*10,[1]Hugst!$R$4:$W$4,0))))</f>
        <v>8637.5038895495709</v>
      </c>
      <c r="J195" s="168">
        <f ca="1">IF($C195-J$1&lt;År1,0,I194*(1-VLOOKUP($A195,[1]Hugst!$R$5:$W$9,MATCH(ROUNDUP((J$1)/10,0)*10,[1]Hugst!$R$4:$W$4,0))))</f>
        <v>8579.6592956969507</v>
      </c>
      <c r="K195" s="168">
        <f ca="1">IF($C195-K$1&lt;År1,0,J194*(1-VLOOKUP($A195,[1]Hugst!$R$5:$W$9,MATCH(ROUNDUP((K$1)/10,0)*10,[1]Hugst!$R$4:$W$4,0))))</f>
        <v>8453.265545593862</v>
      </c>
      <c r="L195" s="168">
        <f ca="1">IF($C195-L$1&lt;År1,0,K194*(1-VLOOKUP($A195,[1]Hugst!$R$5:$W$9,MATCH(ROUNDUP((L$1)/10,0)*10,[1]Hugst!$R$4:$W$4,0))))</f>
        <v>8189.7196912188347</v>
      </c>
      <c r="M195" s="168">
        <f ca="1">IF($C195-M$1&lt;År1,0,L194*(1-VLOOKUP($A195,[1]Hugst!$R$5:$W$9,MATCH(ROUNDUP((M$1)/10,0)*10,[1]Hugst!$R$4:$W$4,0))))</f>
        <v>7651.8155662188337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2094.1795867723722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8659.3201529912185</v>
      </c>
      <c r="G196" s="168">
        <f ca="1">IF($C196-G$1&lt;År1,0,F195*(1-VLOOKUP($A196,[1]Hugst!$R$5:$W$9,MATCH(ROUNDUP((G$1)/10,0)*10,[1]Hugst!$R$4:$W$4,0))))</f>
        <v>8665.5775135089352</v>
      </c>
      <c r="H196" s="168">
        <f ca="1">IF($C196-H$1&lt;År1,0,G195*(1-VLOOKUP($A196,[1]Hugst!$R$5:$W$9,MATCH(ROUNDUP((H$1)/10,0)*10,[1]Hugst!$R$4:$W$4,0))))</f>
        <v>8667.6001630556166</v>
      </c>
      <c r="I196" s="168">
        <f ca="1">IF($C196-I$1&lt;År1,0,H195*(1-VLOOKUP($A196,[1]Hugst!$R$5:$W$9,MATCH(ROUNDUP((I$1)/10,0)*10,[1]Hugst!$R$4:$W$4,0))))</f>
        <v>8661.1006666829126</v>
      </c>
      <c r="J196" s="168">
        <f ca="1">IF($C196-J$1&lt;År1,0,I195*(1-VLOOKUP($A196,[1]Hugst!$R$5:$W$9,MATCH(ROUNDUP((J$1)/10,0)*10,[1]Hugst!$R$4:$W$4,0))))</f>
        <v>8637.5038895495709</v>
      </c>
      <c r="K196" s="168">
        <f ca="1">IF($C196-K$1&lt;År1,0,J195*(1-VLOOKUP($A196,[1]Hugst!$R$5:$W$9,MATCH(ROUNDUP((K$1)/10,0)*10,[1]Hugst!$R$4:$W$4,0))))</f>
        <v>8579.6592956969507</v>
      </c>
      <c r="L196" s="168">
        <f ca="1">IF($C196-L$1&lt;År1,0,K195*(1-VLOOKUP($A196,[1]Hugst!$R$5:$W$9,MATCH(ROUNDUP((L$1)/10,0)*10,[1]Hugst!$R$4:$W$4,0))))</f>
        <v>8453.265545593862</v>
      </c>
      <c r="M196" s="168">
        <f ca="1">IF($C196-M$1&lt;År1,0,L195*(1-VLOOKUP($A196,[1]Hugst!$R$5:$W$9,MATCH(ROUNDUP((M$1)/10,0)*10,[1]Hugst!$R$4:$W$4,0))))</f>
        <v>8189.7196912188347</v>
      </c>
      <c r="N196" s="168">
        <f ca="1">IF($C196-N$1&lt;År1,0,M195*(1-VLOOKUP($A196,[1]Hugst!$R$5:$W$9,MATCH(ROUNDUP((N$1)/10,0)*10,[1]Hugst!$R$4:$W$4,0))))</f>
        <v>7651.8155662188337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2085.8311009478784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8650.9716671667229</v>
      </c>
      <c r="G197" s="168">
        <f ca="1">IF($C197-G$1&lt;År1,0,F196*(1-VLOOKUP($A197,[1]Hugst!$R$5:$W$9,MATCH(ROUNDUP((G$1)/10,0)*10,[1]Hugst!$R$4:$W$4,0))))</f>
        <v>8659.3201529912185</v>
      </c>
      <c r="H197" s="168">
        <f ca="1">IF($C197-H$1&lt;År1,0,G196*(1-VLOOKUP($A197,[1]Hugst!$R$5:$W$9,MATCH(ROUNDUP((H$1)/10,0)*10,[1]Hugst!$R$4:$W$4,0))))</f>
        <v>8665.5775135089352</v>
      </c>
      <c r="I197" s="168">
        <f ca="1">IF($C197-I$1&lt;År1,0,H196*(1-VLOOKUP($A197,[1]Hugst!$R$5:$W$9,MATCH(ROUNDUP((I$1)/10,0)*10,[1]Hugst!$R$4:$W$4,0))))</f>
        <v>8667.6001630556166</v>
      </c>
      <c r="J197" s="168">
        <f ca="1">IF($C197-J$1&lt;År1,0,I196*(1-VLOOKUP($A197,[1]Hugst!$R$5:$W$9,MATCH(ROUNDUP((J$1)/10,0)*10,[1]Hugst!$R$4:$W$4,0))))</f>
        <v>8661.1006666829126</v>
      </c>
      <c r="K197" s="168">
        <f ca="1">IF($C197-K$1&lt;År1,0,J196*(1-VLOOKUP($A197,[1]Hugst!$R$5:$W$9,MATCH(ROUNDUP((K$1)/10,0)*10,[1]Hugst!$R$4:$W$4,0))))</f>
        <v>8637.5038895495709</v>
      </c>
      <c r="L197" s="168">
        <f ca="1">IF($C197-L$1&lt;År1,0,K196*(1-VLOOKUP($A197,[1]Hugst!$R$5:$W$9,MATCH(ROUNDUP((L$1)/10,0)*10,[1]Hugst!$R$4:$W$4,0))))</f>
        <v>8579.6592956969507</v>
      </c>
      <c r="M197" s="168">
        <f ca="1">IF($C197-M$1&lt;År1,0,L196*(1-VLOOKUP($A197,[1]Hugst!$R$5:$W$9,MATCH(ROUNDUP((M$1)/10,0)*10,[1]Hugst!$R$4:$W$4,0))))</f>
        <v>8453.265545593862</v>
      </c>
      <c r="N197" s="168">
        <f ca="1">IF($C197-N$1&lt;År1,0,M196*(1-VLOOKUP($A197,[1]Hugst!$R$5:$W$9,MATCH(ROUNDUP((N$1)/10,0)*10,[1]Hugst!$R$4:$W$4,0))))</f>
        <v>8189.7196912188347</v>
      </c>
      <c r="O197" s="168">
        <f ca="1">IF($C197-O$1&lt;År1,0,N196*(1-VLOOKUP($A197,[1]Hugst!$R$5:$W$9,MATCH(ROUNDUP((O$1)/10,0)*10,[1]Hugst!$R$4:$W$4,0))))</f>
        <v>7651.8155662188337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2076.463151497861</v>
      </c>
      <c r="E198" s="168">
        <f t="shared" ca="1" si="4"/>
        <v>16.796668316092109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8658.4003860327975</v>
      </c>
      <c r="G198" s="168">
        <f ca="1">IF($C198-G$1&lt;År1,0,F197*(1-VLOOKUP($A198,[1]Hugst!$R$5:$W$9,MATCH(ROUNDUP((G$1)/10,0)*10,[1]Hugst!$R$4:$W$4,0))))</f>
        <v>8650.9716671667229</v>
      </c>
      <c r="H198" s="168">
        <f ca="1">IF($C198-H$1&lt;År1,0,G197*(1-VLOOKUP($A198,[1]Hugst!$R$5:$W$9,MATCH(ROUNDUP((H$1)/10,0)*10,[1]Hugst!$R$4:$W$4,0))))</f>
        <v>8659.3201529912185</v>
      </c>
      <c r="I198" s="168">
        <f ca="1">IF($C198-I$1&lt;År1,0,H197*(1-VLOOKUP($A198,[1]Hugst!$R$5:$W$9,MATCH(ROUNDUP((I$1)/10,0)*10,[1]Hugst!$R$4:$W$4,0))))</f>
        <v>8665.5775135089352</v>
      </c>
      <c r="J198" s="168">
        <f ca="1">IF($C198-J$1&lt;År1,0,I197*(1-VLOOKUP($A198,[1]Hugst!$R$5:$W$9,MATCH(ROUNDUP((J$1)/10,0)*10,[1]Hugst!$R$4:$W$4,0))))</f>
        <v>8667.6001630556166</v>
      </c>
      <c r="K198" s="168">
        <f ca="1">IF($C198-K$1&lt;År1,0,J197*(1-VLOOKUP($A198,[1]Hugst!$R$5:$W$9,MATCH(ROUNDUP((K$1)/10,0)*10,[1]Hugst!$R$4:$W$4,0))))</f>
        <v>8661.1006666829126</v>
      </c>
      <c r="L198" s="168">
        <f ca="1">IF($C198-L$1&lt;År1,0,K197*(1-VLOOKUP($A198,[1]Hugst!$R$5:$W$9,MATCH(ROUNDUP((L$1)/10,0)*10,[1]Hugst!$R$4:$W$4,0))))</f>
        <v>8637.5038895495709</v>
      </c>
      <c r="M198" s="168">
        <f ca="1">IF($C198-M$1&lt;År1,0,L197*(1-VLOOKUP($A198,[1]Hugst!$R$5:$W$9,MATCH(ROUNDUP((M$1)/10,0)*10,[1]Hugst!$R$4:$W$4,0))))</f>
        <v>8579.6592956969507</v>
      </c>
      <c r="N198" s="168">
        <f ca="1">IF($C198-N$1&lt;År1,0,M197*(1-VLOOKUP($A198,[1]Hugst!$R$5:$W$9,MATCH(ROUNDUP((N$1)/10,0)*10,[1]Hugst!$R$4:$W$4,0))))</f>
        <v>8453.265545593862</v>
      </c>
      <c r="O198" s="168">
        <f ca="1">IF($C198-O$1&lt;År1,0,N197*(1-VLOOKUP($A198,[1]Hugst!$R$5:$W$9,MATCH(ROUNDUP((O$1)/10,0)*10,[1]Hugst!$R$4:$W$4,0))))</f>
        <v>8189.7196912188347</v>
      </c>
      <c r="P198" s="168">
        <f ca="1">IF($C198-P$1&lt;År1,0,O197*(1-VLOOKUP($A198,[1]Hugst!$R$5:$W$9,MATCH(ROUNDUP((P$1)/10,0)*10,[1]Hugst!$R$4:$W$4,0))))</f>
        <v>7635.0188979027434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1033.3057193838413</v>
      </c>
      <c r="E199" s="168">
        <f t="shared" ca="1" si="4"/>
        <v>34.737231049293769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5052.3652118785458</v>
      </c>
      <c r="G199" s="168">
        <f ca="1">IF($C199-G$1&lt;År1,0,F198*(1-VLOOKUP($A199,[1]Hugst!$R$5:$W$9,MATCH(ROUNDUP((G$1)/10,0)*10,[1]Hugst!$R$4:$W$4,0))))</f>
        <v>8658.4003860327975</v>
      </c>
      <c r="H199" s="168">
        <f ca="1">IF($C199-H$1&lt;År1,0,G198*(1-VLOOKUP($A199,[1]Hugst!$R$5:$W$9,MATCH(ROUNDUP((H$1)/10,0)*10,[1]Hugst!$R$4:$W$4,0))))</f>
        <v>8650.9716671667229</v>
      </c>
      <c r="I199" s="168">
        <f ca="1">IF($C199-I$1&lt;År1,0,H198*(1-VLOOKUP($A199,[1]Hugst!$R$5:$W$9,MATCH(ROUNDUP((I$1)/10,0)*10,[1]Hugst!$R$4:$W$4,0))))</f>
        <v>8659.3201529912185</v>
      </c>
      <c r="J199" s="168">
        <f ca="1">IF($C199-J$1&lt;År1,0,I198*(1-VLOOKUP($A199,[1]Hugst!$R$5:$W$9,MATCH(ROUNDUP((J$1)/10,0)*10,[1]Hugst!$R$4:$W$4,0))))</f>
        <v>8665.5775135089352</v>
      </c>
      <c r="K199" s="168">
        <f ca="1">IF($C199-K$1&lt;År1,0,J198*(1-VLOOKUP($A199,[1]Hugst!$R$5:$W$9,MATCH(ROUNDUP((K$1)/10,0)*10,[1]Hugst!$R$4:$W$4,0))))</f>
        <v>8667.6001630556166</v>
      </c>
      <c r="L199" s="168">
        <f ca="1">IF($C199-L$1&lt;År1,0,K198*(1-VLOOKUP($A199,[1]Hugst!$R$5:$W$9,MATCH(ROUNDUP((L$1)/10,0)*10,[1]Hugst!$R$4:$W$4,0))))</f>
        <v>8661.1006666829126</v>
      </c>
      <c r="M199" s="168">
        <f ca="1">IF($C199-M$1&lt;År1,0,L198*(1-VLOOKUP($A199,[1]Hugst!$R$5:$W$9,MATCH(ROUNDUP((M$1)/10,0)*10,[1]Hugst!$R$4:$W$4,0))))</f>
        <v>8637.5038895495709</v>
      </c>
      <c r="N199" s="168">
        <f ca="1">IF($C199-N$1&lt;År1,0,M198*(1-VLOOKUP($A199,[1]Hugst!$R$5:$W$9,MATCH(ROUNDUP((N$1)/10,0)*10,[1]Hugst!$R$4:$W$4,0))))</f>
        <v>8579.6592956969507</v>
      </c>
      <c r="O199" s="168">
        <f ca="1">IF($C199-O$1&lt;År1,0,N198*(1-VLOOKUP($A199,[1]Hugst!$R$5:$W$9,MATCH(ROUNDUP((O$1)/10,0)*10,[1]Hugst!$R$4:$W$4,0))))</f>
        <v>8453.265545593862</v>
      </c>
      <c r="P199" s="168">
        <f ca="1">IF($C199-P$1&lt;År1,0,O198*(1-VLOOKUP($A199,[1]Hugst!$R$5:$W$9,MATCH(ROUNDUP((P$1)/10,0)*10,[1]Hugst!$R$4:$W$4,0))))</f>
        <v>8171.7422577503057</v>
      </c>
      <c r="Q199" s="168">
        <f ca="1">IF($C199-Q$1&lt;År1,0,P198*(1-VLOOKUP($A199,[1]Hugst!$R$5:$W$9,MATCH(ROUNDUP((Q$1)/10,0)*10,[1]Hugst!$R$4:$W$4,0))))</f>
        <v>7618.2591003219814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1286.5982713897138</v>
      </c>
      <c r="E200" s="168">
        <f t="shared" ca="1" si="4"/>
        <v>53.216927349523758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5324.1374601846483</v>
      </c>
      <c r="G200" s="168">
        <f ca="1">IF($C200-G$1&lt;År1,0,F199*(1-VLOOKUP($A200,[1]Hugst!$R$5:$W$9,MATCH(ROUNDUP((G$1)/10,0)*10,[1]Hugst!$R$4:$W$4,0))))</f>
        <v>5052.3652118785458</v>
      </c>
      <c r="H200" s="168">
        <f ca="1">IF($C200-H$1&lt;År1,0,G199*(1-VLOOKUP($A200,[1]Hugst!$R$5:$W$9,MATCH(ROUNDUP((H$1)/10,0)*10,[1]Hugst!$R$4:$W$4,0))))</f>
        <v>8658.4003860327975</v>
      </c>
      <c r="I200" s="168">
        <f ca="1">IF($C200-I$1&lt;År1,0,H199*(1-VLOOKUP($A200,[1]Hugst!$R$5:$W$9,MATCH(ROUNDUP((I$1)/10,0)*10,[1]Hugst!$R$4:$W$4,0))))</f>
        <v>8650.9716671667229</v>
      </c>
      <c r="J200" s="168">
        <f ca="1">IF($C200-J$1&lt;År1,0,I199*(1-VLOOKUP($A200,[1]Hugst!$R$5:$W$9,MATCH(ROUNDUP((J$1)/10,0)*10,[1]Hugst!$R$4:$W$4,0))))</f>
        <v>8659.3201529912185</v>
      </c>
      <c r="K200" s="168">
        <f ca="1">IF($C200-K$1&lt;År1,0,J199*(1-VLOOKUP($A200,[1]Hugst!$R$5:$W$9,MATCH(ROUNDUP((K$1)/10,0)*10,[1]Hugst!$R$4:$W$4,0))))</f>
        <v>8665.5775135089352</v>
      </c>
      <c r="L200" s="168">
        <f ca="1">IF($C200-L$1&lt;År1,0,K199*(1-VLOOKUP($A200,[1]Hugst!$R$5:$W$9,MATCH(ROUNDUP((L$1)/10,0)*10,[1]Hugst!$R$4:$W$4,0))))</f>
        <v>8667.6001630556166</v>
      </c>
      <c r="M200" s="168">
        <f ca="1">IF($C200-M$1&lt;År1,0,L199*(1-VLOOKUP($A200,[1]Hugst!$R$5:$W$9,MATCH(ROUNDUP((M$1)/10,0)*10,[1]Hugst!$R$4:$W$4,0))))</f>
        <v>8661.1006666829126</v>
      </c>
      <c r="N200" s="168">
        <f ca="1">IF($C200-N$1&lt;År1,0,M199*(1-VLOOKUP($A200,[1]Hugst!$R$5:$W$9,MATCH(ROUNDUP((N$1)/10,0)*10,[1]Hugst!$R$4:$W$4,0))))</f>
        <v>8637.5038895495709</v>
      </c>
      <c r="O200" s="168">
        <f ca="1">IF($C200-O$1&lt;År1,0,N199*(1-VLOOKUP($A200,[1]Hugst!$R$5:$W$9,MATCH(ROUNDUP((O$1)/10,0)*10,[1]Hugst!$R$4:$W$4,0))))</f>
        <v>8579.6592956969507</v>
      </c>
      <c r="P200" s="168">
        <f ca="1">IF($C200-P$1&lt;År1,0,O199*(1-VLOOKUP($A200,[1]Hugst!$R$5:$W$9,MATCH(ROUNDUP((P$1)/10,0)*10,[1]Hugst!$R$4:$W$4,0))))</f>
        <v>8434.7095968352405</v>
      </c>
      <c r="Q200" s="168">
        <f ca="1">IF($C200-Q$1&lt;År1,0,P199*(1-VLOOKUP($A200,[1]Hugst!$R$5:$W$9,MATCH(ROUNDUP((Q$1)/10,0)*10,[1]Hugst!$R$4:$W$4,0))))</f>
        <v>8153.8042869406099</v>
      </c>
      <c r="R200" s="168">
        <f ca="1">IF($C200-R$1&lt;År1,0,Q199*(1-VLOOKUP($A200,[1]Hugst!$R$5:$W$9,MATCH(ROUNDUP((R$1)/10,0)*10,[1]Hugst!$R$4:$W$4,0))))</f>
        <v>7601.5360925407867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1474.0095904848631</v>
      </c>
      <c r="E201" s="168">
        <f t="shared" ca="1" si="4"/>
        <v>71.933508158079349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5530.2653600883532</v>
      </c>
      <c r="G201" s="168">
        <f ca="1">IF($C201-G$1&lt;År1,0,F200*(1-VLOOKUP($A201,[1]Hugst!$R$5:$W$9,MATCH(ROUNDUP((G$1)/10,0)*10,[1]Hugst!$R$4:$W$4,0))))</f>
        <v>5324.1374601846483</v>
      </c>
      <c r="H201" s="168">
        <f ca="1">IF($C201-H$1&lt;År1,0,G200*(1-VLOOKUP($A201,[1]Hugst!$R$5:$W$9,MATCH(ROUNDUP((H$1)/10,0)*10,[1]Hugst!$R$4:$W$4,0))))</f>
        <v>5052.3652118785458</v>
      </c>
      <c r="I201" s="168">
        <f ca="1">IF($C201-I$1&lt;År1,0,H200*(1-VLOOKUP($A201,[1]Hugst!$R$5:$W$9,MATCH(ROUNDUP((I$1)/10,0)*10,[1]Hugst!$R$4:$W$4,0))))</f>
        <v>8658.4003860327975</v>
      </c>
      <c r="J201" s="168">
        <f ca="1">IF($C201-J$1&lt;År1,0,I200*(1-VLOOKUP($A201,[1]Hugst!$R$5:$W$9,MATCH(ROUNDUP((J$1)/10,0)*10,[1]Hugst!$R$4:$W$4,0))))</f>
        <v>8650.9716671667229</v>
      </c>
      <c r="K201" s="168">
        <f ca="1">IF($C201-K$1&lt;År1,0,J200*(1-VLOOKUP($A201,[1]Hugst!$R$5:$W$9,MATCH(ROUNDUP((K$1)/10,0)*10,[1]Hugst!$R$4:$W$4,0))))</f>
        <v>8659.3201529912185</v>
      </c>
      <c r="L201" s="168">
        <f ca="1">IF($C201-L$1&lt;År1,0,K200*(1-VLOOKUP($A201,[1]Hugst!$R$5:$W$9,MATCH(ROUNDUP((L$1)/10,0)*10,[1]Hugst!$R$4:$W$4,0))))</f>
        <v>8665.5775135089352</v>
      </c>
      <c r="M201" s="168">
        <f ca="1">IF($C201-M$1&lt;År1,0,L200*(1-VLOOKUP($A201,[1]Hugst!$R$5:$W$9,MATCH(ROUNDUP((M$1)/10,0)*10,[1]Hugst!$R$4:$W$4,0))))</f>
        <v>8667.6001630556166</v>
      </c>
      <c r="N201" s="168">
        <f ca="1">IF($C201-N$1&lt;År1,0,M200*(1-VLOOKUP($A201,[1]Hugst!$R$5:$W$9,MATCH(ROUNDUP((N$1)/10,0)*10,[1]Hugst!$R$4:$W$4,0))))</f>
        <v>8661.1006666829126</v>
      </c>
      <c r="O201" s="168">
        <f ca="1">IF($C201-O$1&lt;År1,0,N200*(1-VLOOKUP($A201,[1]Hugst!$R$5:$W$9,MATCH(ROUNDUP((O$1)/10,0)*10,[1]Hugst!$R$4:$W$4,0))))</f>
        <v>8637.5038895495709</v>
      </c>
      <c r="P201" s="168">
        <f ca="1">IF($C201-P$1&lt;År1,0,O200*(1-VLOOKUP($A201,[1]Hugst!$R$5:$W$9,MATCH(ROUNDUP((P$1)/10,0)*10,[1]Hugst!$R$4:$W$4,0))))</f>
        <v>8560.8258972429812</v>
      </c>
      <c r="Q201" s="168">
        <f ca="1">IF($C201-Q$1&lt;År1,0,P200*(1-VLOOKUP($A201,[1]Hugst!$R$5:$W$9,MATCH(ROUNDUP((Q$1)/10,0)*10,[1]Hugst!$R$4:$W$4,0))))</f>
        <v>8416.1943806470663</v>
      </c>
      <c r="R201" s="168">
        <f ca="1">IF($C201-R$1&lt;År1,0,Q200*(1-VLOOKUP($A201,[1]Hugst!$R$5:$W$9,MATCH(ROUNDUP((R$1)/10,0)*10,[1]Hugst!$R$4:$W$4,0))))</f>
        <v>8135.9056921643987</v>
      </c>
      <c r="S201" s="168">
        <f ca="1">IF($C201-S$1&lt;År1,0,R200*(1-VLOOKUP($A201,[1]Hugst!$R$5:$W$9,MATCH(ROUNDUP((S$1)/10,0)*10,[1]Hugst!$R$4:$W$4,0))))</f>
        <v>7584.8497938010632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1612.0227753715162</v>
      </c>
      <c r="E202" s="168">
        <f t="shared" ca="1" si="4"/>
        <v>90.73597972697462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5687.0810165439016</v>
      </c>
      <c r="G202" s="168">
        <f ca="1">IF($C202-G$1&lt;År1,0,F201*(1-VLOOKUP($A202,[1]Hugst!$R$5:$W$9,MATCH(ROUNDUP((G$1)/10,0)*10,[1]Hugst!$R$4:$W$4,0))))</f>
        <v>5530.2653600883532</v>
      </c>
      <c r="H202" s="168">
        <f ca="1">IF($C202-H$1&lt;År1,0,G201*(1-VLOOKUP($A202,[1]Hugst!$R$5:$W$9,MATCH(ROUNDUP((H$1)/10,0)*10,[1]Hugst!$R$4:$W$4,0))))</f>
        <v>5324.1374601846483</v>
      </c>
      <c r="I202" s="168">
        <f ca="1">IF($C202-I$1&lt;År1,0,H201*(1-VLOOKUP($A202,[1]Hugst!$R$5:$W$9,MATCH(ROUNDUP((I$1)/10,0)*10,[1]Hugst!$R$4:$W$4,0))))</f>
        <v>5052.3652118785458</v>
      </c>
      <c r="J202" s="168">
        <f ca="1">IF($C202-J$1&lt;År1,0,I201*(1-VLOOKUP($A202,[1]Hugst!$R$5:$W$9,MATCH(ROUNDUP((J$1)/10,0)*10,[1]Hugst!$R$4:$W$4,0))))</f>
        <v>8658.4003860327975</v>
      </c>
      <c r="K202" s="168">
        <f ca="1">IF($C202-K$1&lt;År1,0,J201*(1-VLOOKUP($A202,[1]Hugst!$R$5:$W$9,MATCH(ROUNDUP((K$1)/10,0)*10,[1]Hugst!$R$4:$W$4,0))))</f>
        <v>8650.9716671667229</v>
      </c>
      <c r="L202" s="168">
        <f ca="1">IF($C202-L$1&lt;År1,0,K201*(1-VLOOKUP($A202,[1]Hugst!$R$5:$W$9,MATCH(ROUNDUP((L$1)/10,0)*10,[1]Hugst!$R$4:$W$4,0))))</f>
        <v>8659.3201529912185</v>
      </c>
      <c r="M202" s="168">
        <f ca="1">IF($C202-M$1&lt;År1,0,L201*(1-VLOOKUP($A202,[1]Hugst!$R$5:$W$9,MATCH(ROUNDUP((M$1)/10,0)*10,[1]Hugst!$R$4:$W$4,0))))</f>
        <v>8665.5775135089352</v>
      </c>
      <c r="N202" s="168">
        <f ca="1">IF($C202-N$1&lt;År1,0,M201*(1-VLOOKUP($A202,[1]Hugst!$R$5:$W$9,MATCH(ROUNDUP((N$1)/10,0)*10,[1]Hugst!$R$4:$W$4,0))))</f>
        <v>8667.6001630556166</v>
      </c>
      <c r="O202" s="168">
        <f ca="1">IF($C202-O$1&lt;År1,0,N201*(1-VLOOKUP($A202,[1]Hugst!$R$5:$W$9,MATCH(ROUNDUP((O$1)/10,0)*10,[1]Hugst!$R$4:$W$4,0))))</f>
        <v>8661.1006666829126</v>
      </c>
      <c r="P202" s="168">
        <f ca="1">IF($C202-P$1&lt;År1,0,O201*(1-VLOOKUP($A202,[1]Hugst!$R$5:$W$9,MATCH(ROUNDUP((P$1)/10,0)*10,[1]Hugst!$R$4:$W$4,0))))</f>
        <v>8618.5435151578768</v>
      </c>
      <c r="Q202" s="168">
        <f ca="1">IF($C202-Q$1&lt;År1,0,P201*(1-VLOOKUP($A202,[1]Hugst!$R$5:$W$9,MATCH(ROUNDUP((Q$1)/10,0)*10,[1]Hugst!$R$4:$W$4,0))))</f>
        <v>8542.0338403953738</v>
      </c>
      <c r="R202" s="168">
        <f ca="1">IF($C202-R$1&lt;År1,0,Q201*(1-VLOOKUP($A202,[1]Hugst!$R$5:$W$9,MATCH(ROUNDUP((R$1)/10,0)*10,[1]Hugst!$R$4:$W$4,0))))</f>
        <v>8397.7198076163768</v>
      </c>
      <c r="S202" s="168">
        <f ca="1">IF($C202-S$1&lt;År1,0,R201*(1-VLOOKUP($A202,[1]Hugst!$R$5:$W$9,MATCH(ROUNDUP((S$1)/10,0)*10,[1]Hugst!$R$4:$W$4,0))))</f>
        <v>8118.046386986477</v>
      </c>
      <c r="T202" s="168">
        <f ca="1">IF($C202-T$1&lt;År1,0,S201*(1-VLOOKUP($A202,[1]Hugst!$R$5:$W$9,MATCH(ROUNDUP((T$1)/10,0)*10,[1]Hugst!$R$4:$W$4,0))))</f>
        <v>7568.2001235219877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1713.000086123965</v>
      </c>
      <c r="E203" s="168">
        <f t="shared" ca="1" si="4"/>
        <v>109.54897538128716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5806.8713229506629</v>
      </c>
      <c r="G203" s="168">
        <f ca="1">IF($C203-G$1&lt;År1,0,F202*(1-VLOOKUP($A203,[1]Hugst!$R$5:$W$9,MATCH(ROUNDUP((G$1)/10,0)*10,[1]Hugst!$R$4:$W$4,0))))</f>
        <v>5687.0810165439016</v>
      </c>
      <c r="H203" s="168">
        <f ca="1">IF($C203-H$1&lt;År1,0,G202*(1-VLOOKUP($A203,[1]Hugst!$R$5:$W$9,MATCH(ROUNDUP((H$1)/10,0)*10,[1]Hugst!$R$4:$W$4,0))))</f>
        <v>5530.2653600883532</v>
      </c>
      <c r="I203" s="168">
        <f ca="1">IF($C203-I$1&lt;År1,0,H202*(1-VLOOKUP($A203,[1]Hugst!$R$5:$W$9,MATCH(ROUNDUP((I$1)/10,0)*10,[1]Hugst!$R$4:$W$4,0))))</f>
        <v>5324.1374601846483</v>
      </c>
      <c r="J203" s="168">
        <f ca="1">IF($C203-J$1&lt;År1,0,I202*(1-VLOOKUP($A203,[1]Hugst!$R$5:$W$9,MATCH(ROUNDUP((J$1)/10,0)*10,[1]Hugst!$R$4:$W$4,0))))</f>
        <v>5052.3652118785458</v>
      </c>
      <c r="K203" s="168">
        <f ca="1">IF($C203-K$1&lt;År1,0,J202*(1-VLOOKUP($A203,[1]Hugst!$R$5:$W$9,MATCH(ROUNDUP((K$1)/10,0)*10,[1]Hugst!$R$4:$W$4,0))))</f>
        <v>8658.4003860327975</v>
      </c>
      <c r="L203" s="168">
        <f ca="1">IF($C203-L$1&lt;År1,0,K202*(1-VLOOKUP($A203,[1]Hugst!$R$5:$W$9,MATCH(ROUNDUP((L$1)/10,0)*10,[1]Hugst!$R$4:$W$4,0))))</f>
        <v>8650.9716671667229</v>
      </c>
      <c r="M203" s="168">
        <f ca="1">IF($C203-M$1&lt;År1,0,L202*(1-VLOOKUP($A203,[1]Hugst!$R$5:$W$9,MATCH(ROUNDUP((M$1)/10,0)*10,[1]Hugst!$R$4:$W$4,0))))</f>
        <v>8659.3201529912185</v>
      </c>
      <c r="N203" s="168">
        <f ca="1">IF($C203-N$1&lt;År1,0,M202*(1-VLOOKUP($A203,[1]Hugst!$R$5:$W$9,MATCH(ROUNDUP((N$1)/10,0)*10,[1]Hugst!$R$4:$W$4,0))))</f>
        <v>8665.5775135089352</v>
      </c>
      <c r="O203" s="168">
        <f ca="1">IF($C203-O$1&lt;År1,0,N202*(1-VLOOKUP($A203,[1]Hugst!$R$5:$W$9,MATCH(ROUNDUP((O$1)/10,0)*10,[1]Hugst!$R$4:$W$4,0))))</f>
        <v>8667.6001630556166</v>
      </c>
      <c r="P203" s="168">
        <f ca="1">IF($C203-P$1&lt;År1,0,O202*(1-VLOOKUP($A203,[1]Hugst!$R$5:$W$9,MATCH(ROUNDUP((P$1)/10,0)*10,[1]Hugst!$R$4:$W$4,0))))</f>
        <v>8642.0884944877544</v>
      </c>
      <c r="Q203" s="168">
        <f ca="1">IF($C203-Q$1&lt;År1,0,P202*(1-VLOOKUP($A203,[1]Hugst!$R$5:$W$9,MATCH(ROUNDUP((Q$1)/10,0)*10,[1]Hugst!$R$4:$W$4,0))))</f>
        <v>8599.6247611002127</v>
      </c>
      <c r="R203" s="168">
        <f ca="1">IF($C203-R$1&lt;År1,0,Q202*(1-VLOOKUP($A203,[1]Hugst!$R$5:$W$9,MATCH(ROUNDUP((R$1)/10,0)*10,[1]Hugst!$R$4:$W$4,0))))</f>
        <v>8523.2830344042613</v>
      </c>
      <c r="S203" s="168">
        <f ca="1">IF($C203-S$1&lt;År1,0,R202*(1-VLOOKUP($A203,[1]Hugst!$R$5:$W$9,MATCH(ROUNDUP((S$1)/10,0)*10,[1]Hugst!$R$4:$W$4,0))))</f>
        <v>8379.2857885264875</v>
      </c>
      <c r="T203" s="168">
        <f ca="1">IF($C203-T$1&lt;År1,0,S202*(1-VLOOKUP($A203,[1]Hugst!$R$5:$W$9,MATCH(ROUNDUP((T$1)/10,0)*10,[1]Hugst!$R$4:$W$4,0))))</f>
        <v>8100.226285161385</v>
      </c>
      <c r="U203" s="168">
        <f ca="1">IF($C203-U$1&lt;År1,0,T202*(1-VLOOKUP($A203,[1]Hugst!$R$5:$W$9,MATCH(ROUNDUP((U$1)/10,0)*10,[1]Hugst!$R$4:$W$4,0))))</f>
        <v>7551.587001299622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1786.2131541653271</v>
      </c>
      <c r="E204" s="168">
        <f t="shared" ca="1" si="4"/>
        <v>128.334941403009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5898.8703570137468</v>
      </c>
      <c r="G204" s="168">
        <f ca="1">IF($C204-G$1&lt;År1,0,F203*(1-VLOOKUP($A204,[1]Hugst!$R$5:$W$9,MATCH(ROUNDUP((G$1)/10,0)*10,[1]Hugst!$R$4:$W$4,0))))</f>
        <v>5806.8713229506629</v>
      </c>
      <c r="H204" s="168">
        <f ca="1">IF($C204-H$1&lt;År1,0,G203*(1-VLOOKUP($A204,[1]Hugst!$R$5:$W$9,MATCH(ROUNDUP((H$1)/10,0)*10,[1]Hugst!$R$4:$W$4,0))))</f>
        <v>5687.0810165439016</v>
      </c>
      <c r="I204" s="168">
        <f ca="1">IF($C204-I$1&lt;År1,0,H203*(1-VLOOKUP($A204,[1]Hugst!$R$5:$W$9,MATCH(ROUNDUP((I$1)/10,0)*10,[1]Hugst!$R$4:$W$4,0))))</f>
        <v>5530.2653600883532</v>
      </c>
      <c r="J204" s="168">
        <f ca="1">IF($C204-J$1&lt;År1,0,I203*(1-VLOOKUP($A204,[1]Hugst!$R$5:$W$9,MATCH(ROUNDUP((J$1)/10,0)*10,[1]Hugst!$R$4:$W$4,0))))</f>
        <v>5324.1374601846483</v>
      </c>
      <c r="K204" s="168">
        <f ca="1">IF($C204-K$1&lt;År1,0,J203*(1-VLOOKUP($A204,[1]Hugst!$R$5:$W$9,MATCH(ROUNDUP((K$1)/10,0)*10,[1]Hugst!$R$4:$W$4,0))))</f>
        <v>5052.3652118785458</v>
      </c>
      <c r="L204" s="168">
        <f ca="1">IF($C204-L$1&lt;År1,0,K203*(1-VLOOKUP($A204,[1]Hugst!$R$5:$W$9,MATCH(ROUNDUP((L$1)/10,0)*10,[1]Hugst!$R$4:$W$4,0))))</f>
        <v>8658.4003860327975</v>
      </c>
      <c r="M204" s="168">
        <f ca="1">IF($C204-M$1&lt;År1,0,L203*(1-VLOOKUP($A204,[1]Hugst!$R$5:$W$9,MATCH(ROUNDUP((M$1)/10,0)*10,[1]Hugst!$R$4:$W$4,0))))</f>
        <v>8650.9716671667229</v>
      </c>
      <c r="N204" s="168">
        <f ca="1">IF($C204-N$1&lt;År1,0,M203*(1-VLOOKUP($A204,[1]Hugst!$R$5:$W$9,MATCH(ROUNDUP((N$1)/10,0)*10,[1]Hugst!$R$4:$W$4,0))))</f>
        <v>8659.3201529912185</v>
      </c>
      <c r="O204" s="168">
        <f ca="1">IF($C204-O$1&lt;År1,0,N203*(1-VLOOKUP($A204,[1]Hugst!$R$5:$W$9,MATCH(ROUNDUP((O$1)/10,0)*10,[1]Hugst!$R$4:$W$4,0))))</f>
        <v>8665.5775135089352</v>
      </c>
      <c r="P204" s="168">
        <f ca="1">IF($C204-P$1&lt;År1,0,O203*(1-VLOOKUP($A204,[1]Hugst!$R$5:$W$9,MATCH(ROUNDUP((P$1)/10,0)*10,[1]Hugst!$R$4:$W$4,0))))</f>
        <v>8648.5737236732984</v>
      </c>
      <c r="Q204" s="168">
        <f ca="1">IF($C204-Q$1&lt;År1,0,P203*(1-VLOOKUP($A204,[1]Hugst!$R$5:$W$9,MATCH(ROUNDUP((Q$1)/10,0)*10,[1]Hugst!$R$4:$W$4,0))))</f>
        <v>8623.1180563291218</v>
      </c>
      <c r="R204" s="168">
        <f ca="1">IF($C204-R$1&lt;År1,0,Q203*(1-VLOOKUP($A204,[1]Hugst!$R$5:$W$9,MATCH(ROUNDUP((R$1)/10,0)*10,[1]Hugst!$R$4:$W$4,0))))</f>
        <v>8580.747536014871</v>
      </c>
      <c r="S204" s="168">
        <f ca="1">IF($C204-S$1&lt;År1,0,R203*(1-VLOOKUP($A204,[1]Hugst!$R$5:$W$9,MATCH(ROUNDUP((S$1)/10,0)*10,[1]Hugst!$R$4:$W$4,0))))</f>
        <v>8504.5733887189836</v>
      </c>
      <c r="T204" s="168">
        <f ca="1">IF($C204-T$1&lt;År1,0,S203*(1-VLOOKUP($A204,[1]Hugst!$R$5:$W$9,MATCH(ROUNDUP((T$1)/10,0)*10,[1]Hugst!$R$4:$W$4,0))))</f>
        <v>8360.8922343565519</v>
      </c>
      <c r="U204" s="168">
        <f ca="1">IF($C204-U$1&lt;År1,0,T203*(1-VLOOKUP($A204,[1]Hugst!$R$5:$W$9,MATCH(ROUNDUP((U$1)/10,0)*10,[1]Hugst!$R$4:$W$4,0))))</f>
        <v>8082.4453006329823</v>
      </c>
      <c r="V204" s="168">
        <f ca="1">IF($C204-V$1&lt;År1,0,U203*(1-VLOOKUP($A204,[1]Hugst!$R$5:$W$9,MATCH(ROUNDUP((V$1)/10,0)*10,[1]Hugst!$R$4:$W$4,0))))</f>
        <v>7535.0103469065252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1838.6156397484883</v>
      </c>
      <c r="E205" s="168">
        <f t="shared" ca="1" si="4"/>
        <v>147.07522997593333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5970.0131311698324</v>
      </c>
      <c r="G205" s="168">
        <f ca="1">IF($C205-G$1&lt;År1,0,F204*(1-VLOOKUP($A205,[1]Hugst!$R$5:$W$9,MATCH(ROUNDUP((G$1)/10,0)*10,[1]Hugst!$R$4:$W$4,0))))</f>
        <v>5898.8703570137468</v>
      </c>
      <c r="H205" s="168">
        <f ca="1">IF($C205-H$1&lt;År1,0,G204*(1-VLOOKUP($A205,[1]Hugst!$R$5:$W$9,MATCH(ROUNDUP((H$1)/10,0)*10,[1]Hugst!$R$4:$W$4,0))))</f>
        <v>5806.8713229506629</v>
      </c>
      <c r="I205" s="168">
        <f ca="1">IF($C205-I$1&lt;År1,0,H204*(1-VLOOKUP($A205,[1]Hugst!$R$5:$W$9,MATCH(ROUNDUP((I$1)/10,0)*10,[1]Hugst!$R$4:$W$4,0))))</f>
        <v>5687.0810165439016</v>
      </c>
      <c r="J205" s="168">
        <f ca="1">IF($C205-J$1&lt;År1,0,I204*(1-VLOOKUP($A205,[1]Hugst!$R$5:$W$9,MATCH(ROUNDUP((J$1)/10,0)*10,[1]Hugst!$R$4:$W$4,0))))</f>
        <v>5530.2653600883532</v>
      </c>
      <c r="K205" s="168">
        <f ca="1">IF($C205-K$1&lt;År1,0,J204*(1-VLOOKUP($A205,[1]Hugst!$R$5:$W$9,MATCH(ROUNDUP((K$1)/10,0)*10,[1]Hugst!$R$4:$W$4,0))))</f>
        <v>5324.1374601846483</v>
      </c>
      <c r="L205" s="168">
        <f ca="1">IF($C205-L$1&lt;År1,0,K204*(1-VLOOKUP($A205,[1]Hugst!$R$5:$W$9,MATCH(ROUNDUP((L$1)/10,0)*10,[1]Hugst!$R$4:$W$4,0))))</f>
        <v>5052.3652118785458</v>
      </c>
      <c r="M205" s="168">
        <f ca="1">IF($C205-M$1&lt;År1,0,L204*(1-VLOOKUP($A205,[1]Hugst!$R$5:$W$9,MATCH(ROUNDUP((M$1)/10,0)*10,[1]Hugst!$R$4:$W$4,0))))</f>
        <v>8658.4003860327975</v>
      </c>
      <c r="N205" s="168">
        <f ca="1">IF($C205-N$1&lt;År1,0,M204*(1-VLOOKUP($A205,[1]Hugst!$R$5:$W$9,MATCH(ROUNDUP((N$1)/10,0)*10,[1]Hugst!$R$4:$W$4,0))))</f>
        <v>8650.9716671667229</v>
      </c>
      <c r="O205" s="168">
        <f ca="1">IF($C205-O$1&lt;År1,0,N204*(1-VLOOKUP($A205,[1]Hugst!$R$5:$W$9,MATCH(ROUNDUP((O$1)/10,0)*10,[1]Hugst!$R$4:$W$4,0))))</f>
        <v>8659.3201529912185</v>
      </c>
      <c r="P205" s="168">
        <f ca="1">IF($C205-P$1&lt;År1,0,O204*(1-VLOOKUP($A205,[1]Hugst!$R$5:$W$9,MATCH(ROUNDUP((P$1)/10,0)*10,[1]Hugst!$R$4:$W$4,0))))</f>
        <v>8646.5555140890374</v>
      </c>
      <c r="Q205" s="168">
        <f ca="1">IF($C205-Q$1&lt;År1,0,P204*(1-VLOOKUP($A205,[1]Hugst!$R$5:$W$9,MATCH(ROUNDUP((Q$1)/10,0)*10,[1]Hugst!$R$4:$W$4,0))))</f>
        <v>8629.5890496457232</v>
      </c>
      <c r="R205" s="168">
        <f ca="1">IF($C205-R$1&lt;År1,0,Q204*(1-VLOOKUP($A205,[1]Hugst!$R$5:$W$9,MATCH(ROUNDUP((R$1)/10,0)*10,[1]Hugst!$R$4:$W$4,0))))</f>
        <v>8604.1892605957164</v>
      </c>
      <c r="S205" s="168">
        <f ca="1">IF($C205-S$1&lt;År1,0,R204*(1-VLOOKUP($A205,[1]Hugst!$R$5:$W$9,MATCH(ROUNDUP((S$1)/10,0)*10,[1]Hugst!$R$4:$W$4,0))))</f>
        <v>8561.9117487406911</v>
      </c>
      <c r="T205" s="168">
        <f ca="1">IF($C205-T$1&lt;År1,0,S204*(1-VLOOKUP($A205,[1]Hugst!$R$5:$W$9,MATCH(ROUNDUP((T$1)/10,0)*10,[1]Hugst!$R$4:$W$4,0))))</f>
        <v>8485.9048129876501</v>
      </c>
      <c r="U205" s="168">
        <f ca="1">IF($C205-U$1&lt;År1,0,T204*(1-VLOOKUP($A205,[1]Hugst!$R$5:$W$9,MATCH(ROUNDUP((U$1)/10,0)*10,[1]Hugst!$R$4:$W$4,0))))</f>
        <v>8342.5390562811353</v>
      </c>
      <c r="V205" s="168">
        <f ca="1">IF($C205-V$1&lt;År1,0,U204*(1-VLOOKUP($A205,[1]Hugst!$R$5:$W$9,MATCH(ROUNDUP((V$1)/10,0)*10,[1]Hugst!$R$4:$W$4,0))))</f>
        <v>8064.7033475340322</v>
      </c>
      <c r="W205" s="168">
        <f ca="1">IF($C205-W$1&lt;År1,0,V204*(1-VLOOKUP($A205,[1]Hugst!$R$5:$W$9,MATCH(ROUNDUP((W$1)/10,0)*10,[1]Hugst!$R$4:$W$4,0))))</f>
        <v>7518.4700802913649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1875.4227250652402</v>
      </c>
      <c r="E206" s="168">
        <f t="shared" ca="1" si="4"/>
        <v>165.76064566060086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6025.5056321712518</v>
      </c>
      <c r="G206" s="168">
        <f ca="1">IF($C206-G$1&lt;År1,0,F205*(1-VLOOKUP($A206,[1]Hugst!$R$5:$W$9,MATCH(ROUNDUP((G$1)/10,0)*10,[1]Hugst!$R$4:$W$4,0))))</f>
        <v>5970.0131311698324</v>
      </c>
      <c r="H206" s="168">
        <f ca="1">IF($C206-H$1&lt;År1,0,G205*(1-VLOOKUP($A206,[1]Hugst!$R$5:$W$9,MATCH(ROUNDUP((H$1)/10,0)*10,[1]Hugst!$R$4:$W$4,0))))</f>
        <v>5898.8703570137468</v>
      </c>
      <c r="I206" s="168">
        <f ca="1">IF($C206-I$1&lt;År1,0,H205*(1-VLOOKUP($A206,[1]Hugst!$R$5:$W$9,MATCH(ROUNDUP((I$1)/10,0)*10,[1]Hugst!$R$4:$W$4,0))))</f>
        <v>5806.8713229506629</v>
      </c>
      <c r="J206" s="168">
        <f ca="1">IF($C206-J$1&lt;År1,0,I205*(1-VLOOKUP($A206,[1]Hugst!$R$5:$W$9,MATCH(ROUNDUP((J$1)/10,0)*10,[1]Hugst!$R$4:$W$4,0))))</f>
        <v>5687.0810165439016</v>
      </c>
      <c r="K206" s="168">
        <f ca="1">IF($C206-K$1&lt;År1,0,J205*(1-VLOOKUP($A206,[1]Hugst!$R$5:$W$9,MATCH(ROUNDUP((K$1)/10,0)*10,[1]Hugst!$R$4:$W$4,0))))</f>
        <v>5530.2653600883532</v>
      </c>
      <c r="L206" s="168">
        <f ca="1">IF($C206-L$1&lt;År1,0,K205*(1-VLOOKUP($A206,[1]Hugst!$R$5:$W$9,MATCH(ROUNDUP((L$1)/10,0)*10,[1]Hugst!$R$4:$W$4,0))))</f>
        <v>5324.1374601846483</v>
      </c>
      <c r="M206" s="168">
        <f ca="1">IF($C206-M$1&lt;År1,0,L205*(1-VLOOKUP($A206,[1]Hugst!$R$5:$W$9,MATCH(ROUNDUP((M$1)/10,0)*10,[1]Hugst!$R$4:$W$4,0))))</f>
        <v>5052.3652118785458</v>
      </c>
      <c r="N206" s="168">
        <f ca="1">IF($C206-N$1&lt;År1,0,M205*(1-VLOOKUP($A206,[1]Hugst!$R$5:$W$9,MATCH(ROUNDUP((N$1)/10,0)*10,[1]Hugst!$R$4:$W$4,0))))</f>
        <v>8658.4003860327975</v>
      </c>
      <c r="O206" s="168">
        <f ca="1">IF($C206-O$1&lt;År1,0,N205*(1-VLOOKUP($A206,[1]Hugst!$R$5:$W$9,MATCH(ROUNDUP((O$1)/10,0)*10,[1]Hugst!$R$4:$W$4,0))))</f>
        <v>8650.9716671667229</v>
      </c>
      <c r="P206" s="168">
        <f ca="1">IF($C206-P$1&lt;År1,0,O205*(1-VLOOKUP($A206,[1]Hugst!$R$5:$W$9,MATCH(ROUNDUP((P$1)/10,0)*10,[1]Hugst!$R$4:$W$4,0))))</f>
        <v>8640.3118892407492</v>
      </c>
      <c r="Q206" s="168">
        <f ca="1">IF($C206-Q$1&lt;År1,0,P205*(1-VLOOKUP($A206,[1]Hugst!$R$5:$W$9,MATCH(ROUNDUP((Q$1)/10,0)*10,[1]Hugst!$R$4:$W$4,0))))</f>
        <v>8627.5752702776226</v>
      </c>
      <c r="R206" s="168">
        <f ca="1">IF($C206-R$1&lt;År1,0,Q205*(1-VLOOKUP($A206,[1]Hugst!$R$5:$W$9,MATCH(ROUNDUP((R$1)/10,0)*10,[1]Hugst!$R$4:$W$4,0))))</f>
        <v>8610.6460492928418</v>
      </c>
      <c r="S206" s="168">
        <f ca="1">IF($C206-S$1&lt;År1,0,R205*(1-VLOOKUP($A206,[1]Hugst!$R$5:$W$9,MATCH(ROUNDUP((S$1)/10,0)*10,[1]Hugst!$R$4:$W$4,0))))</f>
        <v>8585.3020158773361</v>
      </c>
      <c r="T206" s="168">
        <f ca="1">IF($C206-T$1&lt;År1,0,S205*(1-VLOOKUP($A206,[1]Hugst!$R$5:$W$9,MATCH(ROUNDUP((T$1)/10,0)*10,[1]Hugst!$R$4:$W$4,0))))</f>
        <v>8543.1173083166268</v>
      </c>
      <c r="U206" s="168">
        <f ca="1">IF($C206-U$1&lt;År1,0,T205*(1-VLOOKUP($A206,[1]Hugst!$R$5:$W$9,MATCH(ROUNDUP((U$1)/10,0)*10,[1]Hugst!$R$4:$W$4,0))))</f>
        <v>8467.2772170567023</v>
      </c>
      <c r="V206" s="168">
        <f ca="1">IF($C206-V$1&lt;År1,0,U205*(1-VLOOKUP($A206,[1]Hugst!$R$5:$W$9,MATCH(ROUNDUP((V$1)/10,0)*10,[1]Hugst!$R$4:$W$4,0))))</f>
        <v>8324.2261656697865</v>
      </c>
      <c r="W206" s="168">
        <f ca="1">IF($C206-W$1&lt;År1,0,V205*(1-VLOOKUP($A206,[1]Hugst!$R$5:$W$9,MATCH(ROUNDUP((W$1)/10,0)*10,[1]Hugst!$R$4:$W$4,0))))</f>
        <v>8047.0003401857866</v>
      </c>
      <c r="X206" s="168">
        <f ca="1">IF($C206-X$1&lt;År1,0,W205*(1-VLOOKUP($A206,[1]Hugst!$R$5:$W$9,MATCH(ROUNDUP((X$1)/10,0)*10,[1]Hugst!$R$4:$W$4,0))))</f>
        <v>7501.96612157853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1900.5457340765115</v>
      </c>
      <c r="E207" s="168">
        <f t="shared" ca="1" si="4"/>
        <v>184.38671863460331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6069.2547141565256</v>
      </c>
      <c r="G207" s="168">
        <f ca="1">IF($C207-G$1&lt;År1,0,F206*(1-VLOOKUP($A207,[1]Hugst!$R$5:$W$9,MATCH(ROUNDUP((G$1)/10,0)*10,[1]Hugst!$R$4:$W$4,0))))</f>
        <v>6025.5056321712518</v>
      </c>
      <c r="H207" s="168">
        <f ca="1">IF($C207-H$1&lt;År1,0,G206*(1-VLOOKUP($A207,[1]Hugst!$R$5:$W$9,MATCH(ROUNDUP((H$1)/10,0)*10,[1]Hugst!$R$4:$W$4,0))))</f>
        <v>5970.0131311698324</v>
      </c>
      <c r="I207" s="168">
        <f ca="1">IF($C207-I$1&lt;År1,0,H206*(1-VLOOKUP($A207,[1]Hugst!$R$5:$W$9,MATCH(ROUNDUP((I$1)/10,0)*10,[1]Hugst!$R$4:$W$4,0))))</f>
        <v>5898.8703570137468</v>
      </c>
      <c r="J207" s="168">
        <f ca="1">IF($C207-J$1&lt;År1,0,I206*(1-VLOOKUP($A207,[1]Hugst!$R$5:$W$9,MATCH(ROUNDUP((J$1)/10,0)*10,[1]Hugst!$R$4:$W$4,0))))</f>
        <v>5806.8713229506629</v>
      </c>
      <c r="K207" s="168">
        <f ca="1">IF($C207-K$1&lt;År1,0,J206*(1-VLOOKUP($A207,[1]Hugst!$R$5:$W$9,MATCH(ROUNDUP((K$1)/10,0)*10,[1]Hugst!$R$4:$W$4,0))))</f>
        <v>5687.0810165439016</v>
      </c>
      <c r="L207" s="168">
        <f ca="1">IF($C207-L$1&lt;År1,0,K206*(1-VLOOKUP($A207,[1]Hugst!$R$5:$W$9,MATCH(ROUNDUP((L$1)/10,0)*10,[1]Hugst!$R$4:$W$4,0))))</f>
        <v>5530.2653600883532</v>
      </c>
      <c r="M207" s="168">
        <f ca="1">IF($C207-M$1&lt;År1,0,L206*(1-VLOOKUP($A207,[1]Hugst!$R$5:$W$9,MATCH(ROUNDUP((M$1)/10,0)*10,[1]Hugst!$R$4:$W$4,0))))</f>
        <v>5324.1374601846483</v>
      </c>
      <c r="N207" s="168">
        <f ca="1">IF($C207-N$1&lt;År1,0,M206*(1-VLOOKUP($A207,[1]Hugst!$R$5:$W$9,MATCH(ROUNDUP((N$1)/10,0)*10,[1]Hugst!$R$4:$W$4,0))))</f>
        <v>5052.3652118785458</v>
      </c>
      <c r="O207" s="168">
        <f ca="1">IF($C207-O$1&lt;År1,0,N206*(1-VLOOKUP($A207,[1]Hugst!$R$5:$W$9,MATCH(ROUNDUP((O$1)/10,0)*10,[1]Hugst!$R$4:$W$4,0))))</f>
        <v>8658.4003860327975</v>
      </c>
      <c r="P207" s="168">
        <f ca="1">IF($C207-P$1&lt;År1,0,O206*(1-VLOOKUP($A207,[1]Hugst!$R$5:$W$9,MATCH(ROUNDUP((P$1)/10,0)*10,[1]Hugst!$R$4:$W$4,0))))</f>
        <v>8631.9817293607466</v>
      </c>
      <c r="Q207" s="168">
        <f ca="1">IF($C207-Q$1&lt;År1,0,P206*(1-VLOOKUP($A207,[1]Hugst!$R$5:$W$9,MATCH(ROUNDUP((Q$1)/10,0)*10,[1]Hugst!$R$4:$W$4,0))))</f>
        <v>8621.3453509472947</v>
      </c>
      <c r="R207" s="168">
        <f ca="1">IF($C207-R$1&lt;År1,0,Q206*(1-VLOOKUP($A207,[1]Hugst!$R$5:$W$9,MATCH(ROUNDUP((R$1)/10,0)*10,[1]Hugst!$R$4:$W$4,0))))</f>
        <v>8608.6366904160368</v>
      </c>
      <c r="S207" s="168">
        <f ca="1">IF($C207-S$1&lt;År1,0,R206*(1-VLOOKUP($A207,[1]Hugst!$R$5:$W$9,MATCH(ROUNDUP((S$1)/10,0)*10,[1]Hugst!$R$4:$W$4,0))))</f>
        <v>8591.7446311358581</v>
      </c>
      <c r="T207" s="168">
        <f ca="1">IF($C207-T$1&lt;År1,0,S206*(1-VLOOKUP($A207,[1]Hugst!$R$5:$W$9,MATCH(ROUNDUP((T$1)/10,0)*10,[1]Hugst!$R$4:$W$4,0))))</f>
        <v>8566.4562309644352</v>
      </c>
      <c r="U207" s="168">
        <f ca="1">IF($C207-U$1&lt;År1,0,T206*(1-VLOOKUP($A207,[1]Hugst!$R$5:$W$9,MATCH(ROUNDUP((U$1)/10,0)*10,[1]Hugst!$R$4:$W$4,0))))</f>
        <v>8524.3641239812969</v>
      </c>
      <c r="V207" s="168">
        <f ca="1">IF($C207-V$1&lt;År1,0,U206*(1-VLOOKUP($A207,[1]Hugst!$R$5:$W$9,MATCH(ROUNDUP((V$1)/10,0)*10,[1]Hugst!$R$4:$W$4,0))))</f>
        <v>8448.6905109704803</v>
      </c>
      <c r="W207" s="168">
        <f ca="1">IF($C207-W$1&lt;År1,0,V206*(1-VLOOKUP($A207,[1]Hugst!$R$5:$W$9,MATCH(ROUNDUP((W$1)/10,0)*10,[1]Hugst!$R$4:$W$4,0))))</f>
        <v>8305.9534740866093</v>
      </c>
      <c r="X207" s="168">
        <f ca="1">IF($C207-X$1&lt;År1,0,W206*(1-VLOOKUP($A207,[1]Hugst!$R$5:$W$9,MATCH(ROUNDUP((X$1)/10,0)*10,[1]Hugst!$R$4:$W$4,0))))</f>
        <v>8029.3361930975743</v>
      </c>
      <c r="Y207" s="168">
        <f ca="1">IF($C207-Y$1&lt;År1,0,X206*(1-VLOOKUP($A207,[1]Hugst!$R$5:$W$9,MATCH(ROUNDUP((Y$1)/10,0)*10,[1]Hugst!$R$4:$W$4,0))))</f>
        <v>7485.4983910677474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1916.9180973835919</v>
      </c>
      <c r="E208" s="168">
        <f t="shared" ca="1" si="4"/>
        <v>195.68528679129668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6096.9256456202993</v>
      </c>
      <c r="G208" s="168">
        <f ca="1">IF($C208-G$1&lt;År1,0,F207*(1-VLOOKUP($A208,[1]Hugst!$R$5:$W$9,MATCH(ROUNDUP((G$1)/10,0)*10,[1]Hugst!$R$4:$W$4,0))))</f>
        <v>6069.2547141565256</v>
      </c>
      <c r="H208" s="168">
        <f ca="1">IF($C208-H$1&lt;År1,0,G207*(1-VLOOKUP($A208,[1]Hugst!$R$5:$W$9,MATCH(ROUNDUP((H$1)/10,0)*10,[1]Hugst!$R$4:$W$4,0))))</f>
        <v>6025.5056321712518</v>
      </c>
      <c r="I208" s="168">
        <f ca="1">IF($C208-I$1&lt;År1,0,H207*(1-VLOOKUP($A208,[1]Hugst!$R$5:$W$9,MATCH(ROUNDUP((I$1)/10,0)*10,[1]Hugst!$R$4:$W$4,0))))</f>
        <v>5970.0131311698324</v>
      </c>
      <c r="J208" s="168">
        <f ca="1">IF($C208-J$1&lt;År1,0,I207*(1-VLOOKUP($A208,[1]Hugst!$R$5:$W$9,MATCH(ROUNDUP((J$1)/10,0)*10,[1]Hugst!$R$4:$W$4,0))))</f>
        <v>5898.8703570137468</v>
      </c>
      <c r="K208" s="168">
        <f ca="1">IF($C208-K$1&lt;År1,0,J207*(1-VLOOKUP($A208,[1]Hugst!$R$5:$W$9,MATCH(ROUNDUP((K$1)/10,0)*10,[1]Hugst!$R$4:$W$4,0))))</f>
        <v>5806.8713229506629</v>
      </c>
      <c r="L208" s="168">
        <f ca="1">IF($C208-L$1&lt;År1,0,K207*(1-VLOOKUP($A208,[1]Hugst!$R$5:$W$9,MATCH(ROUNDUP((L$1)/10,0)*10,[1]Hugst!$R$4:$W$4,0))))</f>
        <v>5687.0810165439016</v>
      </c>
      <c r="M208" s="168">
        <f ca="1">IF($C208-M$1&lt;År1,0,L207*(1-VLOOKUP($A208,[1]Hugst!$R$5:$W$9,MATCH(ROUNDUP((M$1)/10,0)*10,[1]Hugst!$R$4:$W$4,0))))</f>
        <v>5530.2653600883532</v>
      </c>
      <c r="N208" s="168">
        <f ca="1">IF($C208-N$1&lt;År1,0,M207*(1-VLOOKUP($A208,[1]Hugst!$R$5:$W$9,MATCH(ROUNDUP((N$1)/10,0)*10,[1]Hugst!$R$4:$W$4,0))))</f>
        <v>5324.1374601846483</v>
      </c>
      <c r="O208" s="168">
        <f ca="1">IF($C208-O$1&lt;År1,0,N207*(1-VLOOKUP($A208,[1]Hugst!$R$5:$W$9,MATCH(ROUNDUP((O$1)/10,0)*10,[1]Hugst!$R$4:$W$4,0))))</f>
        <v>5052.3652118785458</v>
      </c>
      <c r="P208" s="168">
        <f ca="1">IF($C208-P$1&lt;År1,0,O207*(1-VLOOKUP($A208,[1]Hugst!$R$5:$W$9,MATCH(ROUNDUP((P$1)/10,0)*10,[1]Hugst!$R$4:$W$4,0))))</f>
        <v>8639.3941412829699</v>
      </c>
      <c r="Q208" s="168">
        <f ca="1">IF($C208-Q$1&lt;År1,0,P207*(1-VLOOKUP($A208,[1]Hugst!$R$5:$W$9,MATCH(ROUNDUP((Q$1)/10,0)*10,[1]Hugst!$R$4:$W$4,0))))</f>
        <v>8613.0334767841014</v>
      </c>
      <c r="R208" s="168">
        <f ca="1">IF($C208-R$1&lt;År1,0,Q207*(1-VLOOKUP($A208,[1]Hugst!$R$5:$W$9,MATCH(ROUNDUP((R$1)/10,0)*10,[1]Hugst!$R$4:$W$4,0))))</f>
        <v>8602.4204465183866</v>
      </c>
      <c r="S208" s="168">
        <f ca="1">IF($C208-S$1&lt;År1,0,R207*(1-VLOOKUP($A208,[1]Hugst!$R$5:$W$9,MATCH(ROUNDUP((S$1)/10,0)*10,[1]Hugst!$R$4:$W$4,0))))</f>
        <v>8589.7396830468315</v>
      </c>
      <c r="T208" s="168">
        <f ca="1">IF($C208-T$1&lt;År1,0,S207*(1-VLOOKUP($A208,[1]Hugst!$R$5:$W$9,MATCH(ROUNDUP((T$1)/10,0)*10,[1]Hugst!$R$4:$W$4,0))))</f>
        <v>8572.8847038967797</v>
      </c>
      <c r="U208" s="168">
        <f ca="1">IF($C208-U$1&lt;År1,0,T207*(1-VLOOKUP($A208,[1]Hugst!$R$5:$W$9,MATCH(ROUNDUP((U$1)/10,0)*10,[1]Hugst!$R$4:$W$4,0))))</f>
        <v>8547.6518148476844</v>
      </c>
      <c r="V208" s="168">
        <f ca="1">IF($C208-V$1&lt;År1,0,U207*(1-VLOOKUP($A208,[1]Hugst!$R$5:$W$9,MATCH(ROUNDUP((V$1)/10,0)*10,[1]Hugst!$R$4:$W$4,0))))</f>
        <v>8505.6521051725576</v>
      </c>
      <c r="W208" s="168">
        <f ca="1">IF($C208-W$1&lt;År1,0,V207*(1-VLOOKUP($A208,[1]Hugst!$R$5:$W$9,MATCH(ROUNDUP((W$1)/10,0)*10,[1]Hugst!$R$4:$W$4,0))))</f>
        <v>8430.1446049707884</v>
      </c>
      <c r="X208" s="168">
        <f ca="1">IF($C208-X$1&lt;År1,0,W207*(1-VLOOKUP($A208,[1]Hugst!$R$5:$W$9,MATCH(ROUNDUP((X$1)/10,0)*10,[1]Hugst!$R$4:$W$4,0))))</f>
        <v>8287.7208932898338</v>
      </c>
      <c r="Y208" s="168">
        <f ca="1">IF($C208-Y$1&lt;År1,0,X207*(1-VLOOKUP($A208,[1]Hugst!$R$5:$W$9,MATCH(ROUNDUP((Y$1)/10,0)*10,[1]Hugst!$R$4:$W$4,0))))</f>
        <v>8011.7108209663847</v>
      </c>
      <c r="Z208" s="168">
        <f ca="1">IF($C208-Z$1&lt;År1,0,Y207*(1-VLOOKUP($A208,[1]Hugst!$R$5:$W$9,MATCH(ROUNDUP((Z$1)/10,0)*10,[1]Hugst!$R$4:$W$4,0))))</f>
        <v>7476.3697344932743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1926.7398258797748</v>
      </c>
      <c r="E209" s="168">
        <f t="shared" ca="1" si="4"/>
        <v>198.53889427133254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6109.6009815965181</v>
      </c>
      <c r="G209" s="168">
        <f ca="1">IF($C209-G$1&lt;År1,0,F208*(1-VLOOKUP($A209,[1]Hugst!$R$5:$W$9,MATCH(ROUNDUP((G$1)/10,0)*10,[1]Hugst!$R$4:$W$4,0))))</f>
        <v>6096.9256456202993</v>
      </c>
      <c r="H209" s="168">
        <f ca="1">IF($C209-H$1&lt;År1,0,G208*(1-VLOOKUP($A209,[1]Hugst!$R$5:$W$9,MATCH(ROUNDUP((H$1)/10,0)*10,[1]Hugst!$R$4:$W$4,0))))</f>
        <v>6069.2547141565256</v>
      </c>
      <c r="I209" s="168">
        <f ca="1">IF($C209-I$1&lt;År1,0,H208*(1-VLOOKUP($A209,[1]Hugst!$R$5:$W$9,MATCH(ROUNDUP((I$1)/10,0)*10,[1]Hugst!$R$4:$W$4,0))))</f>
        <v>6025.5056321712518</v>
      </c>
      <c r="J209" s="168">
        <f ca="1">IF($C209-J$1&lt;År1,0,I208*(1-VLOOKUP($A209,[1]Hugst!$R$5:$W$9,MATCH(ROUNDUP((J$1)/10,0)*10,[1]Hugst!$R$4:$W$4,0))))</f>
        <v>5970.0131311698324</v>
      </c>
      <c r="K209" s="168">
        <f ca="1">IF($C209-K$1&lt;År1,0,J208*(1-VLOOKUP($A209,[1]Hugst!$R$5:$W$9,MATCH(ROUNDUP((K$1)/10,0)*10,[1]Hugst!$R$4:$W$4,0))))</f>
        <v>5898.8703570137468</v>
      </c>
      <c r="L209" s="168">
        <f ca="1">IF($C209-L$1&lt;År1,0,K208*(1-VLOOKUP($A209,[1]Hugst!$R$5:$W$9,MATCH(ROUNDUP((L$1)/10,0)*10,[1]Hugst!$R$4:$W$4,0))))</f>
        <v>5806.8713229506629</v>
      </c>
      <c r="M209" s="168">
        <f ca="1">IF($C209-M$1&lt;År1,0,L208*(1-VLOOKUP($A209,[1]Hugst!$R$5:$W$9,MATCH(ROUNDUP((M$1)/10,0)*10,[1]Hugst!$R$4:$W$4,0))))</f>
        <v>5687.0810165439016</v>
      </c>
      <c r="N209" s="168">
        <f ca="1">IF($C209-N$1&lt;År1,0,M208*(1-VLOOKUP($A209,[1]Hugst!$R$5:$W$9,MATCH(ROUNDUP((N$1)/10,0)*10,[1]Hugst!$R$4:$W$4,0))))</f>
        <v>5530.2653600883532</v>
      </c>
      <c r="O209" s="168">
        <f ca="1">IF($C209-O$1&lt;År1,0,N208*(1-VLOOKUP($A209,[1]Hugst!$R$5:$W$9,MATCH(ROUNDUP((O$1)/10,0)*10,[1]Hugst!$R$4:$W$4,0))))</f>
        <v>5324.1374601846483</v>
      </c>
      <c r="P209" s="168">
        <f ca="1">IF($C209-P$1&lt;År1,0,O208*(1-VLOOKUP($A209,[1]Hugst!$R$5:$W$9,MATCH(ROUNDUP((P$1)/10,0)*10,[1]Hugst!$R$4:$W$4,0))))</f>
        <v>5041.2746540963735</v>
      </c>
      <c r="Q209" s="168">
        <f ca="1">IF($C209-Q$1&lt;År1,0,P208*(1-VLOOKUP($A209,[1]Hugst!$R$5:$W$9,MATCH(ROUNDUP((Q$1)/10,0)*10,[1]Hugst!$R$4:$W$4,0))))</f>
        <v>8620.4296175582022</v>
      </c>
      <c r="R209" s="168">
        <f ca="1">IF($C209-R$1&lt;År1,0,Q208*(1-VLOOKUP($A209,[1]Hugst!$R$5:$W$9,MATCH(ROUNDUP((R$1)/10,0)*10,[1]Hugst!$R$4:$W$4,0))))</f>
        <v>8594.1268179326235</v>
      </c>
      <c r="S209" s="168">
        <f ca="1">IF($C209-S$1&lt;År1,0,R208*(1-VLOOKUP($A209,[1]Hugst!$R$5:$W$9,MATCH(ROUNDUP((S$1)/10,0)*10,[1]Hugst!$R$4:$W$4,0))))</f>
        <v>8583.5370845626148</v>
      </c>
      <c r="T209" s="168">
        <f ca="1">IF($C209-T$1&lt;År1,0,S208*(1-VLOOKUP($A209,[1]Hugst!$R$5:$W$9,MATCH(ROUNDUP((T$1)/10,0)*10,[1]Hugst!$R$4:$W$4,0))))</f>
        <v>8570.8841569133147</v>
      </c>
      <c r="U209" s="168">
        <f ca="1">IF($C209-U$1&lt;År1,0,T208*(1-VLOOKUP($A209,[1]Hugst!$R$5:$W$9,MATCH(ROUNDUP((U$1)/10,0)*10,[1]Hugst!$R$4:$W$4,0))))</f>
        <v>8554.0661764979814</v>
      </c>
      <c r="V209" s="168">
        <f ca="1">IF($C209-V$1&lt;År1,0,U208*(1-VLOOKUP($A209,[1]Hugst!$R$5:$W$9,MATCH(ROUNDUP((V$1)/10,0)*10,[1]Hugst!$R$4:$W$4,0))))</f>
        <v>8528.8886767175318</v>
      </c>
      <c r="W209" s="168">
        <f ca="1">IF($C209-W$1&lt;År1,0,V208*(1-VLOOKUP($A209,[1]Hugst!$R$5:$W$9,MATCH(ROUNDUP((W$1)/10,0)*10,[1]Hugst!$R$4:$W$4,0))))</f>
        <v>8486.9811615270573</v>
      </c>
      <c r="X209" s="168">
        <f ca="1">IF($C209-X$1&lt;År1,0,W208*(1-VLOOKUP($A209,[1]Hugst!$R$5:$W$9,MATCH(ROUNDUP((X$1)/10,0)*10,[1]Hugst!$R$4:$W$4,0))))</f>
        <v>8411.6394094964617</v>
      </c>
      <c r="Y209" s="168">
        <f ca="1">IF($C209-Y$1&lt;År1,0,X208*(1-VLOOKUP($A209,[1]Hugst!$R$5:$W$9,MATCH(ROUNDUP((Y$1)/10,0)*10,[1]Hugst!$R$4:$W$4,0))))</f>
        <v>8269.5283352313927</v>
      </c>
      <c r="Z209" s="168">
        <f ca="1">IF($C209-Z$1&lt;År1,0,Y208*(1-VLOOKUP($A209,[1]Hugst!$R$5:$W$9,MATCH(ROUNDUP((Z$1)/10,0)*10,[1]Hugst!$R$4:$W$4,0))))</f>
        <v>8001.9404419164257</v>
      </c>
      <c r="AA209" s="168">
        <f ca="1">IF($C209-AA$1&lt;År1,0,Z208*(1-VLOOKUP($A209,[1]Hugst!$R$5:$W$9,MATCH(ROUNDUP((AA$1)/10,0)*10,[1]Hugst!$R$4:$W$4,0))))</f>
        <v>7467.2522104268191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1931.6608659877147</v>
      </c>
      <c r="E210" s="168">
        <f t="shared" ca="1" si="4"/>
        <v>201.74080289687845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6117.7239303300039</v>
      </c>
      <c r="G210" s="168">
        <f ca="1">IF($C210-G$1&lt;År1,0,F209*(1-VLOOKUP($A210,[1]Hugst!$R$5:$W$9,MATCH(ROUNDUP((G$1)/10,0)*10,[1]Hugst!$R$4:$W$4,0))))</f>
        <v>6109.6009815965181</v>
      </c>
      <c r="H210" s="168">
        <f ca="1">IF($C210-H$1&lt;År1,0,G209*(1-VLOOKUP($A210,[1]Hugst!$R$5:$W$9,MATCH(ROUNDUP((H$1)/10,0)*10,[1]Hugst!$R$4:$W$4,0))))</f>
        <v>6096.9256456202993</v>
      </c>
      <c r="I210" s="168">
        <f ca="1">IF($C210-I$1&lt;År1,0,H209*(1-VLOOKUP($A210,[1]Hugst!$R$5:$W$9,MATCH(ROUNDUP((I$1)/10,0)*10,[1]Hugst!$R$4:$W$4,0))))</f>
        <v>6069.2547141565256</v>
      </c>
      <c r="J210" s="168">
        <f ca="1">IF($C210-J$1&lt;År1,0,I209*(1-VLOOKUP($A210,[1]Hugst!$R$5:$W$9,MATCH(ROUNDUP((J$1)/10,0)*10,[1]Hugst!$R$4:$W$4,0))))</f>
        <v>6025.5056321712518</v>
      </c>
      <c r="K210" s="168">
        <f ca="1">IF($C210-K$1&lt;År1,0,J209*(1-VLOOKUP($A210,[1]Hugst!$R$5:$W$9,MATCH(ROUNDUP((K$1)/10,0)*10,[1]Hugst!$R$4:$W$4,0))))</f>
        <v>5970.0131311698324</v>
      </c>
      <c r="L210" s="168">
        <f ca="1">IF($C210-L$1&lt;År1,0,K209*(1-VLOOKUP($A210,[1]Hugst!$R$5:$W$9,MATCH(ROUNDUP((L$1)/10,0)*10,[1]Hugst!$R$4:$W$4,0))))</f>
        <v>5898.8703570137468</v>
      </c>
      <c r="M210" s="168">
        <f ca="1">IF($C210-M$1&lt;År1,0,L209*(1-VLOOKUP($A210,[1]Hugst!$R$5:$W$9,MATCH(ROUNDUP((M$1)/10,0)*10,[1]Hugst!$R$4:$W$4,0))))</f>
        <v>5806.8713229506629</v>
      </c>
      <c r="N210" s="168">
        <f ca="1">IF($C210-N$1&lt;År1,0,M209*(1-VLOOKUP($A210,[1]Hugst!$R$5:$W$9,MATCH(ROUNDUP((N$1)/10,0)*10,[1]Hugst!$R$4:$W$4,0))))</f>
        <v>5687.0810165439016</v>
      </c>
      <c r="O210" s="168">
        <f ca="1">IF($C210-O$1&lt;År1,0,N209*(1-VLOOKUP($A210,[1]Hugst!$R$5:$W$9,MATCH(ROUNDUP((O$1)/10,0)*10,[1]Hugst!$R$4:$W$4,0))))</f>
        <v>5530.2653600883532</v>
      </c>
      <c r="P210" s="168">
        <f ca="1">IF($C210-P$1&lt;År1,0,O209*(1-VLOOKUP($A210,[1]Hugst!$R$5:$W$9,MATCH(ROUNDUP((P$1)/10,0)*10,[1]Hugst!$R$4:$W$4,0))))</f>
        <v>5312.4503291744868</v>
      </c>
      <c r="Q210" s="168">
        <f ca="1">IF($C210-Q$1&lt;År1,0,P209*(1-VLOOKUP($A210,[1]Hugst!$R$5:$W$9,MATCH(ROUNDUP((Q$1)/10,0)*10,[1]Hugst!$R$4:$W$4,0))))</f>
        <v>5030.2084414410401</v>
      </c>
      <c r="R210" s="168">
        <f ca="1">IF($C210-R$1&lt;År1,0,Q209*(1-VLOOKUP($A210,[1]Hugst!$R$5:$W$9,MATCH(ROUNDUP((R$1)/10,0)*10,[1]Hugst!$R$4:$W$4,0))))</f>
        <v>8601.5067232757574</v>
      </c>
      <c r="S210" s="168">
        <f ca="1">IF($C210-S$1&lt;År1,0,R209*(1-VLOOKUP($A210,[1]Hugst!$R$5:$W$9,MATCH(ROUNDUP((S$1)/10,0)*10,[1]Hugst!$R$4:$W$4,0))))</f>
        <v>8575.2616615030147</v>
      </c>
      <c r="T210" s="168">
        <f ca="1">IF($C210-T$1&lt;År1,0,S209*(1-VLOOKUP($A210,[1]Hugst!$R$5:$W$9,MATCH(ROUNDUP((T$1)/10,0)*10,[1]Hugst!$R$4:$W$4,0))))</f>
        <v>8564.6951738891839</v>
      </c>
      <c r="U210" s="168">
        <f ca="1">IF($C210-U$1&lt;År1,0,T209*(1-VLOOKUP($A210,[1]Hugst!$R$5:$W$9,MATCH(ROUNDUP((U$1)/10,0)*10,[1]Hugst!$R$4:$W$4,0))))</f>
        <v>8552.0700209591141</v>
      </c>
      <c r="V210" s="168">
        <f ca="1">IF($C210-V$1&lt;År1,0,U209*(1-VLOOKUP($A210,[1]Hugst!$R$5:$W$9,MATCH(ROUNDUP((V$1)/10,0)*10,[1]Hugst!$R$4:$W$4,0))))</f>
        <v>8535.2889580617666</v>
      </c>
      <c r="W210" s="168">
        <f ca="1">IF($C210-W$1&lt;År1,0,V209*(1-VLOOKUP($A210,[1]Hugst!$R$5:$W$9,MATCH(ROUNDUP((W$1)/10,0)*10,[1]Hugst!$R$4:$W$4,0))))</f>
        <v>8510.1667259637616</v>
      </c>
      <c r="X210" s="168">
        <f ca="1">IF($C210-X$1&lt;År1,0,W209*(1-VLOOKUP($A210,[1]Hugst!$R$5:$W$9,MATCH(ROUNDUP((X$1)/10,0)*10,[1]Hugst!$R$4:$W$4,0))))</f>
        <v>8468.3512028798032</v>
      </c>
      <c r="Y210" s="168">
        <f ca="1">IF($C210-Y$1&lt;År1,0,X209*(1-VLOOKUP($A210,[1]Hugst!$R$5:$W$9,MATCH(ROUNDUP((Y$1)/10,0)*10,[1]Hugst!$R$4:$W$4,0))))</f>
        <v>8393.1748351829319</v>
      </c>
      <c r="Z210" s="168">
        <f ca="1">IF($C210-Z$1&lt;År1,0,Y209*(1-VLOOKUP($A210,[1]Hugst!$R$5:$W$9,MATCH(ROUNDUP((Z$1)/10,0)*10,[1]Hugst!$R$4:$W$4,0))))</f>
        <v>8259.4435445786712</v>
      </c>
      <c r="AA210" s="168">
        <f ca="1">IF($C210-AA$1&lt;År1,0,Z209*(1-VLOOKUP($A210,[1]Hugst!$R$5:$W$9,MATCH(ROUNDUP((AA$1)/10,0)*10,[1]Hugst!$R$4:$W$4,0))))</f>
        <v>7992.1819779628695</v>
      </c>
      <c r="AB210" s="168">
        <f ca="1">IF($C210-AB$1&lt;År1,0,AA209*(1-VLOOKUP($A210,[1]Hugst!$R$5:$W$9,MATCH(ROUNDUP((AB$1)/10,0)*10,[1]Hugst!$R$4:$W$4,0))))</f>
        <v>7458.1458052921525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1932.9186160857535</v>
      </c>
      <c r="E211" s="168">
        <f t="shared" ca="1" si="4"/>
        <v>205.27734443664667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6122.5182219678109</v>
      </c>
      <c r="G211" s="168">
        <f ca="1">IF($C211-G$1&lt;År1,0,F210*(1-VLOOKUP($A211,[1]Hugst!$R$5:$W$9,MATCH(ROUNDUP((G$1)/10,0)*10,[1]Hugst!$R$4:$W$4,0))))</f>
        <v>6117.7239303300039</v>
      </c>
      <c r="H211" s="168">
        <f ca="1">IF($C211-H$1&lt;År1,0,G210*(1-VLOOKUP($A211,[1]Hugst!$R$5:$W$9,MATCH(ROUNDUP((H$1)/10,0)*10,[1]Hugst!$R$4:$W$4,0))))</f>
        <v>6109.6009815965181</v>
      </c>
      <c r="I211" s="168">
        <f ca="1">IF($C211-I$1&lt;År1,0,H210*(1-VLOOKUP($A211,[1]Hugst!$R$5:$W$9,MATCH(ROUNDUP((I$1)/10,0)*10,[1]Hugst!$R$4:$W$4,0))))</f>
        <v>6096.9256456202993</v>
      </c>
      <c r="J211" s="168">
        <f ca="1">IF($C211-J$1&lt;År1,0,I210*(1-VLOOKUP($A211,[1]Hugst!$R$5:$W$9,MATCH(ROUNDUP((J$1)/10,0)*10,[1]Hugst!$R$4:$W$4,0))))</f>
        <v>6069.2547141565256</v>
      </c>
      <c r="K211" s="168">
        <f ca="1">IF($C211-K$1&lt;År1,0,J210*(1-VLOOKUP($A211,[1]Hugst!$R$5:$W$9,MATCH(ROUNDUP((K$1)/10,0)*10,[1]Hugst!$R$4:$W$4,0))))</f>
        <v>6025.5056321712518</v>
      </c>
      <c r="L211" s="168">
        <f ca="1">IF($C211-L$1&lt;År1,0,K210*(1-VLOOKUP($A211,[1]Hugst!$R$5:$W$9,MATCH(ROUNDUP((L$1)/10,0)*10,[1]Hugst!$R$4:$W$4,0))))</f>
        <v>5970.0131311698324</v>
      </c>
      <c r="M211" s="168">
        <f ca="1">IF($C211-M$1&lt;År1,0,L210*(1-VLOOKUP($A211,[1]Hugst!$R$5:$W$9,MATCH(ROUNDUP((M$1)/10,0)*10,[1]Hugst!$R$4:$W$4,0))))</f>
        <v>5898.8703570137468</v>
      </c>
      <c r="N211" s="168">
        <f ca="1">IF($C211-N$1&lt;År1,0,M210*(1-VLOOKUP($A211,[1]Hugst!$R$5:$W$9,MATCH(ROUNDUP((N$1)/10,0)*10,[1]Hugst!$R$4:$W$4,0))))</f>
        <v>5806.8713229506629</v>
      </c>
      <c r="O211" s="168">
        <f ca="1">IF($C211-O$1&lt;År1,0,N210*(1-VLOOKUP($A211,[1]Hugst!$R$5:$W$9,MATCH(ROUNDUP((O$1)/10,0)*10,[1]Hugst!$R$4:$W$4,0))))</f>
        <v>5687.0810165439016</v>
      </c>
      <c r="P211" s="168">
        <f ca="1">IF($C211-P$1&lt;År1,0,O210*(1-VLOOKUP($A211,[1]Hugst!$R$5:$W$9,MATCH(ROUNDUP((P$1)/10,0)*10,[1]Hugst!$R$4:$W$4,0))))</f>
        <v>5518.1257532003547</v>
      </c>
      <c r="Q211" s="168">
        <f ca="1">IF($C211-Q$1&lt;År1,0,P210*(1-VLOOKUP($A211,[1]Hugst!$R$5:$W$9,MATCH(ROUNDUP((Q$1)/10,0)*10,[1]Hugst!$R$4:$W$4,0))))</f>
        <v>5300.7888528421527</v>
      </c>
      <c r="R211" s="168">
        <f ca="1">IF($C211-R$1&lt;År1,0,Q210*(1-VLOOKUP($A211,[1]Hugst!$R$5:$W$9,MATCH(ROUNDUP((R$1)/10,0)*10,[1]Hugst!$R$4:$W$4,0))))</f>
        <v>5019.166520472023</v>
      </c>
      <c r="S211" s="168">
        <f ca="1">IF($C211-S$1&lt;År1,0,R210*(1-VLOOKUP($A211,[1]Hugst!$R$5:$W$9,MATCH(ROUNDUP((S$1)/10,0)*10,[1]Hugst!$R$4:$W$4,0))))</f>
        <v>8582.6253670539318</v>
      </c>
      <c r="T211" s="168">
        <f ca="1">IF($C211-T$1&lt;År1,0,S210*(1-VLOOKUP($A211,[1]Hugst!$R$5:$W$9,MATCH(ROUNDUP((T$1)/10,0)*10,[1]Hugst!$R$4:$W$4,0))))</f>
        <v>8556.4379163923986</v>
      </c>
      <c r="U211" s="168">
        <f ca="1">IF($C211-U$1&lt;År1,0,T210*(1-VLOOKUP($A211,[1]Hugst!$R$5:$W$9,MATCH(ROUNDUP((U$1)/10,0)*10,[1]Hugst!$R$4:$W$4,0))))</f>
        <v>8545.8946235074764</v>
      </c>
      <c r="V211" s="168">
        <f ca="1">IF($C211-V$1&lt;År1,0,U210*(1-VLOOKUP($A211,[1]Hugst!$R$5:$W$9,MATCH(ROUNDUP((V$1)/10,0)*10,[1]Hugst!$R$4:$W$4,0))))</f>
        <v>8533.297184327741</v>
      </c>
      <c r="W211" s="168">
        <f ca="1">IF($C211-W$1&lt;År1,0,V210*(1-VLOOKUP($A211,[1]Hugst!$R$5:$W$9,MATCH(ROUNDUP((W$1)/10,0)*10,[1]Hugst!$R$4:$W$4,0))))</f>
        <v>8516.5529579099239</v>
      </c>
      <c r="X211" s="168">
        <f ca="1">IF($C211-X$1&lt;År1,0,W210*(1-VLOOKUP($A211,[1]Hugst!$R$5:$W$9,MATCH(ROUNDUP((X$1)/10,0)*10,[1]Hugst!$R$4:$W$4,0))))</f>
        <v>8491.4858721750606</v>
      </c>
      <c r="Y211" s="168">
        <f ca="1">IF($C211-Y$1&lt;År1,0,X210*(1-VLOOKUP($A211,[1]Hugst!$R$5:$W$9,MATCH(ROUNDUP((Y$1)/10,0)*10,[1]Hugst!$R$4:$W$4,0))))</f>
        <v>8449.7621392637247</v>
      </c>
      <c r="Z211" s="168">
        <f ca="1">IF($C211-Z$1&lt;År1,0,Y210*(1-VLOOKUP($A211,[1]Hugst!$R$5:$W$9,MATCH(ROUNDUP((Z$1)/10,0)*10,[1]Hugst!$R$4:$W$4,0))))</f>
        <v>8382.9392561156365</v>
      </c>
      <c r="AA211" s="168">
        <f ca="1">IF($C211-AA$1&lt;År1,0,Z210*(1-VLOOKUP($A211,[1]Hugst!$R$5:$W$9,MATCH(ROUNDUP((AA$1)/10,0)*10,[1]Hugst!$R$4:$W$4,0))))</f>
        <v>8249.3710524511371</v>
      </c>
      <c r="AB211" s="168">
        <f ca="1">IF($C211-AB$1&lt;År1,0,AA210*(1-VLOOKUP($A211,[1]Hugst!$R$5:$W$9,MATCH(ROUNDUP((AB$1)/10,0)*10,[1]Hugst!$R$4:$W$4,0))))</f>
        <v>7982.4354145751095</v>
      </c>
      <c r="AC211" s="168">
        <f ca="1">IF($C211-AC$1&lt;År1,0,AB210*(1-VLOOKUP($A211,[1]Hugst!$R$5:$W$9,MATCH(ROUNDUP((AC$1)/10,0)*10,[1]Hugst!$R$4:$W$4,0))))</f>
        <v>7449.0505055296007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1931.441063826318</v>
      </c>
      <c r="E212" s="168">
        <f t="shared" ca="1" si="4"/>
        <v>209.10509668773739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6124.8684219594661</v>
      </c>
      <c r="G212" s="168">
        <f ca="1">IF($C212-G$1&lt;År1,0,F211*(1-VLOOKUP($A212,[1]Hugst!$R$5:$W$9,MATCH(ROUNDUP((G$1)/10,0)*10,[1]Hugst!$R$4:$W$4,0))))</f>
        <v>6122.5182219678109</v>
      </c>
      <c r="H212" s="168">
        <f ca="1">IF($C212-H$1&lt;År1,0,G211*(1-VLOOKUP($A212,[1]Hugst!$R$5:$W$9,MATCH(ROUNDUP((H$1)/10,0)*10,[1]Hugst!$R$4:$W$4,0))))</f>
        <v>6117.7239303300039</v>
      </c>
      <c r="I212" s="168">
        <f ca="1">IF($C212-I$1&lt;År1,0,H211*(1-VLOOKUP($A212,[1]Hugst!$R$5:$W$9,MATCH(ROUNDUP((I$1)/10,0)*10,[1]Hugst!$R$4:$W$4,0))))</f>
        <v>6109.6009815965181</v>
      </c>
      <c r="J212" s="168">
        <f ca="1">IF($C212-J$1&lt;År1,0,I211*(1-VLOOKUP($A212,[1]Hugst!$R$5:$W$9,MATCH(ROUNDUP((J$1)/10,0)*10,[1]Hugst!$R$4:$W$4,0))))</f>
        <v>6096.9256456202993</v>
      </c>
      <c r="K212" s="168">
        <f ca="1">IF($C212-K$1&lt;År1,0,J211*(1-VLOOKUP($A212,[1]Hugst!$R$5:$W$9,MATCH(ROUNDUP((K$1)/10,0)*10,[1]Hugst!$R$4:$W$4,0))))</f>
        <v>6069.2547141565256</v>
      </c>
      <c r="L212" s="168">
        <f ca="1">IF($C212-L$1&lt;År1,0,K211*(1-VLOOKUP($A212,[1]Hugst!$R$5:$W$9,MATCH(ROUNDUP((L$1)/10,0)*10,[1]Hugst!$R$4:$W$4,0))))</f>
        <v>6025.5056321712518</v>
      </c>
      <c r="M212" s="168">
        <f ca="1">IF($C212-M$1&lt;År1,0,L211*(1-VLOOKUP($A212,[1]Hugst!$R$5:$W$9,MATCH(ROUNDUP((M$1)/10,0)*10,[1]Hugst!$R$4:$W$4,0))))</f>
        <v>5970.0131311698324</v>
      </c>
      <c r="N212" s="168">
        <f ca="1">IF($C212-N$1&lt;År1,0,M211*(1-VLOOKUP($A212,[1]Hugst!$R$5:$W$9,MATCH(ROUNDUP((N$1)/10,0)*10,[1]Hugst!$R$4:$W$4,0))))</f>
        <v>5898.8703570137468</v>
      </c>
      <c r="O212" s="168">
        <f ca="1">IF($C212-O$1&lt;År1,0,N211*(1-VLOOKUP($A212,[1]Hugst!$R$5:$W$9,MATCH(ROUNDUP((O$1)/10,0)*10,[1]Hugst!$R$4:$W$4,0))))</f>
        <v>5806.8713229506629</v>
      </c>
      <c r="P212" s="168">
        <f ca="1">IF($C212-P$1&lt;År1,0,O211*(1-VLOOKUP($A212,[1]Hugst!$R$5:$W$9,MATCH(ROUNDUP((P$1)/10,0)*10,[1]Hugst!$R$4:$W$4,0))))</f>
        <v>5674.5971801661226</v>
      </c>
      <c r="Q212" s="168">
        <f ca="1">IF($C212-Q$1&lt;År1,0,P211*(1-VLOOKUP($A212,[1]Hugst!$R$5:$W$9,MATCH(ROUNDUP((Q$1)/10,0)*10,[1]Hugst!$R$4:$W$4,0))))</f>
        <v>5506.012794229915</v>
      </c>
      <c r="R212" s="168">
        <f ca="1">IF($C212-R$1&lt;År1,0,Q211*(1-VLOOKUP($A212,[1]Hugst!$R$5:$W$9,MATCH(ROUNDUP((R$1)/10,0)*10,[1]Hugst!$R$4:$W$4,0))))</f>
        <v>5289.1529748724988</v>
      </c>
      <c r="S212" s="168">
        <f ca="1">IF($C212-S$1&lt;År1,0,R211*(1-VLOOKUP($A212,[1]Hugst!$R$5:$W$9,MATCH(ROUNDUP((S$1)/10,0)*10,[1]Hugst!$R$4:$W$4,0))))</f>
        <v>5008.1488378661088</v>
      </c>
      <c r="T212" s="168">
        <f ca="1">IF($C212-T$1&lt;År1,0,S211*(1-VLOOKUP($A212,[1]Hugst!$R$5:$W$9,MATCH(ROUNDUP((T$1)/10,0)*10,[1]Hugst!$R$4:$W$4,0))))</f>
        <v>8563.7854577116177</v>
      </c>
      <c r="U212" s="168">
        <f ca="1">IF($C212-U$1&lt;År1,0,T211*(1-VLOOKUP($A212,[1]Hugst!$R$5:$W$9,MATCH(ROUNDUP((U$1)/10,0)*10,[1]Hugst!$R$4:$W$4,0))))</f>
        <v>8537.6554916978785</v>
      </c>
      <c r="V212" s="168">
        <f ca="1">IF($C212-V$1&lt;År1,0,U211*(1-VLOOKUP($A212,[1]Hugst!$R$5:$W$9,MATCH(ROUNDUP((V$1)/10,0)*10,[1]Hugst!$R$4:$W$4,0))))</f>
        <v>8527.1353426266069</v>
      </c>
      <c r="W212" s="168">
        <f ca="1">IF($C212-W$1&lt;År1,0,V211*(1-VLOOKUP($A212,[1]Hugst!$R$5:$W$9,MATCH(ROUNDUP((W$1)/10,0)*10,[1]Hugst!$R$4:$W$4,0))))</f>
        <v>8514.565556362144</v>
      </c>
      <c r="X212" s="168">
        <f ca="1">IF($C212-X$1&lt;År1,0,W211*(1-VLOOKUP($A212,[1]Hugst!$R$5:$W$9,MATCH(ROUNDUP((X$1)/10,0)*10,[1]Hugst!$R$4:$W$4,0))))</f>
        <v>8497.8580855632918</v>
      </c>
      <c r="Y212" s="168">
        <f ca="1">IF($C212-Y$1&lt;År1,0,X211*(1-VLOOKUP($A212,[1]Hugst!$R$5:$W$9,MATCH(ROUNDUP((Y$1)/10,0)*10,[1]Hugst!$R$4:$W$4,0))))</f>
        <v>8472.8460251385786</v>
      </c>
      <c r="Z212" s="168">
        <f ca="1">IF($C212-Z$1&lt;År1,0,Y211*(1-VLOOKUP($A212,[1]Hugst!$R$5:$W$9,MATCH(ROUNDUP((Z$1)/10,0)*10,[1]Hugst!$R$4:$W$4,0))))</f>
        <v>8439.4575512890133</v>
      </c>
      <c r="AA212" s="168">
        <f ca="1">IF($C212-AA$1&lt;År1,0,Z211*(1-VLOOKUP($A212,[1]Hugst!$R$5:$W$9,MATCH(ROUNDUP((AA$1)/10,0)*10,[1]Hugst!$R$4:$W$4,0))))</f>
        <v>8372.7161594618374</v>
      </c>
      <c r="AB212" s="168">
        <f ca="1">IF($C212-AB$1&lt;År1,0,AA211*(1-VLOOKUP($A212,[1]Hugst!$R$5:$W$9,MATCH(ROUNDUP((AB$1)/10,0)*10,[1]Hugst!$R$4:$W$4,0))))</f>
        <v>8239.310843850586</v>
      </c>
      <c r="AC212" s="168">
        <f ca="1">IF($C212-AC$1&lt;År1,0,AB211*(1-VLOOKUP($A212,[1]Hugst!$R$5:$W$9,MATCH(ROUNDUP((AC$1)/10,0)*10,[1]Hugst!$R$4:$W$4,0))))</f>
        <v>7972.7007372402613</v>
      </c>
      <c r="AD212" s="168">
        <f ca="1">IF($C212-AD$1&lt;År1,0,AC211*(1-VLOOKUP($A212,[1]Hugst!$R$5:$W$9,MATCH(ROUNDUP((AD$1)/10,0)*10,[1]Hugst!$R$4:$W$4,0))))</f>
        <v>7439.9662975960282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1927.9241391229261</v>
      </c>
      <c r="E213" s="168">
        <f t="shared" ca="1" si="4"/>
        <v>213.17488669976592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6125.4212872681028</v>
      </c>
      <c r="G213" s="168">
        <f ca="1">IF($C213-G$1&lt;År1,0,F212*(1-VLOOKUP($A213,[1]Hugst!$R$5:$W$9,MATCH(ROUNDUP((G$1)/10,0)*10,[1]Hugst!$R$4:$W$4,0))))</f>
        <v>6124.8684219594661</v>
      </c>
      <c r="H213" s="168">
        <f ca="1">IF($C213-H$1&lt;År1,0,G212*(1-VLOOKUP($A213,[1]Hugst!$R$5:$W$9,MATCH(ROUNDUP((H$1)/10,0)*10,[1]Hugst!$R$4:$W$4,0))))</f>
        <v>6122.5182219678109</v>
      </c>
      <c r="I213" s="168">
        <f ca="1">IF($C213-I$1&lt;År1,0,H212*(1-VLOOKUP($A213,[1]Hugst!$R$5:$W$9,MATCH(ROUNDUP((I$1)/10,0)*10,[1]Hugst!$R$4:$W$4,0))))</f>
        <v>6117.7239303300039</v>
      </c>
      <c r="J213" s="168">
        <f ca="1">IF($C213-J$1&lt;År1,0,I212*(1-VLOOKUP($A213,[1]Hugst!$R$5:$W$9,MATCH(ROUNDUP((J$1)/10,0)*10,[1]Hugst!$R$4:$W$4,0))))</f>
        <v>6109.6009815965181</v>
      </c>
      <c r="K213" s="168">
        <f ca="1">IF($C213-K$1&lt;År1,0,J212*(1-VLOOKUP($A213,[1]Hugst!$R$5:$W$9,MATCH(ROUNDUP((K$1)/10,0)*10,[1]Hugst!$R$4:$W$4,0))))</f>
        <v>6096.9256456202993</v>
      </c>
      <c r="L213" s="168">
        <f ca="1">IF($C213-L$1&lt;År1,0,K212*(1-VLOOKUP($A213,[1]Hugst!$R$5:$W$9,MATCH(ROUNDUP((L$1)/10,0)*10,[1]Hugst!$R$4:$W$4,0))))</f>
        <v>6069.2547141565256</v>
      </c>
      <c r="M213" s="168">
        <f ca="1">IF($C213-M$1&lt;År1,0,L212*(1-VLOOKUP($A213,[1]Hugst!$R$5:$W$9,MATCH(ROUNDUP((M$1)/10,0)*10,[1]Hugst!$R$4:$W$4,0))))</f>
        <v>6025.5056321712518</v>
      </c>
      <c r="N213" s="168">
        <f ca="1">IF($C213-N$1&lt;År1,0,M212*(1-VLOOKUP($A213,[1]Hugst!$R$5:$W$9,MATCH(ROUNDUP((N$1)/10,0)*10,[1]Hugst!$R$4:$W$4,0))))</f>
        <v>5970.0131311698324</v>
      </c>
      <c r="O213" s="168">
        <f ca="1">IF($C213-O$1&lt;År1,0,N212*(1-VLOOKUP($A213,[1]Hugst!$R$5:$W$9,MATCH(ROUNDUP((O$1)/10,0)*10,[1]Hugst!$R$4:$W$4,0))))</f>
        <v>5898.8703570137468</v>
      </c>
      <c r="P213" s="168">
        <f ca="1">IF($C213-P$1&lt;År1,0,O212*(1-VLOOKUP($A213,[1]Hugst!$R$5:$W$9,MATCH(ROUNDUP((P$1)/10,0)*10,[1]Hugst!$R$4:$W$4,0))))</f>
        <v>5794.1245322417471</v>
      </c>
      <c r="Q213" s="168">
        <f ca="1">IF($C213-Q$1&lt;År1,0,P212*(1-VLOOKUP($A213,[1]Hugst!$R$5:$W$9,MATCH(ROUNDUP((Q$1)/10,0)*10,[1]Hugst!$R$4:$W$4,0))))</f>
        <v>5662.1407473316112</v>
      </c>
      <c r="R213" s="168">
        <f ca="1">IF($C213-R$1&lt;År1,0,Q212*(1-VLOOKUP($A213,[1]Hugst!$R$5:$W$9,MATCH(ROUNDUP((R$1)/10,0)*10,[1]Hugst!$R$4:$W$4,0))))</f>
        <v>5493.9264246816056</v>
      </c>
      <c r="S213" s="168">
        <f ca="1">IF($C213-S$1&lt;År1,0,R212*(1-VLOOKUP($A213,[1]Hugst!$R$5:$W$9,MATCH(ROUNDUP((S$1)/10,0)*10,[1]Hugst!$R$4:$W$4,0))))</f>
        <v>5277.5426390739985</v>
      </c>
      <c r="T213" s="168">
        <f ca="1">IF($C213-T$1&lt;År1,0,S212*(1-VLOOKUP($A213,[1]Hugst!$R$5:$W$9,MATCH(ROUNDUP((T$1)/10,0)*10,[1]Hugst!$R$4:$W$4,0))))</f>
        <v>4997.1553404171345</v>
      </c>
      <c r="U213" s="168">
        <f ca="1">IF($C213-U$1&lt;År1,0,T212*(1-VLOOKUP($A213,[1]Hugst!$R$5:$W$9,MATCH(ROUNDUP((U$1)/10,0)*10,[1]Hugst!$R$4:$W$4,0))))</f>
        <v>8544.9869042678602</v>
      </c>
      <c r="V213" s="168">
        <f ca="1">IF($C213-V$1&lt;År1,0,U212*(1-VLOOKUP($A213,[1]Hugst!$R$5:$W$9,MATCH(ROUNDUP((V$1)/10,0)*10,[1]Hugst!$R$4:$W$4,0))))</f>
        <v>8518.9142967161024</v>
      </c>
      <c r="W213" s="168">
        <f ca="1">IF($C213-W$1&lt;År1,0,V212*(1-VLOOKUP($A213,[1]Hugst!$R$5:$W$9,MATCH(ROUNDUP((W$1)/10,0)*10,[1]Hugst!$R$4:$W$4,0))))</f>
        <v>8508.4172406549878</v>
      </c>
      <c r="X213" s="168">
        <f ca="1">IF($C213-X$1&lt;År1,0,W212*(1-VLOOKUP($A213,[1]Hugst!$R$5:$W$9,MATCH(ROUNDUP((X$1)/10,0)*10,[1]Hugst!$R$4:$W$4,0))))</f>
        <v>8495.8750466042766</v>
      </c>
      <c r="Y213" s="168">
        <f ca="1">IF($C213-Y$1&lt;År1,0,X212*(1-VLOOKUP($A213,[1]Hugst!$R$5:$W$9,MATCH(ROUNDUP((Y$1)/10,0)*10,[1]Hugst!$R$4:$W$4,0))))</f>
        <v>8479.2042507413244</v>
      </c>
      <c r="Z213" s="168">
        <f ca="1">IF($C213-Z$1&lt;År1,0,Y212*(1-VLOOKUP($A213,[1]Hugst!$R$5:$W$9,MATCH(ROUNDUP((Z$1)/10,0)*10,[1]Hugst!$R$4:$W$4,0))))</f>
        <v>8462.5132860835311</v>
      </c>
      <c r="AA213" s="168">
        <f ca="1">IF($C213-AA$1&lt;År1,0,Z212*(1-VLOOKUP($A213,[1]Hugst!$R$5:$W$9,MATCH(ROUNDUP((AA$1)/10,0)*10,[1]Hugst!$R$4:$W$4,0))))</f>
        <v>8429.1655298850019</v>
      </c>
      <c r="AB213" s="168">
        <f ca="1">IF($C213-AB$1&lt;År1,0,AA212*(1-VLOOKUP($A213,[1]Hugst!$R$5:$W$9,MATCH(ROUNDUP((AB$1)/10,0)*10,[1]Hugst!$R$4:$W$4,0))))</f>
        <v>8362.5055299990781</v>
      </c>
      <c r="AC213" s="168">
        <f ca="1">IF($C213-AC$1&lt;År1,0,AB212*(1-VLOOKUP($A213,[1]Hugst!$R$5:$W$9,MATCH(ROUNDUP((AC$1)/10,0)*10,[1]Hugst!$R$4:$W$4,0))))</f>
        <v>8229.2629037971092</v>
      </c>
      <c r="AD213" s="168">
        <f ca="1">IF($C213-AD$1&lt;År1,0,AC212*(1-VLOOKUP($A213,[1]Hugst!$R$5:$W$9,MATCH(ROUNDUP((AD$1)/10,0)*10,[1]Hugst!$R$4:$W$4,0))))</f>
        <v>7962.9779314631387</v>
      </c>
      <c r="AE213" s="168">
        <f ca="1">IF($C213-AE$1&lt;År1,0,AD212*(1-VLOOKUP($A213,[1]Hugst!$R$5:$W$9,MATCH(ROUNDUP((AE$1)/10,0)*10,[1]Hugst!$R$4:$W$4,0))))</f>
        <v>7430.8931679648131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1922.8897288891312</v>
      </c>
      <c r="E214" s="168">
        <f t="shared" ca="1" si="4"/>
        <v>217.44151091732783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6124.6535012518698</v>
      </c>
      <c r="G214" s="168">
        <f ca="1">IF($C214-G$1&lt;År1,0,F213*(1-VLOOKUP($A214,[1]Hugst!$R$5:$W$9,MATCH(ROUNDUP((G$1)/10,0)*10,[1]Hugst!$R$4:$W$4,0))))</f>
        <v>6125.4212872681028</v>
      </c>
      <c r="H214" s="168">
        <f ca="1">IF($C214-H$1&lt;År1,0,G213*(1-VLOOKUP($A214,[1]Hugst!$R$5:$W$9,MATCH(ROUNDUP((H$1)/10,0)*10,[1]Hugst!$R$4:$W$4,0))))</f>
        <v>6124.8684219594661</v>
      </c>
      <c r="I214" s="168">
        <f ca="1">IF($C214-I$1&lt;År1,0,H213*(1-VLOOKUP($A214,[1]Hugst!$R$5:$W$9,MATCH(ROUNDUP((I$1)/10,0)*10,[1]Hugst!$R$4:$W$4,0))))</f>
        <v>6122.5182219678109</v>
      </c>
      <c r="J214" s="168">
        <f ca="1">IF($C214-J$1&lt;År1,0,I213*(1-VLOOKUP($A214,[1]Hugst!$R$5:$W$9,MATCH(ROUNDUP((J$1)/10,0)*10,[1]Hugst!$R$4:$W$4,0))))</f>
        <v>6117.7239303300039</v>
      </c>
      <c r="K214" s="168">
        <f ca="1">IF($C214-K$1&lt;År1,0,J213*(1-VLOOKUP($A214,[1]Hugst!$R$5:$W$9,MATCH(ROUNDUP((K$1)/10,0)*10,[1]Hugst!$R$4:$W$4,0))))</f>
        <v>6109.6009815965181</v>
      </c>
      <c r="L214" s="168">
        <f ca="1">IF($C214-L$1&lt;År1,0,K213*(1-VLOOKUP($A214,[1]Hugst!$R$5:$W$9,MATCH(ROUNDUP((L$1)/10,0)*10,[1]Hugst!$R$4:$W$4,0))))</f>
        <v>6096.9256456202993</v>
      </c>
      <c r="M214" s="168">
        <f ca="1">IF($C214-M$1&lt;År1,0,L213*(1-VLOOKUP($A214,[1]Hugst!$R$5:$W$9,MATCH(ROUNDUP((M$1)/10,0)*10,[1]Hugst!$R$4:$W$4,0))))</f>
        <v>6069.2547141565256</v>
      </c>
      <c r="N214" s="168">
        <f ca="1">IF($C214-N$1&lt;År1,0,M213*(1-VLOOKUP($A214,[1]Hugst!$R$5:$W$9,MATCH(ROUNDUP((N$1)/10,0)*10,[1]Hugst!$R$4:$W$4,0))))</f>
        <v>6025.5056321712518</v>
      </c>
      <c r="O214" s="168">
        <f ca="1">IF($C214-O$1&lt;År1,0,N213*(1-VLOOKUP($A214,[1]Hugst!$R$5:$W$9,MATCH(ROUNDUP((O$1)/10,0)*10,[1]Hugst!$R$4:$W$4,0))))</f>
        <v>5970.0131311698324</v>
      </c>
      <c r="P214" s="168">
        <f ca="1">IF($C214-P$1&lt;År1,0,O213*(1-VLOOKUP($A214,[1]Hugst!$R$5:$W$9,MATCH(ROUNDUP((P$1)/10,0)*10,[1]Hugst!$R$4:$W$4,0))))</f>
        <v>5885.9216172056676</v>
      </c>
      <c r="Q214" s="168">
        <f ca="1">IF($C214-Q$1&lt;År1,0,P213*(1-VLOOKUP($A214,[1]Hugst!$R$5:$W$9,MATCH(ROUNDUP((Q$1)/10,0)*10,[1]Hugst!$R$4:$W$4,0))))</f>
        <v>5781.4057222929241</v>
      </c>
      <c r="R214" s="168">
        <f ca="1">IF($C214-R$1&lt;År1,0,Q213*(1-VLOOKUP($A214,[1]Hugst!$R$5:$W$9,MATCH(ROUNDUP((R$1)/10,0)*10,[1]Hugst!$R$4:$W$4,0))))</f>
        <v>5649.7116578862488</v>
      </c>
      <c r="S214" s="168">
        <f ca="1">IF($C214-S$1&lt;År1,0,R213*(1-VLOOKUP($A214,[1]Hugst!$R$5:$W$9,MATCH(ROUNDUP((S$1)/10,0)*10,[1]Hugst!$R$4:$W$4,0))))</f>
        <v>5481.8665861884019</v>
      </c>
      <c r="T214" s="168">
        <f ca="1">IF($C214-T$1&lt;År1,0,S213*(1-VLOOKUP($A214,[1]Hugst!$R$5:$W$9,MATCH(ROUNDUP((T$1)/10,0)*10,[1]Hugst!$R$4:$W$4,0))))</f>
        <v>5265.9577893784699</v>
      </c>
      <c r="U214" s="168">
        <f ca="1">IF($C214-U$1&lt;År1,0,T213*(1-VLOOKUP($A214,[1]Hugst!$R$5:$W$9,MATCH(ROUNDUP((U$1)/10,0)*10,[1]Hugst!$R$4:$W$4,0))))</f>
        <v>4986.1859750357307</v>
      </c>
      <c r="V214" s="168">
        <f ca="1">IF($C214-V$1&lt;År1,0,U213*(1-VLOOKUP($A214,[1]Hugst!$R$5:$W$9,MATCH(ROUNDUP((V$1)/10,0)*10,[1]Hugst!$R$4:$W$4,0))))</f>
        <v>8526.2296159414182</v>
      </c>
      <c r="W214" s="168">
        <f ca="1">IF($C214-W$1&lt;År1,0,V213*(1-VLOOKUP($A214,[1]Hugst!$R$5:$W$9,MATCH(ROUNDUP((W$1)/10,0)*10,[1]Hugst!$R$4:$W$4,0))))</f>
        <v>8500.2142409428234</v>
      </c>
      <c r="X214" s="168">
        <f ca="1">IF($C214-X$1&lt;År1,0,W213*(1-VLOOKUP($A214,[1]Hugst!$R$5:$W$9,MATCH(ROUNDUP((X$1)/10,0)*10,[1]Hugst!$R$4:$W$4,0))))</f>
        <v>8489.7402271998908</v>
      </c>
      <c r="Y214" s="168">
        <f ca="1">IF($C214-Y$1&lt;År1,0,X213*(1-VLOOKUP($A214,[1]Hugst!$R$5:$W$9,MATCH(ROUNDUP((Y$1)/10,0)*10,[1]Hugst!$R$4:$W$4,0))))</f>
        <v>8477.2255647946567</v>
      </c>
      <c r="Z214" s="168">
        <f ca="1">IF($C214-Z$1&lt;År1,0,Y213*(1-VLOOKUP($A214,[1]Hugst!$R$5:$W$9,MATCH(ROUNDUP((Z$1)/10,0)*10,[1]Hugst!$R$4:$W$4,0))))</f>
        <v>8468.8637577526151</v>
      </c>
      <c r="AA214" s="168">
        <f ca="1">IF($C214-AA$1&lt;År1,0,Z213*(1-VLOOKUP($A214,[1]Hugst!$R$5:$W$9,MATCH(ROUNDUP((AA$1)/10,0)*10,[1]Hugst!$R$4:$W$4,0))))</f>
        <v>8452.1931479297709</v>
      </c>
      <c r="AB214" s="168">
        <f ca="1">IF($C214-AB$1&lt;År1,0,AA213*(1-VLOOKUP($A214,[1]Hugst!$R$5:$W$9,MATCH(ROUNDUP((AB$1)/10,0)*10,[1]Hugst!$R$4:$W$4,0))))</f>
        <v>8418.8860597266048</v>
      </c>
      <c r="AC214" s="168">
        <f ca="1">IF($C214-AC$1&lt;År1,0,AB213*(1-VLOOKUP($A214,[1]Hugst!$R$5:$W$9,MATCH(ROUNDUP((AC$1)/10,0)*10,[1]Hugst!$R$4:$W$4,0))))</f>
        <v>8352.3073525234704</v>
      </c>
      <c r="AD214" s="168">
        <f ca="1">IF($C214-AD$1&lt;År1,0,AC213*(1-VLOOKUP($A214,[1]Hugst!$R$5:$W$9,MATCH(ROUNDUP((AD$1)/10,0)*10,[1]Hugst!$R$4:$W$4,0))))</f>
        <v>8219.2272173290639</v>
      </c>
      <c r="AE214" s="168">
        <f ca="1">IF($C214-AE$1&lt;År1,0,AD213*(1-VLOOKUP($A214,[1]Hugst!$R$5:$W$9,MATCH(ROUNDUP((AE$1)/10,0)*10,[1]Hugst!$R$4:$W$4,0))))</f>
        <v>7953.2669827662321</v>
      </c>
      <c r="AF214" s="168">
        <f ca="1">IF($C214-AF$1&lt;År1,0,AE213*(1-VLOOKUP($A214,[1]Hugst!$R$5:$W$9,MATCH(ROUNDUP((AF$1)/10,0)*10,[1]Hugst!$R$4:$W$4,0))))</f>
        <v>7421.8311031258318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1916.729188091027</v>
      </c>
      <c r="E215" s="168">
        <f t="shared" ca="1" si="4"/>
        <v>221.86688414608943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6122.9183336825272</v>
      </c>
      <c r="G215" s="168">
        <f ca="1">IF($C215-G$1&lt;År1,0,F214*(1-VLOOKUP($A215,[1]Hugst!$R$5:$W$9,MATCH(ROUNDUP((G$1)/10,0)*10,[1]Hugst!$R$4:$W$4,0))))</f>
        <v>6124.6535012518698</v>
      </c>
      <c r="H215" s="168">
        <f ca="1">IF($C215-H$1&lt;År1,0,G214*(1-VLOOKUP($A215,[1]Hugst!$R$5:$W$9,MATCH(ROUNDUP((H$1)/10,0)*10,[1]Hugst!$R$4:$W$4,0))))</f>
        <v>6125.4212872681028</v>
      </c>
      <c r="I215" s="168">
        <f ca="1">IF($C215-I$1&lt;År1,0,H214*(1-VLOOKUP($A215,[1]Hugst!$R$5:$W$9,MATCH(ROUNDUP((I$1)/10,0)*10,[1]Hugst!$R$4:$W$4,0))))</f>
        <v>6124.8684219594661</v>
      </c>
      <c r="J215" s="168">
        <f ca="1">IF($C215-J$1&lt;År1,0,I214*(1-VLOOKUP($A215,[1]Hugst!$R$5:$W$9,MATCH(ROUNDUP((J$1)/10,0)*10,[1]Hugst!$R$4:$W$4,0))))</f>
        <v>6122.5182219678109</v>
      </c>
      <c r="K215" s="168">
        <f ca="1">IF($C215-K$1&lt;År1,0,J214*(1-VLOOKUP($A215,[1]Hugst!$R$5:$W$9,MATCH(ROUNDUP((K$1)/10,0)*10,[1]Hugst!$R$4:$W$4,0))))</f>
        <v>6117.7239303300039</v>
      </c>
      <c r="L215" s="168">
        <f ca="1">IF($C215-L$1&lt;År1,0,K214*(1-VLOOKUP($A215,[1]Hugst!$R$5:$W$9,MATCH(ROUNDUP((L$1)/10,0)*10,[1]Hugst!$R$4:$W$4,0))))</f>
        <v>6109.6009815965181</v>
      </c>
      <c r="M215" s="168">
        <f ca="1">IF($C215-M$1&lt;År1,0,L214*(1-VLOOKUP($A215,[1]Hugst!$R$5:$W$9,MATCH(ROUNDUP((M$1)/10,0)*10,[1]Hugst!$R$4:$W$4,0))))</f>
        <v>6096.9256456202993</v>
      </c>
      <c r="N215" s="168">
        <f ca="1">IF($C215-N$1&lt;År1,0,M214*(1-VLOOKUP($A215,[1]Hugst!$R$5:$W$9,MATCH(ROUNDUP((N$1)/10,0)*10,[1]Hugst!$R$4:$W$4,0))))</f>
        <v>6069.2547141565256</v>
      </c>
      <c r="O215" s="168">
        <f ca="1">IF($C215-O$1&lt;År1,0,N214*(1-VLOOKUP($A215,[1]Hugst!$R$5:$W$9,MATCH(ROUNDUP((O$1)/10,0)*10,[1]Hugst!$R$4:$W$4,0))))</f>
        <v>6025.5056321712518</v>
      </c>
      <c r="P215" s="168">
        <f ca="1">IF($C215-P$1&lt;År1,0,O214*(1-VLOOKUP($A215,[1]Hugst!$R$5:$W$9,MATCH(ROUNDUP((P$1)/10,0)*10,[1]Hugst!$R$4:$W$4,0))))</f>
        <v>5956.9082242965324</v>
      </c>
      <c r="Q215" s="168">
        <f ca="1">IF($C215-Q$1&lt;År1,0,P214*(1-VLOOKUP($A215,[1]Hugst!$R$5:$W$9,MATCH(ROUNDUP((Q$1)/10,0)*10,[1]Hugst!$R$4:$W$4,0))))</f>
        <v>5873.001301460582</v>
      </c>
      <c r="R215" s="168">
        <f ca="1">IF($C215-R$1&lt;År1,0,Q214*(1-VLOOKUP($A215,[1]Hugst!$R$5:$W$9,MATCH(ROUNDUP((R$1)/10,0)*10,[1]Hugst!$R$4:$W$4,0))))</f>
        <v>5768.7148316830126</v>
      </c>
      <c r="S215" s="168">
        <f ca="1">IF($C215-S$1&lt;År1,0,R214*(1-VLOOKUP($A215,[1]Hugst!$R$5:$W$9,MATCH(ROUNDUP((S$1)/10,0)*10,[1]Hugst!$R$4:$W$4,0))))</f>
        <v>5637.3098518079614</v>
      </c>
      <c r="T215" s="168">
        <f ca="1">IF($C215-T$1&lt;År1,0,S214*(1-VLOOKUP($A215,[1]Hugst!$R$5:$W$9,MATCH(ROUNDUP((T$1)/10,0)*10,[1]Hugst!$R$4:$W$4,0))))</f>
        <v>5469.8332205114029</v>
      </c>
      <c r="U215" s="168">
        <f ca="1">IF($C215-U$1&lt;År1,0,T214*(1-VLOOKUP($A215,[1]Hugst!$R$5:$W$9,MATCH(ROUNDUP((U$1)/10,0)*10,[1]Hugst!$R$4:$W$4,0))))</f>
        <v>5254.3983698408101</v>
      </c>
      <c r="V215" s="168">
        <f ca="1">IF($C215-V$1&lt;År1,0,U214*(1-VLOOKUP($A215,[1]Hugst!$R$5:$W$9,MATCH(ROUNDUP((V$1)/10,0)*10,[1]Hugst!$R$4:$W$4,0))))</f>
        <v>4975.240688749067</v>
      </c>
      <c r="W215" s="168">
        <f ca="1">IF($C215-W$1&lt;År1,0,V214*(1-VLOOKUP($A215,[1]Hugst!$R$5:$W$9,MATCH(ROUNDUP((W$1)/10,0)*10,[1]Hugst!$R$4:$W$4,0))))</f>
        <v>8507.5135021503265</v>
      </c>
      <c r="X215" s="168">
        <f ca="1">IF($C215-X$1&lt;År1,0,W214*(1-VLOOKUP($A215,[1]Hugst!$R$5:$W$9,MATCH(ROUNDUP((X$1)/10,0)*10,[1]Hugst!$R$4:$W$4,0))))</f>
        <v>8481.5552340724607</v>
      </c>
      <c r="Y215" s="168">
        <f ca="1">IF($C215-Y$1&lt;År1,0,X214*(1-VLOOKUP($A215,[1]Hugst!$R$5:$W$9,MATCH(ROUNDUP((Y$1)/10,0)*10,[1]Hugst!$R$4:$W$4,0))))</f>
        <v>8471.1042120670136</v>
      </c>
      <c r="Z215" s="168">
        <f ca="1">IF($C215-Z$1&lt;År1,0,Y214*(1-VLOOKUP($A215,[1]Hugst!$R$5:$W$9,MATCH(ROUNDUP((Z$1)/10,0)*10,[1]Hugst!$R$4:$W$4,0))))</f>
        <v>8466.8874848375908</v>
      </c>
      <c r="AA215" s="168">
        <f ca="1">IF($C215-AA$1&lt;År1,0,Z214*(1-VLOOKUP($A215,[1]Hugst!$R$5:$W$9,MATCH(ROUNDUP((AA$1)/10,0)*10,[1]Hugst!$R$4:$W$4,0))))</f>
        <v>8458.5358751212098</v>
      </c>
      <c r="AB215" s="168">
        <f ca="1">IF($C215-AB$1&lt;År1,0,AA214*(1-VLOOKUP($A215,[1]Hugst!$R$5:$W$9,MATCH(ROUNDUP((AB$1)/10,0)*10,[1]Hugst!$R$4:$W$4,0))))</f>
        <v>8441.8855953103448</v>
      </c>
      <c r="AC215" s="168">
        <f ca="1">IF($C215-AC$1&lt;År1,0,AB214*(1-VLOOKUP($A215,[1]Hugst!$R$5:$W$9,MATCH(ROUNDUP((AC$1)/10,0)*10,[1]Hugst!$R$4:$W$4,0))))</f>
        <v>8408.6191255074264</v>
      </c>
      <c r="AD215" s="168">
        <f ca="1">IF($C215-AD$1&lt;År1,0,AC214*(1-VLOOKUP($A215,[1]Hugst!$R$5:$W$9,MATCH(ROUNDUP((AD$1)/10,0)*10,[1]Hugst!$R$4:$W$4,0))))</f>
        <v>8342.1216118496613</v>
      </c>
      <c r="AE215" s="168">
        <f ca="1">IF($C215-AE$1&lt;År1,0,AD214*(1-VLOOKUP($A215,[1]Hugst!$R$5:$W$9,MATCH(ROUNDUP((AE$1)/10,0)*10,[1]Hugst!$R$4:$W$4,0))))</f>
        <v>8209.2037695030522</v>
      </c>
      <c r="AF215" s="168">
        <f ca="1">IF($C215-AF$1&lt;År1,0,AE214*(1-VLOOKUP($A215,[1]Hugst!$R$5:$W$9,MATCH(ROUNDUP((AF$1)/10,0)*10,[1]Hugst!$R$4:$W$4,0))))</f>
        <v>7943.5678766896881</v>
      </c>
      <c r="AG215" s="168">
        <f ca="1">IF($C215-AG$1&lt;År1,0,AF214*(1-VLOOKUP($A215,[1]Hugst!$R$5:$W$9,MATCH(ROUNDUP((AG$1)/10,0)*10,[1]Hugst!$R$4:$W$4,0))))</f>
        <v>7412.7800895854343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1909.7359730353364</v>
      </c>
      <c r="E216" s="168">
        <f t="shared" ca="1" si="4"/>
        <v>226.42033071050537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6120.4785651912525</v>
      </c>
      <c r="G216" s="168">
        <f ca="1">IF($C216-G$1&lt;År1,0,F215*(1-VLOOKUP($A216,[1]Hugst!$R$5:$W$9,MATCH(ROUNDUP((G$1)/10,0)*10,[1]Hugst!$R$4:$W$4,0))))</f>
        <v>6122.9183336825272</v>
      </c>
      <c r="H216" s="168">
        <f ca="1">IF($C216-H$1&lt;År1,0,G215*(1-VLOOKUP($A216,[1]Hugst!$R$5:$W$9,MATCH(ROUNDUP((H$1)/10,0)*10,[1]Hugst!$R$4:$W$4,0))))</f>
        <v>6124.6535012518698</v>
      </c>
      <c r="I216" s="168">
        <f ca="1">IF($C216-I$1&lt;År1,0,H215*(1-VLOOKUP($A216,[1]Hugst!$R$5:$W$9,MATCH(ROUNDUP((I$1)/10,0)*10,[1]Hugst!$R$4:$W$4,0))))</f>
        <v>6125.4212872681028</v>
      </c>
      <c r="J216" s="168">
        <f ca="1">IF($C216-J$1&lt;År1,0,I215*(1-VLOOKUP($A216,[1]Hugst!$R$5:$W$9,MATCH(ROUNDUP((J$1)/10,0)*10,[1]Hugst!$R$4:$W$4,0))))</f>
        <v>6124.8684219594661</v>
      </c>
      <c r="K216" s="168">
        <f ca="1">IF($C216-K$1&lt;År1,0,J215*(1-VLOOKUP($A216,[1]Hugst!$R$5:$W$9,MATCH(ROUNDUP((K$1)/10,0)*10,[1]Hugst!$R$4:$W$4,0))))</f>
        <v>6122.5182219678109</v>
      </c>
      <c r="L216" s="168">
        <f ca="1">IF($C216-L$1&lt;År1,0,K215*(1-VLOOKUP($A216,[1]Hugst!$R$5:$W$9,MATCH(ROUNDUP((L$1)/10,0)*10,[1]Hugst!$R$4:$W$4,0))))</f>
        <v>6117.7239303300039</v>
      </c>
      <c r="M216" s="168">
        <f ca="1">IF($C216-M$1&lt;År1,0,L215*(1-VLOOKUP($A216,[1]Hugst!$R$5:$W$9,MATCH(ROUNDUP((M$1)/10,0)*10,[1]Hugst!$R$4:$W$4,0))))</f>
        <v>6109.6009815965181</v>
      </c>
      <c r="N216" s="168">
        <f ca="1">IF($C216-N$1&lt;År1,0,M215*(1-VLOOKUP($A216,[1]Hugst!$R$5:$W$9,MATCH(ROUNDUP((N$1)/10,0)*10,[1]Hugst!$R$4:$W$4,0))))</f>
        <v>6096.9256456202993</v>
      </c>
      <c r="O216" s="168">
        <f ca="1">IF($C216-O$1&lt;År1,0,N215*(1-VLOOKUP($A216,[1]Hugst!$R$5:$W$9,MATCH(ROUNDUP((O$1)/10,0)*10,[1]Hugst!$R$4:$W$4,0))))</f>
        <v>6069.2547141565256</v>
      </c>
      <c r="P216" s="168">
        <f ca="1">IF($C216-P$1&lt;År1,0,O215*(1-VLOOKUP($A216,[1]Hugst!$R$5:$W$9,MATCH(ROUNDUP((P$1)/10,0)*10,[1]Hugst!$R$4:$W$4,0))))</f>
        <v>6012.2789124908759</v>
      </c>
      <c r="Q216" s="168">
        <f ca="1">IF($C216-Q$1&lt;År1,0,P215*(1-VLOOKUP($A216,[1]Hugst!$R$5:$W$9,MATCH(ROUNDUP((Q$1)/10,0)*10,[1]Hugst!$R$4:$W$4,0))))</f>
        <v>5943.8320842919793</v>
      </c>
      <c r="R216" s="168">
        <f ca="1">IF($C216-R$1&lt;År1,0,Q215*(1-VLOOKUP($A216,[1]Hugst!$R$5:$W$9,MATCH(ROUNDUP((R$1)/10,0)*10,[1]Hugst!$R$4:$W$4,0))))</f>
        <v>5860.1093473842047</v>
      </c>
      <c r="S216" s="168">
        <f ca="1">IF($C216-S$1&lt;År1,0,R215*(1-VLOOKUP($A216,[1]Hugst!$R$5:$W$9,MATCH(ROUNDUP((S$1)/10,0)*10,[1]Hugst!$R$4:$W$4,0))))</f>
        <v>5756.0517991256593</v>
      </c>
      <c r="T216" s="168">
        <f ca="1">IF($C216-T$1&lt;År1,0,S215*(1-VLOOKUP($A216,[1]Hugst!$R$5:$W$9,MATCH(ROUNDUP((T$1)/10,0)*10,[1]Hugst!$R$4:$W$4,0))))</f>
        <v>5624.9352692064322</v>
      </c>
      <c r="U216" s="168">
        <f ca="1">IF($C216-U$1&lt;År1,0,T215*(1-VLOOKUP($A216,[1]Hugst!$R$5:$W$9,MATCH(ROUNDUP((U$1)/10,0)*10,[1]Hugst!$R$4:$W$4,0))))</f>
        <v>5457.8262695395488</v>
      </c>
      <c r="V216" s="168">
        <f ca="1">IF($C216-V$1&lt;År1,0,U215*(1-VLOOKUP($A216,[1]Hugst!$R$5:$W$9,MATCH(ROUNDUP((V$1)/10,0)*10,[1]Hugst!$R$4:$W$4,0))))</f>
        <v>5242.864324638721</v>
      </c>
      <c r="W216" s="168">
        <f ca="1">IF($C216-W$1&lt;År1,0,V215*(1-VLOOKUP($A216,[1]Hugst!$R$5:$W$9,MATCH(ROUNDUP((W$1)/10,0)*10,[1]Hugst!$R$4:$W$4,0))))</f>
        <v>4964.3194287005936</v>
      </c>
      <c r="X216" s="168">
        <f ca="1">IF($C216-X$1&lt;År1,0,W215*(1-VLOOKUP($A216,[1]Hugst!$R$5:$W$9,MATCH(ROUNDUP((X$1)/10,0)*10,[1]Hugst!$R$4:$W$4,0))))</f>
        <v>8488.8384725114593</v>
      </c>
      <c r="Y216" s="168">
        <f ca="1">IF($C216-Y$1&lt;År1,0,X215*(1-VLOOKUP($A216,[1]Hugst!$R$5:$W$9,MATCH(ROUNDUP((Y$1)/10,0)*10,[1]Hugst!$R$4:$W$4,0))))</f>
        <v>8462.9371859976673</v>
      </c>
      <c r="Z216" s="168">
        <f ca="1">IF($C216-Z$1&lt;År1,0,Y215*(1-VLOOKUP($A216,[1]Hugst!$R$5:$W$9,MATCH(ROUNDUP((Z$1)/10,0)*10,[1]Hugst!$R$4:$W$4,0))))</f>
        <v>8460.7735971742495</v>
      </c>
      <c r="AA216" s="168">
        <f ca="1">IF($C216-AA$1&lt;År1,0,Z215*(1-VLOOKUP($A216,[1]Hugst!$R$5:$W$9,MATCH(ROUNDUP((AA$1)/10,0)*10,[1]Hugst!$R$4:$W$4,0))))</f>
        <v>8456.5620122951059</v>
      </c>
      <c r="AB216" s="168">
        <f ca="1">IF($C216-AB$1&lt;År1,0,AA215*(1-VLOOKUP($A216,[1]Hugst!$R$5:$W$9,MATCH(ROUNDUP((AB$1)/10,0)*10,[1]Hugst!$R$4:$W$4,0))))</f>
        <v>8448.2205874686224</v>
      </c>
      <c r="AC216" s="168">
        <f ca="1">IF($C216-AC$1&lt;År1,0,AB215*(1-VLOOKUP($A216,[1]Hugst!$R$5:$W$9,MATCH(ROUNDUP((AC$1)/10,0)*10,[1]Hugst!$R$4:$W$4,0))))</f>
        <v>8431.5906128770403</v>
      </c>
      <c r="AD216" s="168">
        <f ca="1">IF($C216-AD$1&lt;År1,0,AC215*(1-VLOOKUP($A216,[1]Hugst!$R$5:$W$9,MATCH(ROUNDUP((AD$1)/10,0)*10,[1]Hugst!$R$4:$W$4,0))))</f>
        <v>8398.3647119397338</v>
      </c>
      <c r="AE216" s="168">
        <f ca="1">IF($C216-AE$1&lt;År1,0,AD215*(1-VLOOKUP($A216,[1]Hugst!$R$5:$W$9,MATCH(ROUNDUP((AE$1)/10,0)*10,[1]Hugst!$R$4:$W$4,0))))</f>
        <v>8331.9482928108209</v>
      </c>
      <c r="AF216" s="168">
        <f ca="1">IF($C216-AF$1&lt;År1,0,AE215*(1-VLOOKUP($A216,[1]Hugst!$R$5:$W$9,MATCH(ROUNDUP((AF$1)/10,0)*10,[1]Hugst!$R$4:$W$4,0))))</f>
        <v>8199.192545393902</v>
      </c>
      <c r="AG216" s="168">
        <f ca="1">IF($C216-AG$1&lt;År1,0,AF215*(1-VLOOKUP($A216,[1]Hugst!$R$5:$W$9,MATCH(ROUNDUP((AG$1)/10,0)*10,[1]Hugst!$R$4:$W$4,0))))</f>
        <v>7933.8805987912856</v>
      </c>
      <c r="AH216" s="168">
        <f ca="1">IF($C216-AH$1&lt;År1,0,AG215*(1-VLOOKUP($A216,[1]Hugst!$R$5:$W$9,MATCH(ROUNDUP((AH$1)/10,0)*10,[1]Hugst!$R$4:$W$4,0))))</f>
        <v>7403.7401138664272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1902.1301163337503</v>
      </c>
      <c r="E217" s="168">
        <f t="shared" ca="1" si="4"/>
        <v>231.07776753450162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6117.5301453136626</v>
      </c>
      <c r="G217" s="168">
        <f ca="1">IF($C217-G$1&lt;År1,0,F216*(1-VLOOKUP($A217,[1]Hugst!$R$5:$W$9,MATCH(ROUNDUP((G$1)/10,0)*10,[1]Hugst!$R$4:$W$4,0))))</f>
        <v>6120.4785651912525</v>
      </c>
      <c r="H217" s="168">
        <f ca="1">IF($C217-H$1&lt;År1,0,G216*(1-VLOOKUP($A217,[1]Hugst!$R$5:$W$9,MATCH(ROUNDUP((H$1)/10,0)*10,[1]Hugst!$R$4:$W$4,0))))</f>
        <v>6122.9183336825272</v>
      </c>
      <c r="I217" s="168">
        <f ca="1">IF($C217-I$1&lt;År1,0,H216*(1-VLOOKUP($A217,[1]Hugst!$R$5:$W$9,MATCH(ROUNDUP((I$1)/10,0)*10,[1]Hugst!$R$4:$W$4,0))))</f>
        <v>6124.6535012518698</v>
      </c>
      <c r="J217" s="168">
        <f ca="1">IF($C217-J$1&lt;År1,0,I216*(1-VLOOKUP($A217,[1]Hugst!$R$5:$W$9,MATCH(ROUNDUP((J$1)/10,0)*10,[1]Hugst!$R$4:$W$4,0))))</f>
        <v>6125.4212872681028</v>
      </c>
      <c r="K217" s="168">
        <f ca="1">IF($C217-K$1&lt;År1,0,J216*(1-VLOOKUP($A217,[1]Hugst!$R$5:$W$9,MATCH(ROUNDUP((K$1)/10,0)*10,[1]Hugst!$R$4:$W$4,0))))</f>
        <v>6124.8684219594661</v>
      </c>
      <c r="L217" s="168">
        <f ca="1">IF($C217-L$1&lt;År1,0,K216*(1-VLOOKUP($A217,[1]Hugst!$R$5:$W$9,MATCH(ROUNDUP((L$1)/10,0)*10,[1]Hugst!$R$4:$W$4,0))))</f>
        <v>6122.5182219678109</v>
      </c>
      <c r="M217" s="168">
        <f ca="1">IF($C217-M$1&lt;År1,0,L216*(1-VLOOKUP($A217,[1]Hugst!$R$5:$W$9,MATCH(ROUNDUP((M$1)/10,0)*10,[1]Hugst!$R$4:$W$4,0))))</f>
        <v>6117.7239303300039</v>
      </c>
      <c r="N217" s="168">
        <f ca="1">IF($C217-N$1&lt;År1,0,M216*(1-VLOOKUP($A217,[1]Hugst!$R$5:$W$9,MATCH(ROUNDUP((N$1)/10,0)*10,[1]Hugst!$R$4:$W$4,0))))</f>
        <v>6109.6009815965181</v>
      </c>
      <c r="O217" s="168">
        <f ca="1">IF($C217-O$1&lt;År1,0,N216*(1-VLOOKUP($A217,[1]Hugst!$R$5:$W$9,MATCH(ROUNDUP((O$1)/10,0)*10,[1]Hugst!$R$4:$W$4,0))))</f>
        <v>6096.9256456202993</v>
      </c>
      <c r="P217" s="168">
        <f ca="1">IF($C217-P$1&lt;År1,0,O216*(1-VLOOKUP($A217,[1]Hugst!$R$5:$W$9,MATCH(ROUNDUP((P$1)/10,0)*10,[1]Hugst!$R$4:$W$4,0))))</f>
        <v>6055.9319599059381</v>
      </c>
      <c r="Q217" s="168">
        <f ca="1">IF($C217-Q$1&lt;År1,0,P216*(1-VLOOKUP($A217,[1]Hugst!$R$5:$W$9,MATCH(ROUNDUP((Q$1)/10,0)*10,[1]Hugst!$R$4:$W$4,0))))</f>
        <v>5999.0812270732131</v>
      </c>
      <c r="R217" s="168">
        <f ca="1">IF($C217-R$1&lt;År1,0,Q216*(1-VLOOKUP($A217,[1]Hugst!$R$5:$W$9,MATCH(ROUNDUP((R$1)/10,0)*10,[1]Hugst!$R$4:$W$4,0))))</f>
        <v>5930.7846480093867</v>
      </c>
      <c r="S217" s="168">
        <f ca="1">IF($C217-S$1&lt;År1,0,R216*(1-VLOOKUP($A217,[1]Hugst!$R$5:$W$9,MATCH(ROUNDUP((S$1)/10,0)*10,[1]Hugst!$R$4:$W$4,0))))</f>
        <v>5847.2456927192152</v>
      </c>
      <c r="T217" s="168">
        <f ca="1">IF($C217-T$1&lt;År1,0,S216*(1-VLOOKUP($A217,[1]Hugst!$R$5:$W$9,MATCH(ROUNDUP((T$1)/10,0)*10,[1]Hugst!$R$4:$W$4,0))))</f>
        <v>5743.4165634690416</v>
      </c>
      <c r="U217" s="168">
        <f ca="1">IF($C217-U$1&lt;År1,0,T216*(1-VLOOKUP($A217,[1]Hugst!$R$5:$W$9,MATCH(ROUNDUP((U$1)/10,0)*10,[1]Hugst!$R$4:$W$4,0))))</f>
        <v>5612.5878503228087</v>
      </c>
      <c r="V217" s="168">
        <f ca="1">IF($C217-V$1&lt;År1,0,U216*(1-VLOOKUP($A217,[1]Hugst!$R$5:$W$9,MATCH(ROUNDUP((V$1)/10,0)*10,[1]Hugst!$R$4:$W$4,0))))</f>
        <v>5445.8456752893399</v>
      </c>
      <c r="W217" s="168">
        <f ca="1">IF($C217-W$1&lt;År1,0,V216*(1-VLOOKUP($A217,[1]Hugst!$R$5:$W$9,MATCH(ROUNDUP((W$1)/10,0)*10,[1]Hugst!$R$4:$W$4,0))))</f>
        <v>5231.3555980724404</v>
      </c>
      <c r="X217" s="168">
        <f ca="1">IF($C217-X$1&lt;År1,0,W216*(1-VLOOKUP($A217,[1]Hugst!$R$5:$W$9,MATCH(ROUNDUP((X$1)/10,0)*10,[1]Hugst!$R$4:$W$4,0))))</f>
        <v>4953.4221421497878</v>
      </c>
      <c r="Y217" s="168">
        <f ca="1">IF($C217-Y$1&lt;År1,0,X216*(1-VLOOKUP($A217,[1]Hugst!$R$5:$W$9,MATCH(ROUNDUP((Y$1)/10,0)*10,[1]Hugst!$R$4:$W$4,0))))</f>
        <v>8470.204436840093</v>
      </c>
      <c r="Z217" s="168">
        <f ca="1">IF($C217-Z$1&lt;År1,0,Y216*(1-VLOOKUP($A217,[1]Hugst!$R$5:$W$9,MATCH(ROUNDUP((Z$1)/10,0)*10,[1]Hugst!$R$4:$W$4,0))))</f>
        <v>8452.6165308927921</v>
      </c>
      <c r="AA217" s="168">
        <f ca="1">IF($C217-AA$1&lt;År1,0,Z216*(1-VLOOKUP($A217,[1]Hugst!$R$5:$W$9,MATCH(ROUNDUP((AA$1)/10,0)*10,[1]Hugst!$R$4:$W$4,0))))</f>
        <v>8450.4555805923301</v>
      </c>
      <c r="AB217" s="168">
        <f ca="1">IF($C217-AB$1&lt;År1,0,AA216*(1-VLOOKUP($A217,[1]Hugst!$R$5:$W$9,MATCH(ROUNDUP((AB$1)/10,0)*10,[1]Hugst!$R$4:$W$4,0))))</f>
        <v>8446.2491317923068</v>
      </c>
      <c r="AC217" s="168">
        <f ca="1">IF($C217-AC$1&lt;År1,0,AB216*(1-VLOOKUP($A217,[1]Hugst!$R$5:$W$9,MATCH(ROUNDUP((AC$1)/10,0)*10,[1]Hugst!$R$4:$W$4,0))))</f>
        <v>8437.9178794351246</v>
      </c>
      <c r="AD217" s="168">
        <f ca="1">IF($C217-AD$1&lt;År1,0,AC216*(1-VLOOKUP($A217,[1]Hugst!$R$5:$W$9,MATCH(ROUNDUP((AD$1)/10,0)*10,[1]Hugst!$R$4:$W$4,0))))</f>
        <v>8421.3081853003605</v>
      </c>
      <c r="AE217" s="168">
        <f ca="1">IF($C217-AE$1&lt;År1,0,AD216*(1-VLOOKUP($A217,[1]Hugst!$R$5:$W$9,MATCH(ROUNDUP((AE$1)/10,0)*10,[1]Hugst!$R$4:$W$4,0))))</f>
        <v>8388.1228037544406</v>
      </c>
      <c r="AF217" s="168">
        <f ca="1">IF($C217-AF$1&lt;År1,0,AE216*(1-VLOOKUP($A217,[1]Hugst!$R$5:$W$9,MATCH(ROUNDUP((AF$1)/10,0)*10,[1]Hugst!$R$4:$W$4,0))))</f>
        <v>8321.7873802586128</v>
      </c>
      <c r="AG217" s="168">
        <f ca="1">IF($C217-AG$1&lt;År1,0,AF216*(1-VLOOKUP($A217,[1]Hugst!$R$5:$W$9,MATCH(ROUNDUP((AG$1)/10,0)*10,[1]Hugst!$R$4:$W$4,0))))</f>
        <v>8189.1935300946416</v>
      </c>
      <c r="AH217" s="168">
        <f ca="1">IF($C217-AH$1&lt;År1,0,AG216*(1-VLOOKUP($A217,[1]Hugst!$R$5:$W$9,MATCH(ROUNDUP((AH$1)/10,0)*10,[1]Hugst!$R$4:$W$4,0))))</f>
        <v>7924.2051346464177</v>
      </c>
      <c r="AI217" s="168">
        <f ca="1">IF($C217-AI$1&lt;År1,0,AH216*(1-VLOOKUP($A217,[1]Hugst!$R$5:$W$9,MATCH(ROUNDUP((AI$1)/10,0)*10,[1]Hugst!$R$4:$W$4,0))))</f>
        <v>7394.7111625080533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1894.0765831247645</v>
      </c>
      <c r="E218" s="168">
        <f t="shared" ca="1" si="4"/>
        <v>231.73051992402179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6110.129364494197</v>
      </c>
      <c r="G218" s="168">
        <f ca="1">IF($C218-G$1&lt;År1,0,F217*(1-VLOOKUP($A218,[1]Hugst!$R$5:$W$9,MATCH(ROUNDUP((G$1)/10,0)*10,[1]Hugst!$R$4:$W$4,0))))</f>
        <v>6117.5301453136626</v>
      </c>
      <c r="H218" s="168">
        <f ca="1">IF($C218-H$1&lt;År1,0,G217*(1-VLOOKUP($A218,[1]Hugst!$R$5:$W$9,MATCH(ROUNDUP((H$1)/10,0)*10,[1]Hugst!$R$4:$W$4,0))))</f>
        <v>6120.4785651912525</v>
      </c>
      <c r="I218" s="168">
        <f ca="1">IF($C218-I$1&lt;År1,0,H217*(1-VLOOKUP($A218,[1]Hugst!$R$5:$W$9,MATCH(ROUNDUP((I$1)/10,0)*10,[1]Hugst!$R$4:$W$4,0))))</f>
        <v>6122.9183336825272</v>
      </c>
      <c r="J218" s="168">
        <f ca="1">IF($C218-J$1&lt;År1,0,I217*(1-VLOOKUP($A218,[1]Hugst!$R$5:$W$9,MATCH(ROUNDUP((J$1)/10,0)*10,[1]Hugst!$R$4:$W$4,0))))</f>
        <v>6124.6535012518698</v>
      </c>
      <c r="K218" s="168">
        <f ca="1">IF($C218-K$1&lt;År1,0,J217*(1-VLOOKUP($A218,[1]Hugst!$R$5:$W$9,MATCH(ROUNDUP((K$1)/10,0)*10,[1]Hugst!$R$4:$W$4,0))))</f>
        <v>6125.4212872681028</v>
      </c>
      <c r="L218" s="168">
        <f ca="1">IF($C218-L$1&lt;År1,0,K217*(1-VLOOKUP($A218,[1]Hugst!$R$5:$W$9,MATCH(ROUNDUP((L$1)/10,0)*10,[1]Hugst!$R$4:$W$4,0))))</f>
        <v>6124.8684219594661</v>
      </c>
      <c r="M218" s="168">
        <f ca="1">IF($C218-M$1&lt;År1,0,L217*(1-VLOOKUP($A218,[1]Hugst!$R$5:$W$9,MATCH(ROUNDUP((M$1)/10,0)*10,[1]Hugst!$R$4:$W$4,0))))</f>
        <v>6122.5182219678109</v>
      </c>
      <c r="N218" s="168">
        <f ca="1">IF($C218-N$1&lt;År1,0,M217*(1-VLOOKUP($A218,[1]Hugst!$R$5:$W$9,MATCH(ROUNDUP((N$1)/10,0)*10,[1]Hugst!$R$4:$W$4,0))))</f>
        <v>6117.7239303300039</v>
      </c>
      <c r="O218" s="168">
        <f ca="1">IF($C218-O$1&lt;År1,0,N217*(1-VLOOKUP($A218,[1]Hugst!$R$5:$W$9,MATCH(ROUNDUP((O$1)/10,0)*10,[1]Hugst!$R$4:$W$4,0))))</f>
        <v>6109.6009815965181</v>
      </c>
      <c r="P218" s="168">
        <f ca="1">IF($C218-P$1&lt;År1,0,O217*(1-VLOOKUP($A218,[1]Hugst!$R$5:$W$9,MATCH(ROUNDUP((P$1)/10,0)*10,[1]Hugst!$R$4:$W$4,0))))</f>
        <v>6083.5421503006446</v>
      </c>
      <c r="Q218" s="168">
        <f ca="1">IF($C218-Q$1&lt;År1,0,P217*(1-VLOOKUP($A218,[1]Hugst!$R$5:$W$9,MATCH(ROUNDUP((Q$1)/10,0)*10,[1]Hugst!$R$4:$W$4,0))))</f>
        <v>6042.6384507256571</v>
      </c>
      <c r="R218" s="168">
        <f ca="1">IF($C218-R$1&lt;År1,0,Q217*(1-VLOOKUP($A218,[1]Hugst!$R$5:$W$9,MATCH(ROUNDUP((R$1)/10,0)*10,[1]Hugst!$R$4:$W$4,0))))</f>
        <v>5985.9125121845154</v>
      </c>
      <c r="S218" s="168">
        <f ca="1">IF($C218-S$1&lt;År1,0,R217*(1-VLOOKUP($A218,[1]Hugst!$R$5:$W$9,MATCH(ROUNDUP((S$1)/10,0)*10,[1]Hugst!$R$4:$W$4,0))))</f>
        <v>5917.7658524405861</v>
      </c>
      <c r="T218" s="168">
        <f ca="1">IF($C218-T$1&lt;År1,0,S217*(1-VLOOKUP($A218,[1]Hugst!$R$5:$W$9,MATCH(ROUNDUP((T$1)/10,0)*10,[1]Hugst!$R$4:$W$4,0))))</f>
        <v>5834.4102753449533</v>
      </c>
      <c r="U218" s="168">
        <f ca="1">IF($C218-U$1&lt;År1,0,T217*(1-VLOOKUP($A218,[1]Hugst!$R$5:$W$9,MATCH(ROUNDUP((U$1)/10,0)*10,[1]Hugst!$R$4:$W$4,0))))</f>
        <v>5730.8090636955731</v>
      </c>
      <c r="V218" s="168">
        <f ca="1">IF($C218-V$1&lt;År1,0,U217*(1-VLOOKUP($A218,[1]Hugst!$R$5:$W$9,MATCH(ROUNDUP((V$1)/10,0)*10,[1]Hugst!$R$4:$W$4,0))))</f>
        <v>5600.2675355294168</v>
      </c>
      <c r="W218" s="168">
        <f ca="1">IF($C218-W$1&lt;År1,0,V217*(1-VLOOKUP($A218,[1]Hugst!$R$5:$W$9,MATCH(ROUNDUP((W$1)/10,0)*10,[1]Hugst!$R$4:$W$4,0))))</f>
        <v>5433.8913799045586</v>
      </c>
      <c r="X218" s="168">
        <f ca="1">IF($C218-X$1&lt;År1,0,W217*(1-VLOOKUP($A218,[1]Hugst!$R$5:$W$9,MATCH(ROUNDUP((X$1)/10,0)*10,[1]Hugst!$R$4:$W$4,0))))</f>
        <v>5219.8721345644763</v>
      </c>
      <c r="Y218" s="168">
        <f ca="1">IF($C218-Y$1&lt;År1,0,X217*(1-VLOOKUP($A218,[1]Hugst!$R$5:$W$9,MATCH(ROUNDUP((Y$1)/10,0)*10,[1]Hugst!$R$4:$W$4,0))))</f>
        <v>4942.5487764718982</v>
      </c>
      <c r="Z218" s="168">
        <f ca="1">IF($C218-Z$1&lt;År1,0,Y217*(1-VLOOKUP($A218,[1]Hugst!$R$5:$W$9,MATCH(ROUNDUP((Z$1)/10,0)*10,[1]Hugst!$R$4:$W$4,0))))</f>
        <v>8459.8749192341911</v>
      </c>
      <c r="AA218" s="168">
        <f ca="1">IF($C218-AA$1&lt;År1,0,Z217*(1-VLOOKUP($A218,[1]Hugst!$R$5:$W$9,MATCH(ROUNDUP((AA$1)/10,0)*10,[1]Hugst!$R$4:$W$4,0))))</f>
        <v>8442.308461952678</v>
      </c>
      <c r="AB218" s="168">
        <f ca="1">IF($C218-AB$1&lt;År1,0,AA217*(1-VLOOKUP($A218,[1]Hugst!$R$5:$W$9,MATCH(ROUNDUP((AB$1)/10,0)*10,[1]Hugst!$R$4:$W$4,0))))</f>
        <v>8440.1501469574614</v>
      </c>
      <c r="AC218" s="168">
        <f ca="1">IF($C218-AC$1&lt;År1,0,AB217*(1-VLOOKUP($A218,[1]Hugst!$R$5:$W$9,MATCH(ROUNDUP((AC$1)/10,0)*10,[1]Hugst!$R$4:$W$4,0))))</f>
        <v>8435.9488279730485</v>
      </c>
      <c r="AD218" s="168">
        <f ca="1">IF($C218-AD$1&lt;År1,0,AC217*(1-VLOOKUP($A218,[1]Hugst!$R$5:$W$9,MATCH(ROUNDUP((AD$1)/10,0)*10,[1]Hugst!$R$4:$W$4,0))))</f>
        <v>8427.6277356797164</v>
      </c>
      <c r="AE218" s="168">
        <f ca="1">IF($C218-AE$1&lt;År1,0,AD217*(1-VLOOKUP($A218,[1]Hugst!$R$5:$W$9,MATCH(ROUNDUP((AE$1)/10,0)*10,[1]Hugst!$R$4:$W$4,0))))</f>
        <v>8411.0382972695061</v>
      </c>
      <c r="AF218" s="168">
        <f ca="1">IF($C218-AF$1&lt;År1,0,AE217*(1-VLOOKUP($A218,[1]Hugst!$R$5:$W$9,MATCH(ROUNDUP((AF$1)/10,0)*10,[1]Hugst!$R$4:$W$4,0))))</f>
        <v>8377.8933857010816</v>
      </c>
      <c r="AG218" s="168">
        <f ca="1">IF($C218-AG$1&lt;År1,0,AF217*(1-VLOOKUP($A218,[1]Hugst!$R$5:$W$9,MATCH(ROUNDUP((AG$1)/10,0)*10,[1]Hugst!$R$4:$W$4,0))))</f>
        <v>8311.6388590631759</v>
      </c>
      <c r="AH218" s="168">
        <f ca="1">IF($C218-AH$1&lt;År1,0,AG217*(1-VLOOKUP($A218,[1]Hugst!$R$5:$W$9,MATCH(ROUNDUP((AH$1)/10,0)*10,[1]Hugst!$R$4:$W$4,0))))</f>
        <v>8179.2067087164778</v>
      </c>
      <c r="AI218" s="168">
        <f ca="1">IF($C218-AI$1&lt;År1,0,AH217*(1-VLOOKUP($A218,[1]Hugst!$R$5:$W$9,MATCH(ROUNDUP((AI$1)/10,0)*10,[1]Hugst!$R$4:$W$4,0))))</f>
        <v>7914.5414698480681</v>
      </c>
      <c r="AJ218" s="168">
        <f ca="1">IF($C218-AJ$1&lt;År1,0,AI217*(1-VLOOKUP($A218,[1]Hugst!$R$5:$W$9,MATCH(ROUNDUP((AJ$1)/10,0)*10,[1]Hugst!$R$4:$W$4,0))))</f>
        <v>7389.7512952649085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318.07499999999709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1025.6617065084229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475.52212499999587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1183.1088315084216</v>
      </c>
      <c r="G220" s="168">
        <f ca="1">IF($C220-G$1&lt;År1,0,F219*(1-VLOOKUP($A220,[1]Hugst!$R$5:$W$9,MATCH(ROUNDUP((G$1)/10,0)*10,[1]Hugst!$R$4:$W$4,0))))</f>
        <v>1025.6617065084229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552.66326437500175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1260.2499708834275</v>
      </c>
      <c r="G221" s="168">
        <f ca="1">IF($C221-G$1&lt;År1,0,F220*(1-VLOOKUP($A221,[1]Hugst!$R$5:$W$9,MATCH(ROUNDUP((G$1)/10,0)*10,[1]Hugst!$R$4:$W$4,0))))</f>
        <v>1183.1088315084216</v>
      </c>
      <c r="H221" s="168">
        <f ca="1">IF($C221-H$1&lt;År1,0,G220*(1-VLOOKUP($A221,[1]Hugst!$R$5:$W$9,MATCH(ROUNDUP((H$1)/10,0)*10,[1]Hugst!$R$4:$W$4,0))))</f>
        <v>1025.6617065084229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589.65932305312708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1297.2460295615529</v>
      </c>
      <c r="G222" s="168">
        <f ca="1">IF($C222-G$1&lt;År1,0,F221*(1-VLOOKUP($A222,[1]Hugst!$R$5:$W$9,MATCH(ROUNDUP((G$1)/10,0)*10,[1]Hugst!$R$4:$W$4,0))))</f>
        <v>1260.2499708834275</v>
      </c>
      <c r="H222" s="168">
        <f ca="1">IF($C222-H$1&lt;År1,0,G221*(1-VLOOKUP($A222,[1]Hugst!$R$5:$W$9,MATCH(ROUNDUP((H$1)/10,0)*10,[1]Hugst!$R$4:$W$4,0))))</f>
        <v>1183.1088315084216</v>
      </c>
      <c r="I222" s="168">
        <f ca="1">IF($C222-I$1&lt;År1,0,H221*(1-VLOOKUP($A222,[1]Hugst!$R$5:$W$9,MATCH(ROUNDUP((I$1)/10,0)*10,[1]Hugst!$R$4:$W$4,0))))</f>
        <v>1025.6617065084229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606.59071393785325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1314.177420446279</v>
      </c>
      <c r="G223" s="168">
        <f ca="1">IF($C223-G$1&lt;År1,0,F222*(1-VLOOKUP($A223,[1]Hugst!$R$5:$W$9,MATCH(ROUNDUP((G$1)/10,0)*10,[1]Hugst!$R$4:$W$4,0))))</f>
        <v>1297.2460295615529</v>
      </c>
      <c r="H223" s="168">
        <f ca="1">IF($C223-H$1&lt;År1,0,G222*(1-VLOOKUP($A223,[1]Hugst!$R$5:$W$9,MATCH(ROUNDUP((H$1)/10,0)*10,[1]Hugst!$R$4:$W$4,0))))</f>
        <v>1260.2499708834275</v>
      </c>
      <c r="I223" s="168">
        <f ca="1">IF($C223-I$1&lt;År1,0,H222*(1-VLOOKUP($A223,[1]Hugst!$R$5:$W$9,MATCH(ROUNDUP((I$1)/10,0)*10,[1]Hugst!$R$4:$W$4,0))))</f>
        <v>1183.1088315084216</v>
      </c>
      <c r="J223" s="168">
        <f ca="1">IF($C223-J$1&lt;År1,0,I222*(1-VLOOKUP($A223,[1]Hugst!$R$5:$W$9,MATCH(ROUNDUP((J$1)/10,0)*10,[1]Hugst!$R$4:$W$4,0))))</f>
        <v>1025.6617065084229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613.49760411816487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1321.0843106265906</v>
      </c>
      <c r="G224" s="168">
        <f ca="1">IF($C224-G$1&lt;År1,0,F223*(1-VLOOKUP($A224,[1]Hugst!$R$5:$W$9,MATCH(ROUNDUP((G$1)/10,0)*10,[1]Hugst!$R$4:$W$4,0))))</f>
        <v>1314.177420446279</v>
      </c>
      <c r="H224" s="168">
        <f ca="1">IF($C224-H$1&lt;År1,0,G223*(1-VLOOKUP($A224,[1]Hugst!$R$5:$W$9,MATCH(ROUNDUP((H$1)/10,0)*10,[1]Hugst!$R$4:$W$4,0))))</f>
        <v>1297.2460295615529</v>
      </c>
      <c r="I224" s="168">
        <f ca="1">IF($C224-I$1&lt;År1,0,H223*(1-VLOOKUP($A224,[1]Hugst!$R$5:$W$9,MATCH(ROUNDUP((I$1)/10,0)*10,[1]Hugst!$R$4:$W$4,0))))</f>
        <v>1260.2499708834275</v>
      </c>
      <c r="J224" s="168">
        <f ca="1">IF($C224-J$1&lt;År1,0,I223*(1-VLOOKUP($A224,[1]Hugst!$R$5:$W$9,MATCH(ROUNDUP((J$1)/10,0)*10,[1]Hugst!$R$4:$W$4,0))))</f>
        <v>1183.1088315084216</v>
      </c>
      <c r="K224" s="168">
        <f ca="1">IF($C224-K$1&lt;År1,0,J223*(1-VLOOKUP($A224,[1]Hugst!$R$5:$W$9,MATCH(ROUNDUP((K$1)/10,0)*10,[1]Hugst!$R$4:$W$4,0))))</f>
        <v>1025.6617065084229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615.40003797258373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1322.9867444810097</v>
      </c>
      <c r="G225" s="168">
        <f ca="1">IF($C225-G$1&lt;År1,0,F224*(1-VLOOKUP($A225,[1]Hugst!$R$5:$W$9,MATCH(ROUNDUP((G$1)/10,0)*10,[1]Hugst!$R$4:$W$4,0))))</f>
        <v>1321.0843106265906</v>
      </c>
      <c r="H225" s="168">
        <f ca="1">IF($C225-H$1&lt;År1,0,G224*(1-VLOOKUP($A225,[1]Hugst!$R$5:$W$9,MATCH(ROUNDUP((H$1)/10,0)*10,[1]Hugst!$R$4:$W$4,0))))</f>
        <v>1314.177420446279</v>
      </c>
      <c r="I225" s="168">
        <f ca="1">IF($C225-I$1&lt;År1,0,H224*(1-VLOOKUP($A225,[1]Hugst!$R$5:$W$9,MATCH(ROUNDUP((I$1)/10,0)*10,[1]Hugst!$R$4:$W$4,0))))</f>
        <v>1297.2460295615529</v>
      </c>
      <c r="J225" s="168">
        <f ca="1">IF($C225-J$1&lt;År1,0,I224*(1-VLOOKUP($A225,[1]Hugst!$R$5:$W$9,MATCH(ROUNDUP((J$1)/10,0)*10,[1]Hugst!$R$4:$W$4,0))))</f>
        <v>1260.2499708834275</v>
      </c>
      <c r="K225" s="168">
        <f ca="1">IF($C225-K$1&lt;År1,0,J224*(1-VLOOKUP($A225,[1]Hugst!$R$5:$W$9,MATCH(ROUNDUP((K$1)/10,0)*10,[1]Hugst!$R$4:$W$4,0))))</f>
        <v>1183.1088315084216</v>
      </c>
      <c r="L225" s="168">
        <f ca="1">IF($C225-L$1&lt;År1,0,K224*(1-VLOOKUP($A225,[1]Hugst!$R$5:$W$9,MATCH(ROUNDUP((L$1)/10,0)*10,[1]Hugst!$R$4:$W$4,0))))</f>
        <v>1025.6617065084229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614.80799872021817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1322.3947052286439</v>
      </c>
      <c r="G226" s="168">
        <f ca="1">IF($C226-G$1&lt;År1,0,F225*(1-VLOOKUP($A226,[1]Hugst!$R$5:$W$9,MATCH(ROUNDUP((G$1)/10,0)*10,[1]Hugst!$R$4:$W$4,0))))</f>
        <v>1322.9867444810097</v>
      </c>
      <c r="H226" s="168">
        <f ca="1">IF($C226-H$1&lt;År1,0,G225*(1-VLOOKUP($A226,[1]Hugst!$R$5:$W$9,MATCH(ROUNDUP((H$1)/10,0)*10,[1]Hugst!$R$4:$W$4,0))))</f>
        <v>1321.0843106265906</v>
      </c>
      <c r="I226" s="168">
        <f ca="1">IF($C226-I$1&lt;År1,0,H225*(1-VLOOKUP($A226,[1]Hugst!$R$5:$W$9,MATCH(ROUNDUP((I$1)/10,0)*10,[1]Hugst!$R$4:$W$4,0))))</f>
        <v>1314.177420446279</v>
      </c>
      <c r="J226" s="168">
        <f ca="1">IF($C226-J$1&lt;År1,0,I225*(1-VLOOKUP($A226,[1]Hugst!$R$5:$W$9,MATCH(ROUNDUP((J$1)/10,0)*10,[1]Hugst!$R$4:$W$4,0))))</f>
        <v>1297.2460295615529</v>
      </c>
      <c r="K226" s="168">
        <f ca="1">IF($C226-K$1&lt;År1,0,J225*(1-VLOOKUP($A226,[1]Hugst!$R$5:$W$9,MATCH(ROUNDUP((K$1)/10,0)*10,[1]Hugst!$R$4:$W$4,0))))</f>
        <v>1260.2499708834275</v>
      </c>
      <c r="L226" s="168">
        <f ca="1">IF($C226-L$1&lt;År1,0,K225*(1-VLOOKUP($A226,[1]Hugst!$R$5:$W$9,MATCH(ROUNDUP((L$1)/10,0)*10,[1]Hugst!$R$4:$W$4,0))))</f>
        <v>1183.1088315084216</v>
      </c>
      <c r="M226" s="168">
        <f ca="1">IF($C226-M$1&lt;År1,0,L225*(1-VLOOKUP($A226,[1]Hugst!$R$5:$W$9,MATCH(ROUNDUP((M$1)/10,0)*10,[1]Hugst!$R$4:$W$4,0))))</f>
        <v>1025.6617065084229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612.9764391953704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1320.5631457037962</v>
      </c>
      <c r="G227" s="168">
        <f ca="1">IF($C227-G$1&lt;År1,0,F226*(1-VLOOKUP($A227,[1]Hugst!$R$5:$W$9,MATCH(ROUNDUP((G$1)/10,0)*10,[1]Hugst!$R$4:$W$4,0))))</f>
        <v>1322.3947052286439</v>
      </c>
      <c r="H227" s="168">
        <f ca="1">IF($C227-H$1&lt;År1,0,G226*(1-VLOOKUP($A227,[1]Hugst!$R$5:$W$9,MATCH(ROUNDUP((H$1)/10,0)*10,[1]Hugst!$R$4:$W$4,0))))</f>
        <v>1322.9867444810097</v>
      </c>
      <c r="I227" s="168">
        <f ca="1">IF($C227-I$1&lt;År1,0,H226*(1-VLOOKUP($A227,[1]Hugst!$R$5:$W$9,MATCH(ROUNDUP((I$1)/10,0)*10,[1]Hugst!$R$4:$W$4,0))))</f>
        <v>1321.0843106265906</v>
      </c>
      <c r="J227" s="168">
        <f ca="1">IF($C227-J$1&lt;År1,0,I226*(1-VLOOKUP($A227,[1]Hugst!$R$5:$W$9,MATCH(ROUNDUP((J$1)/10,0)*10,[1]Hugst!$R$4:$W$4,0))))</f>
        <v>1314.177420446279</v>
      </c>
      <c r="K227" s="168">
        <f ca="1">IF($C227-K$1&lt;År1,0,J226*(1-VLOOKUP($A227,[1]Hugst!$R$5:$W$9,MATCH(ROUNDUP((K$1)/10,0)*10,[1]Hugst!$R$4:$W$4,0))))</f>
        <v>1297.2460295615529</v>
      </c>
      <c r="L227" s="168">
        <f ca="1">IF($C227-L$1&lt;År1,0,K226*(1-VLOOKUP($A227,[1]Hugst!$R$5:$W$9,MATCH(ROUNDUP((L$1)/10,0)*10,[1]Hugst!$R$4:$W$4,0))))</f>
        <v>1260.2499708834275</v>
      </c>
      <c r="M227" s="168">
        <f ca="1">IF($C227-M$1&lt;År1,0,L226*(1-VLOOKUP($A227,[1]Hugst!$R$5:$W$9,MATCH(ROUNDUP((M$1)/10,0)*10,[1]Hugst!$R$4:$W$4,0))))</f>
        <v>1183.1088315084216</v>
      </c>
      <c r="N227" s="168">
        <f ca="1">IF($C227-N$1&lt;År1,0,M226*(1-VLOOKUP($A227,[1]Hugst!$R$5:$W$9,MATCH(ROUNDUP((N$1)/10,0)*10,[1]Hugst!$R$4:$W$4,0))))</f>
        <v>1025.6617065084229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610.53279723375726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1318.119503742183</v>
      </c>
      <c r="G228" s="168">
        <f ca="1">IF($C228-G$1&lt;År1,0,F227*(1-VLOOKUP($A228,[1]Hugst!$R$5:$W$9,MATCH(ROUNDUP((G$1)/10,0)*10,[1]Hugst!$R$4:$W$4,0))))</f>
        <v>1320.5631457037962</v>
      </c>
      <c r="H228" s="168">
        <f ca="1">IF($C228-H$1&lt;År1,0,G227*(1-VLOOKUP($A228,[1]Hugst!$R$5:$W$9,MATCH(ROUNDUP((H$1)/10,0)*10,[1]Hugst!$R$4:$W$4,0))))</f>
        <v>1322.3947052286439</v>
      </c>
      <c r="I228" s="168">
        <f ca="1">IF($C228-I$1&lt;År1,0,H227*(1-VLOOKUP($A228,[1]Hugst!$R$5:$W$9,MATCH(ROUNDUP((I$1)/10,0)*10,[1]Hugst!$R$4:$W$4,0))))</f>
        <v>1322.9867444810097</v>
      </c>
      <c r="J228" s="168">
        <f ca="1">IF($C228-J$1&lt;År1,0,I227*(1-VLOOKUP($A228,[1]Hugst!$R$5:$W$9,MATCH(ROUNDUP((J$1)/10,0)*10,[1]Hugst!$R$4:$W$4,0))))</f>
        <v>1321.0843106265906</v>
      </c>
      <c r="K228" s="168">
        <f ca="1">IF($C228-K$1&lt;År1,0,J227*(1-VLOOKUP($A228,[1]Hugst!$R$5:$W$9,MATCH(ROUNDUP((K$1)/10,0)*10,[1]Hugst!$R$4:$W$4,0))))</f>
        <v>1314.177420446279</v>
      </c>
      <c r="L228" s="168">
        <f ca="1">IF($C228-L$1&lt;År1,0,K227*(1-VLOOKUP($A228,[1]Hugst!$R$5:$W$9,MATCH(ROUNDUP((L$1)/10,0)*10,[1]Hugst!$R$4:$W$4,0))))</f>
        <v>1297.2460295615529</v>
      </c>
      <c r="M228" s="168">
        <f ca="1">IF($C228-M$1&lt;År1,0,L227*(1-VLOOKUP($A228,[1]Hugst!$R$5:$W$9,MATCH(ROUNDUP((M$1)/10,0)*10,[1]Hugst!$R$4:$W$4,0))))</f>
        <v>1260.2499708834275</v>
      </c>
      <c r="N228" s="168">
        <f ca="1">IF($C228-N$1&lt;År1,0,M227*(1-VLOOKUP($A228,[1]Hugst!$R$5:$W$9,MATCH(ROUNDUP((N$1)/10,0)*10,[1]Hugst!$R$4:$W$4,0))))</f>
        <v>1183.1088315084216</v>
      </c>
      <c r="O228" s="168">
        <f ca="1">IF($C228-O$1&lt;År1,0,N227*(1-VLOOKUP($A228,[1]Hugst!$R$5:$W$9,MATCH(ROUNDUP((O$1)/10,0)*10,[1]Hugst!$R$4:$W$4,0))))</f>
        <v>1025.6617065084229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607.79075336478263</v>
      </c>
      <c r="E229" s="168">
        <f t="shared" ca="1" si="5"/>
        <v>2.2514525264814438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1317.6289123996899</v>
      </c>
      <c r="G229" s="168">
        <f ca="1">IF($C229-G$1&lt;År1,0,F228*(1-VLOOKUP($A229,[1]Hugst!$R$5:$W$9,MATCH(ROUNDUP((G$1)/10,0)*10,[1]Hugst!$R$4:$W$4,0))))</f>
        <v>1318.119503742183</v>
      </c>
      <c r="H229" s="168">
        <f ca="1">IF($C229-H$1&lt;År1,0,G228*(1-VLOOKUP($A229,[1]Hugst!$R$5:$W$9,MATCH(ROUNDUP((H$1)/10,0)*10,[1]Hugst!$R$4:$W$4,0))))</f>
        <v>1320.5631457037962</v>
      </c>
      <c r="I229" s="168">
        <f ca="1">IF($C229-I$1&lt;År1,0,H228*(1-VLOOKUP($A229,[1]Hugst!$R$5:$W$9,MATCH(ROUNDUP((I$1)/10,0)*10,[1]Hugst!$R$4:$W$4,0))))</f>
        <v>1322.3947052286439</v>
      </c>
      <c r="J229" s="168">
        <f ca="1">IF($C229-J$1&lt;År1,0,I228*(1-VLOOKUP($A229,[1]Hugst!$R$5:$W$9,MATCH(ROUNDUP((J$1)/10,0)*10,[1]Hugst!$R$4:$W$4,0))))</f>
        <v>1322.9867444810097</v>
      </c>
      <c r="K229" s="168">
        <f ca="1">IF($C229-K$1&lt;År1,0,J228*(1-VLOOKUP($A229,[1]Hugst!$R$5:$W$9,MATCH(ROUNDUP((K$1)/10,0)*10,[1]Hugst!$R$4:$W$4,0))))</f>
        <v>1321.0843106265906</v>
      </c>
      <c r="L229" s="168">
        <f ca="1">IF($C229-L$1&lt;År1,0,K228*(1-VLOOKUP($A229,[1]Hugst!$R$5:$W$9,MATCH(ROUNDUP((L$1)/10,0)*10,[1]Hugst!$R$4:$W$4,0))))</f>
        <v>1314.177420446279</v>
      </c>
      <c r="M229" s="168">
        <f ca="1">IF($C229-M$1&lt;År1,0,L228*(1-VLOOKUP($A229,[1]Hugst!$R$5:$W$9,MATCH(ROUNDUP((M$1)/10,0)*10,[1]Hugst!$R$4:$W$4,0))))</f>
        <v>1297.2460295615529</v>
      </c>
      <c r="N229" s="168">
        <f ca="1">IF($C229-N$1&lt;År1,0,M228*(1-VLOOKUP($A229,[1]Hugst!$R$5:$W$9,MATCH(ROUNDUP((N$1)/10,0)*10,[1]Hugst!$R$4:$W$4,0))))</f>
        <v>1260.2499708834275</v>
      </c>
      <c r="O229" s="168">
        <f ca="1">IF($C229-O$1&lt;År1,0,N228*(1-VLOOKUP($A229,[1]Hugst!$R$5:$W$9,MATCH(ROUNDUP((O$1)/10,0)*10,[1]Hugst!$R$4:$W$4,0))))</f>
        <v>1183.1088315084216</v>
      </c>
      <c r="P229" s="168">
        <f ca="1">IF($C229-P$1&lt;År1,0,O228*(1-VLOOKUP($A229,[1]Hugst!$R$5:$W$9,MATCH(ROUNDUP((P$1)/10,0)*10,[1]Hugst!$R$4:$W$4,0))))</f>
        <v>1023.410253981941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302.45355482827335</v>
      </c>
      <c r="E230" s="168">
        <f t="shared" ca="1" si="5"/>
        <v>4.8435784803459683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736.72487186320916</v>
      </c>
      <c r="G230" s="168">
        <f ca="1">IF($C230-G$1&lt;År1,0,F229*(1-VLOOKUP($A230,[1]Hugst!$R$5:$W$9,MATCH(ROUNDUP((G$1)/10,0)*10,[1]Hugst!$R$4:$W$4,0))))</f>
        <v>1317.6289123996899</v>
      </c>
      <c r="H230" s="168">
        <f ca="1">IF($C230-H$1&lt;År1,0,G229*(1-VLOOKUP($A230,[1]Hugst!$R$5:$W$9,MATCH(ROUNDUP((H$1)/10,0)*10,[1]Hugst!$R$4:$W$4,0))))</f>
        <v>1318.119503742183</v>
      </c>
      <c r="I230" s="168">
        <f ca="1">IF($C230-I$1&lt;År1,0,H229*(1-VLOOKUP($A230,[1]Hugst!$R$5:$W$9,MATCH(ROUNDUP((I$1)/10,0)*10,[1]Hugst!$R$4:$W$4,0))))</f>
        <v>1320.5631457037962</v>
      </c>
      <c r="J230" s="168">
        <f ca="1">IF($C230-J$1&lt;År1,0,I229*(1-VLOOKUP($A230,[1]Hugst!$R$5:$W$9,MATCH(ROUNDUP((J$1)/10,0)*10,[1]Hugst!$R$4:$W$4,0))))</f>
        <v>1322.3947052286439</v>
      </c>
      <c r="K230" s="168">
        <f ca="1">IF($C230-K$1&lt;År1,0,J229*(1-VLOOKUP($A230,[1]Hugst!$R$5:$W$9,MATCH(ROUNDUP((K$1)/10,0)*10,[1]Hugst!$R$4:$W$4,0))))</f>
        <v>1322.9867444810097</v>
      </c>
      <c r="L230" s="168">
        <f ca="1">IF($C230-L$1&lt;År1,0,K229*(1-VLOOKUP($A230,[1]Hugst!$R$5:$W$9,MATCH(ROUNDUP((L$1)/10,0)*10,[1]Hugst!$R$4:$W$4,0))))</f>
        <v>1321.0843106265906</v>
      </c>
      <c r="M230" s="168">
        <f ca="1">IF($C230-M$1&lt;År1,0,L229*(1-VLOOKUP($A230,[1]Hugst!$R$5:$W$9,MATCH(ROUNDUP((M$1)/10,0)*10,[1]Hugst!$R$4:$W$4,0))))</f>
        <v>1314.177420446279</v>
      </c>
      <c r="N230" s="168">
        <f ca="1">IF($C230-N$1&lt;År1,0,M229*(1-VLOOKUP($A230,[1]Hugst!$R$5:$W$9,MATCH(ROUNDUP((N$1)/10,0)*10,[1]Hugst!$R$4:$W$4,0))))</f>
        <v>1297.2460295615529</v>
      </c>
      <c r="O230" s="168">
        <f ca="1">IF($C230-O$1&lt;År1,0,N229*(1-VLOOKUP($A230,[1]Hugst!$R$5:$W$9,MATCH(ROUNDUP((O$1)/10,0)*10,[1]Hugst!$R$4:$W$4,0))))</f>
        <v>1260.2499708834275</v>
      </c>
      <c r="P230" s="168">
        <f ca="1">IF($C230-P$1&lt;År1,0,O229*(1-VLOOKUP($A230,[1]Hugst!$R$5:$W$9,MATCH(ROUNDUP((P$1)/10,0)*10,[1]Hugst!$R$4:$W$4,0))))</f>
        <v>1180.5117633416958</v>
      </c>
      <c r="Q230" s="168">
        <f ca="1">IF($C230-Q$1&lt;År1,0,P229*(1-VLOOKUP($A230,[1]Hugst!$R$5:$W$9,MATCH(ROUNDUP((Q$1)/10,0)*10,[1]Hugst!$R$4:$W$4,0))))</f>
        <v>1021.1637436683221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376.59350327585025</v>
      </c>
      <c r="E231" s="168">
        <f t="shared" ca="1" si="5"/>
        <v>7.5993486100087466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813.62059044044884</v>
      </c>
      <c r="G231" s="168">
        <f ca="1">IF($C231-G$1&lt;År1,0,F230*(1-VLOOKUP($A231,[1]Hugst!$R$5:$W$9,MATCH(ROUNDUP((G$1)/10,0)*10,[1]Hugst!$R$4:$W$4,0))))</f>
        <v>736.72487186320916</v>
      </c>
      <c r="H231" s="168">
        <f ca="1">IF($C231-H$1&lt;År1,0,G230*(1-VLOOKUP($A231,[1]Hugst!$R$5:$W$9,MATCH(ROUNDUP((H$1)/10,0)*10,[1]Hugst!$R$4:$W$4,0))))</f>
        <v>1317.6289123996899</v>
      </c>
      <c r="I231" s="168">
        <f ca="1">IF($C231-I$1&lt;År1,0,H230*(1-VLOOKUP($A231,[1]Hugst!$R$5:$W$9,MATCH(ROUNDUP((I$1)/10,0)*10,[1]Hugst!$R$4:$W$4,0))))</f>
        <v>1318.119503742183</v>
      </c>
      <c r="J231" s="168">
        <f ca="1">IF($C231-J$1&lt;År1,0,I230*(1-VLOOKUP($A231,[1]Hugst!$R$5:$W$9,MATCH(ROUNDUP((J$1)/10,0)*10,[1]Hugst!$R$4:$W$4,0))))</f>
        <v>1320.5631457037962</v>
      </c>
      <c r="K231" s="168">
        <f ca="1">IF($C231-K$1&lt;År1,0,J230*(1-VLOOKUP($A231,[1]Hugst!$R$5:$W$9,MATCH(ROUNDUP((K$1)/10,0)*10,[1]Hugst!$R$4:$W$4,0))))</f>
        <v>1322.3947052286439</v>
      </c>
      <c r="L231" s="168">
        <f ca="1">IF($C231-L$1&lt;År1,0,K230*(1-VLOOKUP($A231,[1]Hugst!$R$5:$W$9,MATCH(ROUNDUP((L$1)/10,0)*10,[1]Hugst!$R$4:$W$4,0))))</f>
        <v>1322.9867444810097</v>
      </c>
      <c r="M231" s="168">
        <f ca="1">IF($C231-M$1&lt;År1,0,L230*(1-VLOOKUP($A231,[1]Hugst!$R$5:$W$9,MATCH(ROUNDUP((M$1)/10,0)*10,[1]Hugst!$R$4:$W$4,0))))</f>
        <v>1321.0843106265906</v>
      </c>
      <c r="N231" s="168">
        <f ca="1">IF($C231-N$1&lt;År1,0,M230*(1-VLOOKUP($A231,[1]Hugst!$R$5:$W$9,MATCH(ROUNDUP((N$1)/10,0)*10,[1]Hugst!$R$4:$W$4,0))))</f>
        <v>1314.177420446279</v>
      </c>
      <c r="O231" s="168">
        <f ca="1">IF($C231-O$1&lt;År1,0,N230*(1-VLOOKUP($A231,[1]Hugst!$R$5:$W$9,MATCH(ROUNDUP((O$1)/10,0)*10,[1]Hugst!$R$4:$W$4,0))))</f>
        <v>1297.2460295615529</v>
      </c>
      <c r="P231" s="168">
        <f ca="1">IF($C231-P$1&lt;År1,0,O230*(1-VLOOKUP($A231,[1]Hugst!$R$5:$W$9,MATCH(ROUNDUP((P$1)/10,0)*10,[1]Hugst!$R$4:$W$4,0))))</f>
        <v>1257.4835685083176</v>
      </c>
      <c r="Q231" s="168">
        <f ca="1">IF($C231-Q$1&lt;År1,0,P230*(1-VLOOKUP($A231,[1]Hugst!$R$5:$W$9,MATCH(ROUNDUP((Q$1)/10,0)*10,[1]Hugst!$R$4:$W$4,0))))</f>
        <v>1177.9203960563116</v>
      </c>
      <c r="R231" s="168">
        <f ca="1">IF($C231-R$1&lt;År1,0,Q230*(1-VLOOKUP($A231,[1]Hugst!$R$5:$W$9,MATCH(ROUNDUP((R$1)/10,0)*10,[1]Hugst!$R$4:$W$4,0))))</f>
        <v>1018.9221647188062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431.44969792575876</v>
      </c>
      <c r="E232" s="168">
        <f t="shared" ca="1" si="5"/>
        <v>10.430280348684391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871.30771682903298</v>
      </c>
      <c r="G232" s="168">
        <f ca="1">IF($C232-G$1&lt;År1,0,F231*(1-VLOOKUP($A232,[1]Hugst!$R$5:$W$9,MATCH(ROUNDUP((G$1)/10,0)*10,[1]Hugst!$R$4:$W$4,0))))</f>
        <v>813.62059044044884</v>
      </c>
      <c r="H232" s="168">
        <f ca="1">IF($C232-H$1&lt;År1,0,G231*(1-VLOOKUP($A232,[1]Hugst!$R$5:$W$9,MATCH(ROUNDUP((H$1)/10,0)*10,[1]Hugst!$R$4:$W$4,0))))</f>
        <v>736.72487186320916</v>
      </c>
      <c r="I232" s="168">
        <f ca="1">IF($C232-I$1&lt;År1,0,H231*(1-VLOOKUP($A232,[1]Hugst!$R$5:$W$9,MATCH(ROUNDUP((I$1)/10,0)*10,[1]Hugst!$R$4:$W$4,0))))</f>
        <v>1317.6289123996899</v>
      </c>
      <c r="J232" s="168">
        <f ca="1">IF($C232-J$1&lt;År1,0,I231*(1-VLOOKUP($A232,[1]Hugst!$R$5:$W$9,MATCH(ROUNDUP((J$1)/10,0)*10,[1]Hugst!$R$4:$W$4,0))))</f>
        <v>1318.119503742183</v>
      </c>
      <c r="K232" s="168">
        <f ca="1">IF($C232-K$1&lt;År1,0,J231*(1-VLOOKUP($A232,[1]Hugst!$R$5:$W$9,MATCH(ROUNDUP((K$1)/10,0)*10,[1]Hugst!$R$4:$W$4,0))))</f>
        <v>1320.5631457037962</v>
      </c>
      <c r="L232" s="168">
        <f ca="1">IF($C232-L$1&lt;År1,0,K231*(1-VLOOKUP($A232,[1]Hugst!$R$5:$W$9,MATCH(ROUNDUP((L$1)/10,0)*10,[1]Hugst!$R$4:$W$4,0))))</f>
        <v>1322.3947052286439</v>
      </c>
      <c r="M232" s="168">
        <f ca="1">IF($C232-M$1&lt;År1,0,L231*(1-VLOOKUP($A232,[1]Hugst!$R$5:$W$9,MATCH(ROUNDUP((M$1)/10,0)*10,[1]Hugst!$R$4:$W$4,0))))</f>
        <v>1322.9867444810097</v>
      </c>
      <c r="N232" s="168">
        <f ca="1">IF($C232-N$1&lt;År1,0,M231*(1-VLOOKUP($A232,[1]Hugst!$R$5:$W$9,MATCH(ROUNDUP((N$1)/10,0)*10,[1]Hugst!$R$4:$W$4,0))))</f>
        <v>1321.0843106265906</v>
      </c>
      <c r="O232" s="168">
        <f ca="1">IF($C232-O$1&lt;År1,0,N231*(1-VLOOKUP($A232,[1]Hugst!$R$5:$W$9,MATCH(ROUNDUP((O$1)/10,0)*10,[1]Hugst!$R$4:$W$4,0))))</f>
        <v>1314.177420446279</v>
      </c>
      <c r="P232" s="168">
        <f ca="1">IF($C232-P$1&lt;År1,0,O231*(1-VLOOKUP($A232,[1]Hugst!$R$5:$W$9,MATCH(ROUNDUP((P$1)/10,0)*10,[1]Hugst!$R$4:$W$4,0))))</f>
        <v>1294.3984163259299</v>
      </c>
      <c r="Q232" s="168">
        <f ca="1">IF($C232-Q$1&lt;År1,0,P231*(1-VLOOKUP($A232,[1]Hugst!$R$5:$W$9,MATCH(ROUNDUP((Q$1)/10,0)*10,[1]Hugst!$R$4:$W$4,0))))</f>
        <v>1254.7232387237871</v>
      </c>
      <c r="R232" s="168">
        <f ca="1">IF($C232-R$1&lt;År1,0,Q231*(1-VLOOKUP($A232,[1]Hugst!$R$5:$W$9,MATCH(ROUNDUP((R$1)/10,0)*10,[1]Hugst!$R$4:$W$4,0))))</f>
        <v>1175.3347171381392</v>
      </c>
      <c r="S232" s="168">
        <f ca="1">IF($C232-S$1&lt;År1,0,R231*(1-VLOOKUP($A232,[1]Hugst!$R$5:$W$9,MATCH(ROUNDUP((S$1)/10,0)*10,[1]Hugst!$R$4:$W$4,0))))</f>
        <v>1016.6855063084479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471.84682106084529</v>
      </c>
      <c r="E233" s="168">
        <f t="shared" ca="1" si="5"/>
        <v>13.292164314756519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914.56672393019164</v>
      </c>
      <c r="G233" s="168">
        <f ca="1">IF($C233-G$1&lt;År1,0,F232*(1-VLOOKUP($A233,[1]Hugst!$R$5:$W$9,MATCH(ROUNDUP((G$1)/10,0)*10,[1]Hugst!$R$4:$W$4,0))))</f>
        <v>871.30771682903298</v>
      </c>
      <c r="H233" s="168">
        <f ca="1">IF($C233-H$1&lt;År1,0,G232*(1-VLOOKUP($A233,[1]Hugst!$R$5:$W$9,MATCH(ROUNDUP((H$1)/10,0)*10,[1]Hugst!$R$4:$W$4,0))))</f>
        <v>813.62059044044884</v>
      </c>
      <c r="I233" s="168">
        <f ca="1">IF($C233-I$1&lt;År1,0,H232*(1-VLOOKUP($A233,[1]Hugst!$R$5:$W$9,MATCH(ROUNDUP((I$1)/10,0)*10,[1]Hugst!$R$4:$W$4,0))))</f>
        <v>736.72487186320916</v>
      </c>
      <c r="J233" s="168">
        <f ca="1">IF($C233-J$1&lt;År1,0,I232*(1-VLOOKUP($A233,[1]Hugst!$R$5:$W$9,MATCH(ROUNDUP((J$1)/10,0)*10,[1]Hugst!$R$4:$W$4,0))))</f>
        <v>1317.6289123996899</v>
      </c>
      <c r="K233" s="168">
        <f ca="1">IF($C233-K$1&lt;År1,0,J232*(1-VLOOKUP($A233,[1]Hugst!$R$5:$W$9,MATCH(ROUNDUP((K$1)/10,0)*10,[1]Hugst!$R$4:$W$4,0))))</f>
        <v>1318.119503742183</v>
      </c>
      <c r="L233" s="168">
        <f ca="1">IF($C233-L$1&lt;År1,0,K232*(1-VLOOKUP($A233,[1]Hugst!$R$5:$W$9,MATCH(ROUNDUP((L$1)/10,0)*10,[1]Hugst!$R$4:$W$4,0))))</f>
        <v>1320.5631457037962</v>
      </c>
      <c r="M233" s="168">
        <f ca="1">IF($C233-M$1&lt;År1,0,L232*(1-VLOOKUP($A233,[1]Hugst!$R$5:$W$9,MATCH(ROUNDUP((M$1)/10,0)*10,[1]Hugst!$R$4:$W$4,0))))</f>
        <v>1322.3947052286439</v>
      </c>
      <c r="N233" s="168">
        <f ca="1">IF($C233-N$1&lt;År1,0,M232*(1-VLOOKUP($A233,[1]Hugst!$R$5:$W$9,MATCH(ROUNDUP((N$1)/10,0)*10,[1]Hugst!$R$4:$W$4,0))))</f>
        <v>1322.9867444810097</v>
      </c>
      <c r="O233" s="168">
        <f ca="1">IF($C233-O$1&lt;År1,0,N232*(1-VLOOKUP($A233,[1]Hugst!$R$5:$W$9,MATCH(ROUNDUP((O$1)/10,0)*10,[1]Hugst!$R$4:$W$4,0))))</f>
        <v>1321.0843106265906</v>
      </c>
      <c r="P233" s="168">
        <f ca="1">IF($C233-P$1&lt;År1,0,O232*(1-VLOOKUP($A233,[1]Hugst!$R$5:$W$9,MATCH(ROUNDUP((P$1)/10,0)*10,[1]Hugst!$R$4:$W$4,0))))</f>
        <v>1311.2926407428604</v>
      </c>
      <c r="Q233" s="168">
        <f ca="1">IF($C233-Q$1&lt;År1,0,P232*(1-VLOOKUP($A233,[1]Hugst!$R$5:$W$9,MATCH(ROUNDUP((Q$1)/10,0)*10,[1]Hugst!$R$4:$W$4,0))))</f>
        <v>1291.5570539486291</v>
      </c>
      <c r="R233" s="168">
        <f ca="1">IF($C233-R$1&lt;År1,0,Q232*(1-VLOOKUP($A233,[1]Hugst!$R$5:$W$9,MATCH(ROUNDUP((R$1)/10,0)*10,[1]Hugst!$R$4:$W$4,0))))</f>
        <v>1251.9689681997593</v>
      </c>
      <c r="S233" s="168">
        <f ca="1">IF($C233-S$1&lt;År1,0,R232*(1-VLOOKUP($A233,[1]Hugst!$R$5:$W$9,MATCH(ROUNDUP((S$1)/10,0)*10,[1]Hugst!$R$4:$W$4,0))))</f>
        <v>1172.7547141005189</v>
      </c>
      <c r="T233" s="168">
        <f ca="1">IF($C233-T$1&lt;År1,0,S232*(1-VLOOKUP($A233,[1]Hugst!$R$5:$W$9,MATCH(ROUNDUP((T$1)/10,0)*10,[1]Hugst!$R$4:$W$4,0))))</f>
        <v>1014.4537576360635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501.40336567408281</v>
      </c>
      <c r="E234" s="168">
        <f t="shared" ca="1" si="5"/>
        <v>16.162927562756522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946.99403179142917</v>
      </c>
      <c r="G234" s="168">
        <f ca="1">IF($C234-G$1&lt;År1,0,F233*(1-VLOOKUP($A234,[1]Hugst!$R$5:$W$9,MATCH(ROUNDUP((G$1)/10,0)*10,[1]Hugst!$R$4:$W$4,0))))</f>
        <v>914.56672393019164</v>
      </c>
      <c r="H234" s="168">
        <f ca="1">IF($C234-H$1&lt;År1,0,G233*(1-VLOOKUP($A234,[1]Hugst!$R$5:$W$9,MATCH(ROUNDUP((H$1)/10,0)*10,[1]Hugst!$R$4:$W$4,0))))</f>
        <v>871.30771682903298</v>
      </c>
      <c r="I234" s="168">
        <f ca="1">IF($C234-I$1&lt;År1,0,H233*(1-VLOOKUP($A234,[1]Hugst!$R$5:$W$9,MATCH(ROUNDUP((I$1)/10,0)*10,[1]Hugst!$R$4:$W$4,0))))</f>
        <v>813.62059044044884</v>
      </c>
      <c r="J234" s="168">
        <f ca="1">IF($C234-J$1&lt;År1,0,I233*(1-VLOOKUP($A234,[1]Hugst!$R$5:$W$9,MATCH(ROUNDUP((J$1)/10,0)*10,[1]Hugst!$R$4:$W$4,0))))</f>
        <v>736.72487186320916</v>
      </c>
      <c r="K234" s="168">
        <f ca="1">IF($C234-K$1&lt;År1,0,J233*(1-VLOOKUP($A234,[1]Hugst!$R$5:$W$9,MATCH(ROUNDUP((K$1)/10,0)*10,[1]Hugst!$R$4:$W$4,0))))</f>
        <v>1317.6289123996899</v>
      </c>
      <c r="L234" s="168">
        <f ca="1">IF($C234-L$1&lt;År1,0,K233*(1-VLOOKUP($A234,[1]Hugst!$R$5:$W$9,MATCH(ROUNDUP((L$1)/10,0)*10,[1]Hugst!$R$4:$W$4,0))))</f>
        <v>1318.119503742183</v>
      </c>
      <c r="M234" s="168">
        <f ca="1">IF($C234-M$1&lt;År1,0,L233*(1-VLOOKUP($A234,[1]Hugst!$R$5:$W$9,MATCH(ROUNDUP((M$1)/10,0)*10,[1]Hugst!$R$4:$W$4,0))))</f>
        <v>1320.5631457037962</v>
      </c>
      <c r="N234" s="168">
        <f ca="1">IF($C234-N$1&lt;År1,0,M233*(1-VLOOKUP($A234,[1]Hugst!$R$5:$W$9,MATCH(ROUNDUP((N$1)/10,0)*10,[1]Hugst!$R$4:$W$4,0))))</f>
        <v>1322.3947052286439</v>
      </c>
      <c r="O234" s="168">
        <f ca="1">IF($C234-O$1&lt;År1,0,N233*(1-VLOOKUP($A234,[1]Hugst!$R$5:$W$9,MATCH(ROUNDUP((O$1)/10,0)*10,[1]Hugst!$R$4:$W$4,0))))</f>
        <v>1322.9867444810097</v>
      </c>
      <c r="P234" s="168">
        <f ca="1">IF($C234-P$1&lt;År1,0,O233*(1-VLOOKUP($A234,[1]Hugst!$R$5:$W$9,MATCH(ROUNDUP((P$1)/10,0)*10,[1]Hugst!$R$4:$W$4,0))))</f>
        <v>1318.1843694569225</v>
      </c>
      <c r="Q234" s="168">
        <f ca="1">IF($C234-Q$1&lt;År1,0,P233*(1-VLOOKUP($A234,[1]Hugst!$R$5:$W$9,MATCH(ROUNDUP((Q$1)/10,0)*10,[1]Hugst!$R$4:$W$4,0))))</f>
        <v>1308.4141934826932</v>
      </c>
      <c r="R234" s="168">
        <f ca="1">IF($C234-R$1&lt;År1,0,Q233*(1-VLOOKUP($A234,[1]Hugst!$R$5:$W$9,MATCH(ROUNDUP((R$1)/10,0)*10,[1]Hugst!$R$4:$W$4,0))))</f>
        <v>1288.7219287082542</v>
      </c>
      <c r="S234" s="168">
        <f ca="1">IF($C234-S$1&lt;År1,0,R233*(1-VLOOKUP($A234,[1]Hugst!$R$5:$W$9,MATCH(ROUNDUP((S$1)/10,0)*10,[1]Hugst!$R$4:$W$4,0))))</f>
        <v>1249.2207436354183</v>
      </c>
      <c r="T234" s="168">
        <f ca="1">IF($C234-T$1&lt;År1,0,S233*(1-VLOOKUP($A234,[1]Hugst!$R$5:$W$9,MATCH(ROUNDUP((T$1)/10,0)*10,[1]Hugst!$R$4:$W$4,0))))</f>
        <v>1170.1803744842007</v>
      </c>
      <c r="U234" s="168">
        <f ca="1">IF($C234-U$1&lt;År1,0,T233*(1-VLOOKUP($A234,[1]Hugst!$R$5:$W$9,MATCH(ROUNDUP((U$1)/10,0)*10,[1]Hugst!$R$4:$W$4,0))))</f>
        <v>1012.2269079241795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522.83318288461214</v>
      </c>
      <c r="E235" s="168">
        <f t="shared" ca="1" si="5"/>
        <v>19.031565209643304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971.29248664884528</v>
      </c>
      <c r="G235" s="168">
        <f ca="1">IF($C235-G$1&lt;År1,0,F234*(1-VLOOKUP($A235,[1]Hugst!$R$5:$W$9,MATCH(ROUNDUP((G$1)/10,0)*10,[1]Hugst!$R$4:$W$4,0))))</f>
        <v>946.99403179142917</v>
      </c>
      <c r="H235" s="168">
        <f ca="1">IF($C235-H$1&lt;År1,0,G234*(1-VLOOKUP($A235,[1]Hugst!$R$5:$W$9,MATCH(ROUNDUP((H$1)/10,0)*10,[1]Hugst!$R$4:$W$4,0))))</f>
        <v>914.56672393019164</v>
      </c>
      <c r="I235" s="168">
        <f ca="1">IF($C235-I$1&lt;År1,0,H234*(1-VLOOKUP($A235,[1]Hugst!$R$5:$W$9,MATCH(ROUNDUP((I$1)/10,0)*10,[1]Hugst!$R$4:$W$4,0))))</f>
        <v>871.30771682903298</v>
      </c>
      <c r="J235" s="168">
        <f ca="1">IF($C235-J$1&lt;År1,0,I234*(1-VLOOKUP($A235,[1]Hugst!$R$5:$W$9,MATCH(ROUNDUP((J$1)/10,0)*10,[1]Hugst!$R$4:$W$4,0))))</f>
        <v>813.62059044044884</v>
      </c>
      <c r="K235" s="168">
        <f ca="1">IF($C235-K$1&lt;År1,0,J234*(1-VLOOKUP($A235,[1]Hugst!$R$5:$W$9,MATCH(ROUNDUP((K$1)/10,0)*10,[1]Hugst!$R$4:$W$4,0))))</f>
        <v>736.72487186320916</v>
      </c>
      <c r="L235" s="168">
        <f ca="1">IF($C235-L$1&lt;År1,0,K234*(1-VLOOKUP($A235,[1]Hugst!$R$5:$W$9,MATCH(ROUNDUP((L$1)/10,0)*10,[1]Hugst!$R$4:$W$4,0))))</f>
        <v>1317.6289123996899</v>
      </c>
      <c r="M235" s="168">
        <f ca="1">IF($C235-M$1&lt;År1,0,L234*(1-VLOOKUP($A235,[1]Hugst!$R$5:$W$9,MATCH(ROUNDUP((M$1)/10,0)*10,[1]Hugst!$R$4:$W$4,0))))</f>
        <v>1318.119503742183</v>
      </c>
      <c r="N235" s="168">
        <f ca="1">IF($C235-N$1&lt;År1,0,M234*(1-VLOOKUP($A235,[1]Hugst!$R$5:$W$9,MATCH(ROUNDUP((N$1)/10,0)*10,[1]Hugst!$R$4:$W$4,0))))</f>
        <v>1320.5631457037962</v>
      </c>
      <c r="O235" s="168">
        <f ca="1">IF($C235-O$1&lt;År1,0,N234*(1-VLOOKUP($A235,[1]Hugst!$R$5:$W$9,MATCH(ROUNDUP((O$1)/10,0)*10,[1]Hugst!$R$4:$W$4,0))))</f>
        <v>1322.3947052286439</v>
      </c>
      <c r="P235" s="168">
        <f ca="1">IF($C235-P$1&lt;År1,0,O234*(1-VLOOKUP($A235,[1]Hugst!$R$5:$W$9,MATCH(ROUNDUP((P$1)/10,0)*10,[1]Hugst!$R$4:$W$4,0))))</f>
        <v>1320.0826272370271</v>
      </c>
      <c r="Q235" s="168">
        <f ca="1">IF($C235-Q$1&lt;År1,0,P234*(1-VLOOKUP($A235,[1]Hugst!$R$5:$W$9,MATCH(ROUNDUP((Q$1)/10,0)*10,[1]Hugst!$R$4:$W$4,0))))</f>
        <v>1315.2907940117732</v>
      </c>
      <c r="R235" s="168">
        <f ca="1">IF($C235-R$1&lt;År1,0,Q234*(1-VLOOKUP($A235,[1]Hugst!$R$5:$W$9,MATCH(ROUNDUP((R$1)/10,0)*10,[1]Hugst!$R$4:$W$4,0))))</f>
        <v>1305.5420647652923</v>
      </c>
      <c r="S235" s="168">
        <f ca="1">IF($C235-S$1&lt;År1,0,R234*(1-VLOOKUP($A235,[1]Hugst!$R$5:$W$9,MATCH(ROUNDUP((S$1)/10,0)*10,[1]Hugst!$R$4:$W$4,0))))</f>
        <v>1285.8930269135287</v>
      </c>
      <c r="T235" s="168">
        <f ca="1">IF($C235-T$1&lt;År1,0,S234*(1-VLOOKUP($A235,[1]Hugst!$R$5:$W$9,MATCH(ROUNDUP((T$1)/10,0)*10,[1]Hugst!$R$4:$W$4,0))))</f>
        <v>1246.4785517591454</v>
      </c>
      <c r="U235" s="168">
        <f ca="1">IF($C235-U$1&lt;År1,0,T234*(1-VLOOKUP($A235,[1]Hugst!$R$5:$W$9,MATCH(ROUNDUP((U$1)/10,0)*10,[1]Hugst!$R$4:$W$4,0))))</f>
        <v>1167.6116858572841</v>
      </c>
      <c r="V235" s="168">
        <f ca="1">IF($C235-V$1&lt;År1,0,U234*(1-VLOOKUP($A235,[1]Hugst!$R$5:$W$9,MATCH(ROUNDUP((V$1)/10,0)*10,[1]Hugst!$R$4:$W$4,0))))</f>
        <v>1010.0049464189801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538.17164249936741</v>
      </c>
      <c r="E236" s="168">
        <f t="shared" ca="1" si="5"/>
        <v>21.892606248711672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989.49198730266892</v>
      </c>
      <c r="G236" s="168">
        <f ca="1">IF($C236-G$1&lt;År1,0,F235*(1-VLOOKUP($A236,[1]Hugst!$R$5:$W$9,MATCH(ROUNDUP((G$1)/10,0)*10,[1]Hugst!$R$4:$W$4,0))))</f>
        <v>971.29248664884528</v>
      </c>
      <c r="H236" s="168">
        <f ca="1">IF($C236-H$1&lt;År1,0,G235*(1-VLOOKUP($A236,[1]Hugst!$R$5:$W$9,MATCH(ROUNDUP((H$1)/10,0)*10,[1]Hugst!$R$4:$W$4,0))))</f>
        <v>946.99403179142917</v>
      </c>
      <c r="I236" s="168">
        <f ca="1">IF($C236-I$1&lt;År1,0,H235*(1-VLOOKUP($A236,[1]Hugst!$R$5:$W$9,MATCH(ROUNDUP((I$1)/10,0)*10,[1]Hugst!$R$4:$W$4,0))))</f>
        <v>914.56672393019164</v>
      </c>
      <c r="J236" s="168">
        <f ca="1">IF($C236-J$1&lt;År1,0,I235*(1-VLOOKUP($A236,[1]Hugst!$R$5:$W$9,MATCH(ROUNDUP((J$1)/10,0)*10,[1]Hugst!$R$4:$W$4,0))))</f>
        <v>871.30771682903298</v>
      </c>
      <c r="K236" s="168">
        <f ca="1">IF($C236-K$1&lt;År1,0,J235*(1-VLOOKUP($A236,[1]Hugst!$R$5:$W$9,MATCH(ROUNDUP((K$1)/10,0)*10,[1]Hugst!$R$4:$W$4,0))))</f>
        <v>813.62059044044884</v>
      </c>
      <c r="L236" s="168">
        <f ca="1">IF($C236-L$1&lt;År1,0,K235*(1-VLOOKUP($A236,[1]Hugst!$R$5:$W$9,MATCH(ROUNDUP((L$1)/10,0)*10,[1]Hugst!$R$4:$W$4,0))))</f>
        <v>736.72487186320916</v>
      </c>
      <c r="M236" s="168">
        <f ca="1">IF($C236-M$1&lt;År1,0,L235*(1-VLOOKUP($A236,[1]Hugst!$R$5:$W$9,MATCH(ROUNDUP((M$1)/10,0)*10,[1]Hugst!$R$4:$W$4,0))))</f>
        <v>1317.6289123996899</v>
      </c>
      <c r="N236" s="168">
        <f ca="1">IF($C236-N$1&lt;År1,0,M235*(1-VLOOKUP($A236,[1]Hugst!$R$5:$W$9,MATCH(ROUNDUP((N$1)/10,0)*10,[1]Hugst!$R$4:$W$4,0))))</f>
        <v>1318.119503742183</v>
      </c>
      <c r="O236" s="168">
        <f ca="1">IF($C236-O$1&lt;År1,0,N235*(1-VLOOKUP($A236,[1]Hugst!$R$5:$W$9,MATCH(ROUNDUP((O$1)/10,0)*10,[1]Hugst!$R$4:$W$4,0))))</f>
        <v>1320.5631457037962</v>
      </c>
      <c r="P236" s="168">
        <f ca="1">IF($C236-P$1&lt;År1,0,O235*(1-VLOOKUP($A236,[1]Hugst!$R$5:$W$9,MATCH(ROUNDUP((P$1)/10,0)*10,[1]Hugst!$R$4:$W$4,0))))</f>
        <v>1319.4918875830201</v>
      </c>
      <c r="Q236" s="168">
        <f ca="1">IF($C236-Q$1&lt;År1,0,P235*(1-VLOOKUP($A236,[1]Hugst!$R$5:$W$9,MATCH(ROUNDUP((Q$1)/10,0)*10,[1]Hugst!$R$4:$W$4,0))))</f>
        <v>1317.1848848845555</v>
      </c>
      <c r="R236" s="168">
        <f ca="1">IF($C236-R$1&lt;År1,0,Q235*(1-VLOOKUP($A236,[1]Hugst!$R$5:$W$9,MATCH(ROUNDUP((R$1)/10,0)*10,[1]Hugst!$R$4:$W$4,0))))</f>
        <v>1312.403570317601</v>
      </c>
      <c r="S236" s="168">
        <f ca="1">IF($C236-S$1&lt;År1,0,R235*(1-VLOOKUP($A236,[1]Hugst!$R$5:$W$9,MATCH(ROUNDUP((S$1)/10,0)*10,[1]Hugst!$R$4:$W$4,0))))</f>
        <v>1302.6762407206854</v>
      </c>
      <c r="T236" s="168">
        <f ca="1">IF($C236-T$1&lt;År1,0,S235*(1-VLOOKUP($A236,[1]Hugst!$R$5:$W$9,MATCH(ROUNDUP((T$1)/10,0)*10,[1]Hugst!$R$4:$W$4,0))))</f>
        <v>1283.0703349032308</v>
      </c>
      <c r="U236" s="168">
        <f ca="1">IF($C236-U$1&lt;År1,0,T235*(1-VLOOKUP($A236,[1]Hugst!$R$5:$W$9,MATCH(ROUNDUP((U$1)/10,0)*10,[1]Hugst!$R$4:$W$4,0))))</f>
        <v>1243.7423793284545</v>
      </c>
      <c r="V236" s="168">
        <f ca="1">IF($C236-V$1&lt;År1,0,U235*(1-VLOOKUP($A236,[1]Hugst!$R$5:$W$9,MATCH(ROUNDUP((V$1)/10,0)*10,[1]Hugst!$R$4:$W$4,0))))</f>
        <v>1165.0486358151584</v>
      </c>
      <c r="W236" s="168">
        <f ca="1">IF($C236-W$1&lt;År1,0,V235*(1-VLOOKUP($A236,[1]Hugst!$R$5:$W$9,MATCH(ROUNDUP((W$1)/10,0)*10,[1]Hugst!$R$4:$W$4,0))))</f>
        <v>1007.7878623902556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548.94525343375608</v>
      </c>
      <c r="E237" s="168">
        <f t="shared" ca="1" si="5"/>
        <v>24.7433464572714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1003.1163384456173</v>
      </c>
      <c r="G237" s="168">
        <f ca="1">IF($C237-G$1&lt;År1,0,F236*(1-VLOOKUP($A237,[1]Hugst!$R$5:$W$9,MATCH(ROUNDUP((G$1)/10,0)*10,[1]Hugst!$R$4:$W$4,0))))</f>
        <v>989.49198730266892</v>
      </c>
      <c r="H237" s="168">
        <f ca="1">IF($C237-H$1&lt;År1,0,G236*(1-VLOOKUP($A237,[1]Hugst!$R$5:$W$9,MATCH(ROUNDUP((H$1)/10,0)*10,[1]Hugst!$R$4:$W$4,0))))</f>
        <v>971.29248664884528</v>
      </c>
      <c r="I237" s="168">
        <f ca="1">IF($C237-I$1&lt;År1,0,H236*(1-VLOOKUP($A237,[1]Hugst!$R$5:$W$9,MATCH(ROUNDUP((I$1)/10,0)*10,[1]Hugst!$R$4:$W$4,0))))</f>
        <v>946.99403179142917</v>
      </c>
      <c r="J237" s="168">
        <f ca="1">IF($C237-J$1&lt;År1,0,I236*(1-VLOOKUP($A237,[1]Hugst!$R$5:$W$9,MATCH(ROUNDUP((J$1)/10,0)*10,[1]Hugst!$R$4:$W$4,0))))</f>
        <v>914.56672393019164</v>
      </c>
      <c r="K237" s="168">
        <f ca="1">IF($C237-K$1&lt;År1,0,J236*(1-VLOOKUP($A237,[1]Hugst!$R$5:$W$9,MATCH(ROUNDUP((K$1)/10,0)*10,[1]Hugst!$R$4:$W$4,0))))</f>
        <v>871.30771682903298</v>
      </c>
      <c r="L237" s="168">
        <f ca="1">IF($C237-L$1&lt;År1,0,K236*(1-VLOOKUP($A237,[1]Hugst!$R$5:$W$9,MATCH(ROUNDUP((L$1)/10,0)*10,[1]Hugst!$R$4:$W$4,0))))</f>
        <v>813.62059044044884</v>
      </c>
      <c r="M237" s="168">
        <f ca="1">IF($C237-M$1&lt;År1,0,L236*(1-VLOOKUP($A237,[1]Hugst!$R$5:$W$9,MATCH(ROUNDUP((M$1)/10,0)*10,[1]Hugst!$R$4:$W$4,0))))</f>
        <v>736.72487186320916</v>
      </c>
      <c r="N237" s="168">
        <f ca="1">IF($C237-N$1&lt;År1,0,M236*(1-VLOOKUP($A237,[1]Hugst!$R$5:$W$9,MATCH(ROUNDUP((N$1)/10,0)*10,[1]Hugst!$R$4:$W$4,0))))</f>
        <v>1317.6289123996899</v>
      </c>
      <c r="O237" s="168">
        <f ca="1">IF($C237-O$1&lt;År1,0,N236*(1-VLOOKUP($A237,[1]Hugst!$R$5:$W$9,MATCH(ROUNDUP((O$1)/10,0)*10,[1]Hugst!$R$4:$W$4,0))))</f>
        <v>1318.119503742183</v>
      </c>
      <c r="P237" s="168">
        <f ca="1">IF($C237-P$1&lt;År1,0,O236*(1-VLOOKUP($A237,[1]Hugst!$R$5:$W$9,MATCH(ROUNDUP((P$1)/10,0)*10,[1]Hugst!$R$4:$W$4,0))))</f>
        <v>1317.6643485546904</v>
      </c>
      <c r="Q237" s="168">
        <f ca="1">IF($C237-Q$1&lt;År1,0,P236*(1-VLOOKUP($A237,[1]Hugst!$R$5:$W$9,MATCH(ROUNDUP((Q$1)/10,0)*10,[1]Hugst!$R$4:$W$4,0))))</f>
        <v>1316.5954419761306</v>
      </c>
      <c r="R237" s="168">
        <f ca="1">IF($C237-R$1&lt;År1,0,Q236*(1-VLOOKUP($A237,[1]Hugst!$R$5:$W$9,MATCH(ROUNDUP((R$1)/10,0)*10,[1]Hugst!$R$4:$W$4,0))))</f>
        <v>1314.2935034299308</v>
      </c>
      <c r="S237" s="168">
        <f ca="1">IF($C237-S$1&lt;År1,0,R236*(1-VLOOKUP($A237,[1]Hugst!$R$5:$W$9,MATCH(ROUNDUP((S$1)/10,0)*10,[1]Hugst!$R$4:$W$4,0))))</f>
        <v>1309.522684431538</v>
      </c>
      <c r="T237" s="168">
        <f ca="1">IF($C237-T$1&lt;År1,0,S236*(1-VLOOKUP($A237,[1]Hugst!$R$5:$W$9,MATCH(ROUNDUP((T$1)/10,0)*10,[1]Hugst!$R$4:$W$4,0))))</f>
        <v>1299.8167075093472</v>
      </c>
      <c r="U237" s="168">
        <f ca="1">IF($C237-U$1&lt;År1,0,T236*(1-VLOOKUP($A237,[1]Hugst!$R$5:$W$9,MATCH(ROUNDUP((U$1)/10,0)*10,[1]Hugst!$R$4:$W$4,0))))</f>
        <v>1280.2538390461261</v>
      </c>
      <c r="V237" s="168">
        <f ca="1">IF($C237-V$1&lt;År1,0,U236*(1-VLOOKUP($A237,[1]Hugst!$R$5:$W$9,MATCH(ROUNDUP((V$1)/10,0)*10,[1]Hugst!$R$4:$W$4,0))))</f>
        <v>1241.0122131299286</v>
      </c>
      <c r="W237" s="168">
        <f ca="1">IF($C237-W$1&lt;År1,0,V236*(1-VLOOKUP($A237,[1]Hugst!$R$5:$W$9,MATCH(ROUNDUP((W$1)/10,0)*10,[1]Hugst!$R$4:$W$4,0))))</f>
        <v>1162.4912119804421</v>
      </c>
      <c r="X237" s="168">
        <f ca="1">IF($C237-X$1&lt;År1,0,W236*(1-VLOOKUP($A237,[1]Hugst!$R$5:$W$9,MATCH(ROUNDUP((X$1)/10,0)*10,[1]Hugst!$R$4:$W$4,0))))</f>
        <v>1005.5756451313501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556.29887902674773</v>
      </c>
      <c r="E238" s="168">
        <f t="shared" ca="1" si="5"/>
        <v>27.58246485131167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1013.3090824326492</v>
      </c>
      <c r="G238" s="168">
        <f ca="1">IF($C238-G$1&lt;År1,0,F237*(1-VLOOKUP($A238,[1]Hugst!$R$5:$W$9,MATCH(ROUNDUP((G$1)/10,0)*10,[1]Hugst!$R$4:$W$4,0))))</f>
        <v>1003.1163384456173</v>
      </c>
      <c r="H238" s="168">
        <f ca="1">IF($C238-H$1&lt;År1,0,G237*(1-VLOOKUP($A238,[1]Hugst!$R$5:$W$9,MATCH(ROUNDUP((H$1)/10,0)*10,[1]Hugst!$R$4:$W$4,0))))</f>
        <v>989.49198730266892</v>
      </c>
      <c r="I238" s="168">
        <f ca="1">IF($C238-I$1&lt;År1,0,H237*(1-VLOOKUP($A238,[1]Hugst!$R$5:$W$9,MATCH(ROUNDUP((I$1)/10,0)*10,[1]Hugst!$R$4:$W$4,0))))</f>
        <v>971.29248664884528</v>
      </c>
      <c r="J238" s="168">
        <f ca="1">IF($C238-J$1&lt;År1,0,I237*(1-VLOOKUP($A238,[1]Hugst!$R$5:$W$9,MATCH(ROUNDUP((J$1)/10,0)*10,[1]Hugst!$R$4:$W$4,0))))</f>
        <v>946.99403179142917</v>
      </c>
      <c r="K238" s="168">
        <f ca="1">IF($C238-K$1&lt;År1,0,J237*(1-VLOOKUP($A238,[1]Hugst!$R$5:$W$9,MATCH(ROUNDUP((K$1)/10,0)*10,[1]Hugst!$R$4:$W$4,0))))</f>
        <v>914.56672393019164</v>
      </c>
      <c r="L238" s="168">
        <f ca="1">IF($C238-L$1&lt;År1,0,K237*(1-VLOOKUP($A238,[1]Hugst!$R$5:$W$9,MATCH(ROUNDUP((L$1)/10,0)*10,[1]Hugst!$R$4:$W$4,0))))</f>
        <v>871.30771682903298</v>
      </c>
      <c r="M238" s="168">
        <f ca="1">IF($C238-M$1&lt;År1,0,L237*(1-VLOOKUP($A238,[1]Hugst!$R$5:$W$9,MATCH(ROUNDUP((M$1)/10,0)*10,[1]Hugst!$R$4:$W$4,0))))</f>
        <v>813.62059044044884</v>
      </c>
      <c r="N238" s="168">
        <f ca="1">IF($C238-N$1&lt;År1,0,M237*(1-VLOOKUP($A238,[1]Hugst!$R$5:$W$9,MATCH(ROUNDUP((N$1)/10,0)*10,[1]Hugst!$R$4:$W$4,0))))</f>
        <v>736.72487186320916</v>
      </c>
      <c r="O238" s="168">
        <f ca="1">IF($C238-O$1&lt;År1,0,N237*(1-VLOOKUP($A238,[1]Hugst!$R$5:$W$9,MATCH(ROUNDUP((O$1)/10,0)*10,[1]Hugst!$R$4:$W$4,0))))</f>
        <v>1317.6289123996899</v>
      </c>
      <c r="P238" s="168">
        <f ca="1">IF($C238-P$1&lt;År1,0,O237*(1-VLOOKUP($A238,[1]Hugst!$R$5:$W$9,MATCH(ROUNDUP((P$1)/10,0)*10,[1]Hugst!$R$4:$W$4,0))))</f>
        <v>1315.226070685188</v>
      </c>
      <c r="Q238" s="168">
        <f ca="1">IF($C238-Q$1&lt;År1,0,P237*(1-VLOOKUP($A238,[1]Hugst!$R$5:$W$9,MATCH(ROUNDUP((Q$1)/10,0)*10,[1]Hugst!$R$4:$W$4,0))))</f>
        <v>1314.7719146188385</v>
      </c>
      <c r="R238" s="168">
        <f ca="1">IF($C238-R$1&lt;År1,0,Q237*(1-VLOOKUP($A238,[1]Hugst!$R$5:$W$9,MATCH(ROUNDUP((R$1)/10,0)*10,[1]Hugst!$R$4:$W$4,0))))</f>
        <v>1313.7053544205733</v>
      </c>
      <c r="S238" s="168">
        <f ca="1">IF($C238-S$1&lt;År1,0,R237*(1-VLOOKUP($A238,[1]Hugst!$R$5:$W$9,MATCH(ROUNDUP((S$1)/10,0)*10,[1]Hugst!$R$4:$W$4,0))))</f>
        <v>1311.4084689102065</v>
      </c>
      <c r="T238" s="168">
        <f ca="1">IF($C238-T$1&lt;År1,0,S237*(1-VLOOKUP($A238,[1]Hugst!$R$5:$W$9,MATCH(ROUNDUP((T$1)/10,0)*10,[1]Hugst!$R$4:$W$4,0))))</f>
        <v>1306.6481224413224</v>
      </c>
      <c r="U238" s="168">
        <f ca="1">IF($C238-U$1&lt;År1,0,T237*(1-VLOOKUP($A238,[1]Hugst!$R$5:$W$9,MATCH(ROUNDUP((U$1)/10,0)*10,[1]Hugst!$R$4:$W$4,0))))</f>
        <v>1296.9634513221315</v>
      </c>
      <c r="V238" s="168">
        <f ca="1">IF($C238-V$1&lt;År1,0,U237*(1-VLOOKUP($A238,[1]Hugst!$R$5:$W$9,MATCH(ROUNDUP((V$1)/10,0)*10,[1]Hugst!$R$4:$W$4,0))))</f>
        <v>1277.4435257409029</v>
      </c>
      <c r="W238" s="168">
        <f ca="1">IF($C238-W$1&lt;År1,0,V237*(1-VLOOKUP($A238,[1]Hugst!$R$5:$W$9,MATCH(ROUNDUP((W$1)/10,0)*10,[1]Hugst!$R$4:$W$4,0))))</f>
        <v>1238.2880399791557</v>
      </c>
      <c r="X238" s="168">
        <f ca="1">IF($C238-X$1&lt;År1,0,W237*(1-VLOOKUP($A238,[1]Hugst!$R$5:$W$9,MATCH(ROUNDUP((X$1)/10,0)*10,[1]Hugst!$R$4:$W$4,0))))</f>
        <v>1159.939402002924</v>
      </c>
      <c r="Y238" s="168">
        <f ca="1">IF($C238-Y$1&lt;År1,0,X237*(1-VLOOKUP($A238,[1]Hugst!$R$5:$W$9,MATCH(ROUNDUP((Y$1)/10,0)*10,[1]Hugst!$R$4:$W$4,0))))</f>
        <v>1003.3682839591106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561.09114852673292</v>
      </c>
      <c r="E239" s="168">
        <f t="shared" ca="1" si="5"/>
        <v>29.435378239631973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1019.9542653209547</v>
      </c>
      <c r="G239" s="168">
        <f ca="1">IF($C239-G$1&lt;År1,0,F238*(1-VLOOKUP($A239,[1]Hugst!$R$5:$W$9,MATCH(ROUNDUP((G$1)/10,0)*10,[1]Hugst!$R$4:$W$4,0))))</f>
        <v>1013.3090824326492</v>
      </c>
      <c r="H239" s="168">
        <f ca="1">IF($C239-H$1&lt;År1,0,G238*(1-VLOOKUP($A239,[1]Hugst!$R$5:$W$9,MATCH(ROUNDUP((H$1)/10,0)*10,[1]Hugst!$R$4:$W$4,0))))</f>
        <v>1003.1163384456173</v>
      </c>
      <c r="I239" s="168">
        <f ca="1">IF($C239-I$1&lt;År1,0,H238*(1-VLOOKUP($A239,[1]Hugst!$R$5:$W$9,MATCH(ROUNDUP((I$1)/10,0)*10,[1]Hugst!$R$4:$W$4,0))))</f>
        <v>989.49198730266892</v>
      </c>
      <c r="J239" s="168">
        <f ca="1">IF($C239-J$1&lt;År1,0,I238*(1-VLOOKUP($A239,[1]Hugst!$R$5:$W$9,MATCH(ROUNDUP((J$1)/10,0)*10,[1]Hugst!$R$4:$W$4,0))))</f>
        <v>971.29248664884528</v>
      </c>
      <c r="K239" s="168">
        <f ca="1">IF($C239-K$1&lt;År1,0,J238*(1-VLOOKUP($A239,[1]Hugst!$R$5:$W$9,MATCH(ROUNDUP((K$1)/10,0)*10,[1]Hugst!$R$4:$W$4,0))))</f>
        <v>946.99403179142917</v>
      </c>
      <c r="L239" s="168">
        <f ca="1">IF($C239-L$1&lt;År1,0,K238*(1-VLOOKUP($A239,[1]Hugst!$R$5:$W$9,MATCH(ROUNDUP((L$1)/10,0)*10,[1]Hugst!$R$4:$W$4,0))))</f>
        <v>914.56672393019164</v>
      </c>
      <c r="M239" s="168">
        <f ca="1">IF($C239-M$1&lt;År1,0,L238*(1-VLOOKUP($A239,[1]Hugst!$R$5:$W$9,MATCH(ROUNDUP((M$1)/10,0)*10,[1]Hugst!$R$4:$W$4,0))))</f>
        <v>871.30771682903298</v>
      </c>
      <c r="N239" s="168">
        <f ca="1">IF($C239-N$1&lt;År1,0,M238*(1-VLOOKUP($A239,[1]Hugst!$R$5:$W$9,MATCH(ROUNDUP((N$1)/10,0)*10,[1]Hugst!$R$4:$W$4,0))))</f>
        <v>813.62059044044884</v>
      </c>
      <c r="O239" s="168">
        <f ca="1">IF($C239-O$1&lt;År1,0,N238*(1-VLOOKUP($A239,[1]Hugst!$R$5:$W$9,MATCH(ROUNDUP((O$1)/10,0)*10,[1]Hugst!$R$4:$W$4,0))))</f>
        <v>736.72487186320916</v>
      </c>
      <c r="P239" s="168">
        <f ca="1">IF($C239-P$1&lt;År1,0,O238*(1-VLOOKUP($A239,[1]Hugst!$R$5:$W$9,MATCH(ROUNDUP((P$1)/10,0)*10,[1]Hugst!$R$4:$W$4,0))))</f>
        <v>1314.7365562505197</v>
      </c>
      <c r="Q239" s="168">
        <f ca="1">IF($C239-Q$1&lt;År1,0,P238*(1-VLOOKUP($A239,[1]Hugst!$R$5:$W$9,MATCH(ROUNDUP((Q$1)/10,0)*10,[1]Hugst!$R$4:$W$4,0))))</f>
        <v>1312.3389890666108</v>
      </c>
      <c r="R239" s="168">
        <f ca="1">IF($C239-R$1&lt;År1,0,Q238*(1-VLOOKUP($A239,[1]Hugst!$R$5:$W$9,MATCH(ROUNDUP((R$1)/10,0)*10,[1]Hugst!$R$4:$W$4,0))))</f>
        <v>1311.8858299282117</v>
      </c>
      <c r="S239" s="168">
        <f ca="1">IF($C239-S$1&lt;År1,0,R238*(1-VLOOKUP($A239,[1]Hugst!$R$5:$W$9,MATCH(ROUNDUP((S$1)/10,0)*10,[1]Hugst!$R$4:$W$4,0))))</f>
        <v>1310.8216109596501</v>
      </c>
      <c r="T239" s="168">
        <f ca="1">IF($C239-T$1&lt;År1,0,S238*(1-VLOOKUP($A239,[1]Hugst!$R$5:$W$9,MATCH(ROUNDUP((T$1)/10,0)*10,[1]Hugst!$R$4:$W$4,0))))</f>
        <v>1308.5297673930866</v>
      </c>
      <c r="U239" s="168">
        <f ca="1">IF($C239-U$1&lt;År1,0,T238*(1-VLOOKUP($A239,[1]Hugst!$R$5:$W$9,MATCH(ROUNDUP((U$1)/10,0)*10,[1]Hugst!$R$4:$W$4,0))))</f>
        <v>1303.7798704652316</v>
      </c>
      <c r="V239" s="168">
        <f ca="1">IF($C239-V$1&lt;År1,0,U238*(1-VLOOKUP($A239,[1]Hugst!$R$5:$W$9,MATCH(ROUNDUP((V$1)/10,0)*10,[1]Hugst!$R$4:$W$4,0))))</f>
        <v>1294.1164583802049</v>
      </c>
      <c r="W239" s="168">
        <f ca="1">IF($C239-W$1&lt;År1,0,V238*(1-VLOOKUP($A239,[1]Hugst!$R$5:$W$9,MATCH(ROUNDUP((W$1)/10,0)*10,[1]Hugst!$R$4:$W$4,0))))</f>
        <v>1274.6393814161058</v>
      </c>
      <c r="X239" s="168">
        <f ca="1">IF($C239-X$1&lt;År1,0,W238*(1-VLOOKUP($A239,[1]Hugst!$R$5:$W$9,MATCH(ROUNDUP((X$1)/10,0)*10,[1]Hugst!$R$4:$W$4,0))))</f>
        <v>1235.5698467206648</v>
      </c>
      <c r="Y239" s="168">
        <f ca="1">IF($C239-Y$1&lt;År1,0,X238*(1-VLOOKUP($A239,[1]Hugst!$R$5:$W$9,MATCH(ROUNDUP((Y$1)/10,0)*10,[1]Hugst!$R$4:$W$4,0))))</f>
        <v>1157.3931935595028</v>
      </c>
      <c r="Z239" s="168">
        <f ca="1">IF($C239-Z$1&lt;År1,0,Y238*(1-VLOOKUP($A239,[1]Hugst!$R$5:$W$9,MATCH(ROUNDUP((Z$1)/10,0)*10,[1]Hugst!$R$4:$W$4,0))))</f>
        <v>1002.1446641006239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563.96601570543862</v>
      </c>
      <c r="E240" s="168">
        <f t="shared" ca="1" si="5"/>
        <v>29.859994617145276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1023.2537488771737</v>
      </c>
      <c r="G240" s="168">
        <f ca="1">IF($C240-G$1&lt;År1,0,F239*(1-VLOOKUP($A240,[1]Hugst!$R$5:$W$9,MATCH(ROUNDUP((G$1)/10,0)*10,[1]Hugst!$R$4:$W$4,0))))</f>
        <v>1019.9542653209547</v>
      </c>
      <c r="H240" s="168">
        <f ca="1">IF($C240-H$1&lt;År1,0,G239*(1-VLOOKUP($A240,[1]Hugst!$R$5:$W$9,MATCH(ROUNDUP((H$1)/10,0)*10,[1]Hugst!$R$4:$W$4,0))))</f>
        <v>1013.3090824326492</v>
      </c>
      <c r="I240" s="168">
        <f ca="1">IF($C240-I$1&lt;År1,0,H239*(1-VLOOKUP($A240,[1]Hugst!$R$5:$W$9,MATCH(ROUNDUP((I$1)/10,0)*10,[1]Hugst!$R$4:$W$4,0))))</f>
        <v>1003.1163384456173</v>
      </c>
      <c r="J240" s="168">
        <f ca="1">IF($C240-J$1&lt;År1,0,I239*(1-VLOOKUP($A240,[1]Hugst!$R$5:$W$9,MATCH(ROUNDUP((J$1)/10,0)*10,[1]Hugst!$R$4:$W$4,0))))</f>
        <v>989.49198730266892</v>
      </c>
      <c r="K240" s="168">
        <f ca="1">IF($C240-K$1&lt;År1,0,J239*(1-VLOOKUP($A240,[1]Hugst!$R$5:$W$9,MATCH(ROUNDUP((K$1)/10,0)*10,[1]Hugst!$R$4:$W$4,0))))</f>
        <v>971.29248664884528</v>
      </c>
      <c r="L240" s="168">
        <f ca="1">IF($C240-L$1&lt;År1,0,K239*(1-VLOOKUP($A240,[1]Hugst!$R$5:$W$9,MATCH(ROUNDUP((L$1)/10,0)*10,[1]Hugst!$R$4:$W$4,0))))</f>
        <v>946.99403179142917</v>
      </c>
      <c r="M240" s="168">
        <f ca="1">IF($C240-M$1&lt;År1,0,L239*(1-VLOOKUP($A240,[1]Hugst!$R$5:$W$9,MATCH(ROUNDUP((M$1)/10,0)*10,[1]Hugst!$R$4:$W$4,0))))</f>
        <v>914.56672393019164</v>
      </c>
      <c r="N240" s="168">
        <f ca="1">IF($C240-N$1&lt;År1,0,M239*(1-VLOOKUP($A240,[1]Hugst!$R$5:$W$9,MATCH(ROUNDUP((N$1)/10,0)*10,[1]Hugst!$R$4:$W$4,0))))</f>
        <v>871.30771682903298</v>
      </c>
      <c r="O240" s="168">
        <f ca="1">IF($C240-O$1&lt;År1,0,N239*(1-VLOOKUP($A240,[1]Hugst!$R$5:$W$9,MATCH(ROUNDUP((O$1)/10,0)*10,[1]Hugst!$R$4:$W$4,0))))</f>
        <v>813.62059044044884</v>
      </c>
      <c r="P240" s="168">
        <f ca="1">IF($C240-P$1&lt;År1,0,O239*(1-VLOOKUP($A240,[1]Hugst!$R$5:$W$9,MATCH(ROUNDUP((P$1)/10,0)*10,[1]Hugst!$R$4:$W$4,0))))</f>
        <v>735.10767092497281</v>
      </c>
      <c r="Q240" s="168">
        <f ca="1">IF($C240-Q$1&lt;År1,0,P239*(1-VLOOKUP($A240,[1]Hugst!$R$5:$W$9,MATCH(ROUNDUP((Q$1)/10,0)*10,[1]Hugst!$R$4:$W$4,0))))</f>
        <v>1311.8505491758235</v>
      </c>
      <c r="R240" s="168">
        <f ca="1">IF($C240-R$1&lt;År1,0,Q239*(1-VLOOKUP($A240,[1]Hugst!$R$5:$W$9,MATCH(ROUNDUP((R$1)/10,0)*10,[1]Hugst!$R$4:$W$4,0))))</f>
        <v>1309.4582449442694</v>
      </c>
      <c r="S240" s="168">
        <f ca="1">IF($C240-S$1&lt;År1,0,R239*(1-VLOOKUP($A240,[1]Hugst!$R$5:$W$9,MATCH(ROUNDUP((S$1)/10,0)*10,[1]Hugst!$R$4:$W$4,0))))</f>
        <v>1309.0060805454425</v>
      </c>
      <c r="T240" s="168">
        <f ca="1">IF($C240-T$1&lt;År1,0,S239*(1-VLOOKUP($A240,[1]Hugst!$R$5:$W$9,MATCH(ROUNDUP((T$1)/10,0)*10,[1]Hugst!$R$4:$W$4,0))))</f>
        <v>1307.9441976672997</v>
      </c>
      <c r="U240" s="168">
        <f ca="1">IF($C240-U$1&lt;År1,0,T239*(1-VLOOKUP($A240,[1]Hugst!$R$5:$W$9,MATCH(ROUNDUP((U$1)/10,0)*10,[1]Hugst!$R$4:$W$4,0))))</f>
        <v>1305.6573849768579</v>
      </c>
      <c r="V240" s="168">
        <f ca="1">IF($C240-V$1&lt;År1,0,U239*(1-VLOOKUP($A240,[1]Hugst!$R$5:$W$9,MATCH(ROUNDUP((V$1)/10,0)*10,[1]Hugst!$R$4:$W$4,0))))</f>
        <v>1300.9179146520153</v>
      </c>
      <c r="W240" s="168">
        <f ca="1">IF($C240-W$1&lt;År1,0,V239*(1-VLOOKUP($A240,[1]Hugst!$R$5:$W$9,MATCH(ROUNDUP((W$1)/10,0)*10,[1]Hugst!$R$4:$W$4,0))))</f>
        <v>1291.27571493498</v>
      </c>
      <c r="X240" s="168">
        <f ca="1">IF($C240-X$1&lt;År1,0,W239*(1-VLOOKUP($A240,[1]Hugst!$R$5:$W$9,MATCH(ROUNDUP((X$1)/10,0)*10,[1]Hugst!$R$4:$W$4,0))))</f>
        <v>1271.8413925300704</v>
      </c>
      <c r="Y240" s="168">
        <f ca="1">IF($C240-Y$1&lt;År1,0,X239*(1-VLOOKUP($A240,[1]Hugst!$R$5:$W$9,MATCH(ROUNDUP((Y$1)/10,0)*10,[1]Hugst!$R$4:$W$4,0))))</f>
        <v>1232.8576202278634</v>
      </c>
      <c r="Z240" s="168">
        <f ca="1">IF($C240-Z$1&lt;År1,0,Y239*(1-VLOOKUP($A240,[1]Hugst!$R$5:$W$9,MATCH(ROUNDUP((Z$1)/10,0)*10,[1]Hugst!$R$4:$W$4,0))))</f>
        <v>1155.9817384454059</v>
      </c>
      <c r="AA240" s="168">
        <f ca="1">IF($C240-AA$1&lt;År1,0,Z239*(1-VLOOKUP($A240,[1]Hugst!$R$5:$W$9,MATCH(ROUNDUP((AA$1)/10,0)*10,[1]Hugst!$R$4:$W$4,0))))</f>
        <v>1000.9225364614769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565.40642781792303</v>
      </c>
      <c r="E241" s="168">
        <f t="shared" ca="1" si="5"/>
        <v>30.380226132390817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1025.2143925049036</v>
      </c>
      <c r="G241" s="168">
        <f ca="1">IF($C241-G$1&lt;År1,0,F240*(1-VLOOKUP($A241,[1]Hugst!$R$5:$W$9,MATCH(ROUNDUP((G$1)/10,0)*10,[1]Hugst!$R$4:$W$4,0))))</f>
        <v>1023.2537488771737</v>
      </c>
      <c r="H241" s="168">
        <f ca="1">IF($C241-H$1&lt;År1,0,G240*(1-VLOOKUP($A241,[1]Hugst!$R$5:$W$9,MATCH(ROUNDUP((H$1)/10,0)*10,[1]Hugst!$R$4:$W$4,0))))</f>
        <v>1019.9542653209547</v>
      </c>
      <c r="I241" s="168">
        <f ca="1">IF($C241-I$1&lt;År1,0,H240*(1-VLOOKUP($A241,[1]Hugst!$R$5:$W$9,MATCH(ROUNDUP((I$1)/10,0)*10,[1]Hugst!$R$4:$W$4,0))))</f>
        <v>1013.3090824326492</v>
      </c>
      <c r="J241" s="168">
        <f ca="1">IF($C241-J$1&lt;År1,0,I240*(1-VLOOKUP($A241,[1]Hugst!$R$5:$W$9,MATCH(ROUNDUP((J$1)/10,0)*10,[1]Hugst!$R$4:$W$4,0))))</f>
        <v>1003.1163384456173</v>
      </c>
      <c r="K241" s="168">
        <f ca="1">IF($C241-K$1&lt;År1,0,J240*(1-VLOOKUP($A241,[1]Hugst!$R$5:$W$9,MATCH(ROUNDUP((K$1)/10,0)*10,[1]Hugst!$R$4:$W$4,0))))</f>
        <v>989.49198730266892</v>
      </c>
      <c r="L241" s="168">
        <f ca="1">IF($C241-L$1&lt;År1,0,K240*(1-VLOOKUP($A241,[1]Hugst!$R$5:$W$9,MATCH(ROUNDUP((L$1)/10,0)*10,[1]Hugst!$R$4:$W$4,0))))</f>
        <v>971.29248664884528</v>
      </c>
      <c r="M241" s="168">
        <f ca="1">IF($C241-M$1&lt;År1,0,L240*(1-VLOOKUP($A241,[1]Hugst!$R$5:$W$9,MATCH(ROUNDUP((M$1)/10,0)*10,[1]Hugst!$R$4:$W$4,0))))</f>
        <v>946.99403179142917</v>
      </c>
      <c r="N241" s="168">
        <f ca="1">IF($C241-N$1&lt;År1,0,M240*(1-VLOOKUP($A241,[1]Hugst!$R$5:$W$9,MATCH(ROUNDUP((N$1)/10,0)*10,[1]Hugst!$R$4:$W$4,0))))</f>
        <v>914.56672393019164</v>
      </c>
      <c r="O241" s="168">
        <f ca="1">IF($C241-O$1&lt;År1,0,N240*(1-VLOOKUP($A241,[1]Hugst!$R$5:$W$9,MATCH(ROUNDUP((O$1)/10,0)*10,[1]Hugst!$R$4:$W$4,0))))</f>
        <v>871.30771682903298</v>
      </c>
      <c r="P241" s="168">
        <f ca="1">IF($C241-P$1&lt;År1,0,O240*(1-VLOOKUP($A241,[1]Hugst!$R$5:$W$9,MATCH(ROUNDUP((P$1)/10,0)*10,[1]Hugst!$R$4:$W$4,0))))</f>
        <v>811.83459402240885</v>
      </c>
      <c r="Q241" s="168">
        <f ca="1">IF($C241-Q$1&lt;År1,0,P240*(1-VLOOKUP($A241,[1]Hugst!$R$5:$W$9,MATCH(ROUNDUP((Q$1)/10,0)*10,[1]Hugst!$R$4:$W$4,0))))</f>
        <v>733.49401994001551</v>
      </c>
      <c r="R241" s="168">
        <f ca="1">IF($C241-R$1&lt;År1,0,Q240*(1-VLOOKUP($A241,[1]Hugst!$R$5:$W$9,MATCH(ROUNDUP((R$1)/10,0)*10,[1]Hugst!$R$4:$W$4,0))))</f>
        <v>1308.9708772386082</v>
      </c>
      <c r="S241" s="168">
        <f ca="1">IF($C241-S$1&lt;År1,0,R240*(1-VLOOKUP($A241,[1]Hugst!$R$5:$W$9,MATCH(ROUNDUP((S$1)/10,0)*10,[1]Hugst!$R$4:$W$4,0))))</f>
        <v>1306.5838244065869</v>
      </c>
      <c r="T241" s="168">
        <f ca="1">IF($C241-T$1&lt;År1,0,S240*(1-VLOOKUP($A241,[1]Hugst!$R$5:$W$9,MATCH(ROUNDUP((T$1)/10,0)*10,[1]Hugst!$R$4:$W$4,0))))</f>
        <v>1306.1326525637573</v>
      </c>
      <c r="U241" s="168">
        <f ca="1">IF($C241-U$1&lt;År1,0,T240*(1-VLOOKUP($A241,[1]Hugst!$R$5:$W$9,MATCH(ROUNDUP((U$1)/10,0)*10,[1]Hugst!$R$4:$W$4,0))))</f>
        <v>1305.07310064803</v>
      </c>
      <c r="V241" s="168">
        <f ca="1">IF($C241-V$1&lt;År1,0,U240*(1-VLOOKUP($A241,[1]Hugst!$R$5:$W$9,MATCH(ROUNDUP((V$1)/10,0)*10,[1]Hugst!$R$4:$W$4,0))))</f>
        <v>1302.7913077903233</v>
      </c>
      <c r="W241" s="168">
        <f ca="1">IF($C241-W$1&lt;År1,0,V240*(1-VLOOKUP($A241,[1]Hugst!$R$5:$W$9,MATCH(ROUNDUP((W$1)/10,0)*10,[1]Hugst!$R$4:$W$4,0))))</f>
        <v>1298.0622411808279</v>
      </c>
      <c r="X241" s="168">
        <f ca="1">IF($C241-X$1&lt;År1,0,W240*(1-VLOOKUP($A241,[1]Hugst!$R$5:$W$9,MATCH(ROUNDUP((X$1)/10,0)*10,[1]Hugst!$R$4:$W$4,0))))</f>
        <v>1288.4412072680495</v>
      </c>
      <c r="Y241" s="168">
        <f ca="1">IF($C241-Y$1&lt;År1,0,X240*(1-VLOOKUP($A241,[1]Hugst!$R$5:$W$9,MATCH(ROUNDUP((Y$1)/10,0)*10,[1]Hugst!$R$4:$W$4,0))))</f>
        <v>1269.0495455708581</v>
      </c>
      <c r="Z241" s="168">
        <f ca="1">IF($C241-Z$1&lt;År1,0,Y240*(1-VLOOKUP($A241,[1]Hugst!$R$5:$W$9,MATCH(ROUNDUP((Z$1)/10,0)*10,[1]Hugst!$R$4:$W$4,0))))</f>
        <v>1231.3541353251464</v>
      </c>
      <c r="AA241" s="168">
        <f ca="1">IF($C241-AA$1&lt;År1,0,Z240*(1-VLOOKUP($A241,[1]Hugst!$R$5:$W$9,MATCH(ROUNDUP((AA$1)/10,0)*10,[1]Hugst!$R$4:$W$4,0))))</f>
        <v>1154.5720046180334</v>
      </c>
      <c r="AB241" s="168">
        <f ca="1">IF($C241-AB$1&lt;År1,0,AA240*(1-VLOOKUP($A241,[1]Hugst!$R$5:$W$9,MATCH(ROUNDUP((AB$1)/10,0)*10,[1]Hugst!$R$4:$W$4,0))))</f>
        <v>999.70189922188968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565.7745773220845</v>
      </c>
      <c r="E242" s="168">
        <f t="shared" ca="1" si="5"/>
        <v>30.992100439190835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1026.1944163158651</v>
      </c>
      <c r="G242" s="168">
        <f ca="1">IF($C242-G$1&lt;År1,0,F241*(1-VLOOKUP($A242,[1]Hugst!$R$5:$W$9,MATCH(ROUNDUP((G$1)/10,0)*10,[1]Hugst!$R$4:$W$4,0))))</f>
        <v>1025.2143925049036</v>
      </c>
      <c r="H242" s="168">
        <f ca="1">IF($C242-H$1&lt;År1,0,G241*(1-VLOOKUP($A242,[1]Hugst!$R$5:$W$9,MATCH(ROUNDUP((H$1)/10,0)*10,[1]Hugst!$R$4:$W$4,0))))</f>
        <v>1023.2537488771737</v>
      </c>
      <c r="I242" s="168">
        <f ca="1">IF($C242-I$1&lt;År1,0,H241*(1-VLOOKUP($A242,[1]Hugst!$R$5:$W$9,MATCH(ROUNDUP((I$1)/10,0)*10,[1]Hugst!$R$4:$W$4,0))))</f>
        <v>1019.9542653209547</v>
      </c>
      <c r="J242" s="168">
        <f ca="1">IF($C242-J$1&lt;År1,0,I241*(1-VLOOKUP($A242,[1]Hugst!$R$5:$W$9,MATCH(ROUNDUP((J$1)/10,0)*10,[1]Hugst!$R$4:$W$4,0))))</f>
        <v>1013.3090824326492</v>
      </c>
      <c r="K242" s="168">
        <f ca="1">IF($C242-K$1&lt;År1,0,J241*(1-VLOOKUP($A242,[1]Hugst!$R$5:$W$9,MATCH(ROUNDUP((K$1)/10,0)*10,[1]Hugst!$R$4:$W$4,0))))</f>
        <v>1003.1163384456173</v>
      </c>
      <c r="L242" s="168">
        <f ca="1">IF($C242-L$1&lt;År1,0,K241*(1-VLOOKUP($A242,[1]Hugst!$R$5:$W$9,MATCH(ROUNDUP((L$1)/10,0)*10,[1]Hugst!$R$4:$W$4,0))))</f>
        <v>989.49198730266892</v>
      </c>
      <c r="M242" s="168">
        <f ca="1">IF($C242-M$1&lt;År1,0,L241*(1-VLOOKUP($A242,[1]Hugst!$R$5:$W$9,MATCH(ROUNDUP((M$1)/10,0)*10,[1]Hugst!$R$4:$W$4,0))))</f>
        <v>971.29248664884528</v>
      </c>
      <c r="N242" s="168">
        <f ca="1">IF($C242-N$1&lt;År1,0,M241*(1-VLOOKUP($A242,[1]Hugst!$R$5:$W$9,MATCH(ROUNDUP((N$1)/10,0)*10,[1]Hugst!$R$4:$W$4,0))))</f>
        <v>946.99403179142917</v>
      </c>
      <c r="O242" s="168">
        <f ca="1">IF($C242-O$1&lt;År1,0,N241*(1-VLOOKUP($A242,[1]Hugst!$R$5:$W$9,MATCH(ROUNDUP((O$1)/10,0)*10,[1]Hugst!$R$4:$W$4,0))))</f>
        <v>914.56672393019164</v>
      </c>
      <c r="P242" s="168">
        <f ca="1">IF($C242-P$1&lt;År1,0,O241*(1-VLOOKUP($A242,[1]Hugst!$R$5:$W$9,MATCH(ROUNDUP((P$1)/10,0)*10,[1]Hugst!$R$4:$W$4,0))))</f>
        <v>869.39509013355462</v>
      </c>
      <c r="Q242" s="168">
        <f ca="1">IF($C242-Q$1&lt;År1,0,P241*(1-VLOOKUP($A242,[1]Hugst!$R$5:$W$9,MATCH(ROUNDUP((Q$1)/10,0)*10,[1]Hugst!$R$4:$W$4,0))))</f>
        <v>810.05251808431092</v>
      </c>
      <c r="R242" s="168">
        <f ca="1">IF($C242-R$1&lt;År1,0,Q241*(1-VLOOKUP($A242,[1]Hugst!$R$5:$W$9,MATCH(ROUNDUP((R$1)/10,0)*10,[1]Hugst!$R$4:$W$4,0))))</f>
        <v>731.88391111575697</v>
      </c>
      <c r="S242" s="168">
        <f ca="1">IF($C242-S$1&lt;År1,0,R241*(1-VLOOKUP($A242,[1]Hugst!$R$5:$W$9,MATCH(ROUNDUP((S$1)/10,0)*10,[1]Hugst!$R$4:$W$4,0))))</f>
        <v>1306.0975265324746</v>
      </c>
      <c r="T242" s="168">
        <f ca="1">IF($C242-T$1&lt;År1,0,S241*(1-VLOOKUP($A242,[1]Hugst!$R$5:$W$9,MATCH(ROUNDUP((T$1)/10,0)*10,[1]Hugst!$R$4:$W$4,0))))</f>
        <v>1303.7157135725238</v>
      </c>
      <c r="U242" s="168">
        <f ca="1">IF($C242-U$1&lt;År1,0,T241*(1-VLOOKUP($A242,[1]Hugst!$R$5:$W$9,MATCH(ROUNDUP((U$1)/10,0)*10,[1]Hugst!$R$4:$W$4,0))))</f>
        <v>1303.2655321069101</v>
      </c>
      <c r="V242" s="168">
        <f ca="1">IF($C242-V$1&lt;År1,0,U241*(1-VLOOKUP($A242,[1]Hugst!$R$5:$W$9,MATCH(ROUNDUP((V$1)/10,0)*10,[1]Hugst!$R$4:$W$4,0))))</f>
        <v>1302.2083060368514</v>
      </c>
      <c r="W242" s="168">
        <f ca="1">IF($C242-W$1&lt;År1,0,V241*(1-VLOOKUP($A242,[1]Hugst!$R$5:$W$9,MATCH(ROUNDUP((W$1)/10,0)*10,[1]Hugst!$R$4:$W$4,0))))</f>
        <v>1299.9315219927348</v>
      </c>
      <c r="X242" s="168">
        <f ca="1">IF($C242-X$1&lt;År1,0,W241*(1-VLOOKUP($A242,[1]Hugst!$R$5:$W$9,MATCH(ROUNDUP((X$1)/10,0)*10,[1]Hugst!$R$4:$W$4,0))))</f>
        <v>1295.2128362611627</v>
      </c>
      <c r="Y242" s="168">
        <f ca="1">IF($C242-Y$1&lt;År1,0,X241*(1-VLOOKUP($A242,[1]Hugst!$R$5:$W$9,MATCH(ROUNDUP((Y$1)/10,0)*10,[1]Hugst!$R$4:$W$4,0))))</f>
        <v>1285.6129216911197</v>
      </c>
      <c r="Z242" s="168">
        <f ca="1">IF($C242-Z$1&lt;År1,0,Y241*(1-VLOOKUP($A242,[1]Hugst!$R$5:$W$9,MATCH(ROUNDUP((Z$1)/10,0)*10,[1]Hugst!$R$4:$W$4,0))))</f>
        <v>1267.5019241738205</v>
      </c>
      <c r="AA242" s="168">
        <f ca="1">IF($C242-AA$1&lt;År1,0,Z241*(1-VLOOKUP($A242,[1]Hugst!$R$5:$W$9,MATCH(ROUNDUP((AA$1)/10,0)*10,[1]Hugst!$R$4:$W$4,0))))</f>
        <v>1229.8524839406036</v>
      </c>
      <c r="AB242" s="168">
        <f ca="1">IF($C242-AB$1&lt;År1,0,AA241*(1-VLOOKUP($A242,[1]Hugst!$R$5:$W$9,MATCH(ROUNDUP((AB$1)/10,0)*10,[1]Hugst!$R$4:$W$4,0))))</f>
        <v>1153.1639899782554</v>
      </c>
      <c r="AC242" s="168">
        <f ca="1">IF($C242-AC$1&lt;År1,0,AB241*(1-VLOOKUP($A242,[1]Hugst!$R$5:$W$9,MATCH(ROUNDUP((AC$1)/10,0)*10,[1]Hugst!$R$4:$W$4,0))))</f>
        <v>998.48275056430202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565.34209066791527</v>
      </c>
      <c r="E243" s="168">
        <f t="shared" ca="1" si="5"/>
        <v>31.682935968208767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1026.4527651907138</v>
      </c>
      <c r="G243" s="168">
        <f ca="1">IF($C243-G$1&lt;År1,0,F242*(1-VLOOKUP($A243,[1]Hugst!$R$5:$W$9,MATCH(ROUNDUP((G$1)/10,0)*10,[1]Hugst!$R$4:$W$4,0))))</f>
        <v>1026.1944163158651</v>
      </c>
      <c r="H243" s="168">
        <f ca="1">IF($C243-H$1&lt;År1,0,G242*(1-VLOOKUP($A243,[1]Hugst!$R$5:$W$9,MATCH(ROUNDUP((H$1)/10,0)*10,[1]Hugst!$R$4:$W$4,0))))</f>
        <v>1025.2143925049036</v>
      </c>
      <c r="I243" s="168">
        <f ca="1">IF($C243-I$1&lt;År1,0,H242*(1-VLOOKUP($A243,[1]Hugst!$R$5:$W$9,MATCH(ROUNDUP((I$1)/10,0)*10,[1]Hugst!$R$4:$W$4,0))))</f>
        <v>1023.2537488771737</v>
      </c>
      <c r="J243" s="168">
        <f ca="1">IF($C243-J$1&lt;År1,0,I242*(1-VLOOKUP($A243,[1]Hugst!$R$5:$W$9,MATCH(ROUNDUP((J$1)/10,0)*10,[1]Hugst!$R$4:$W$4,0))))</f>
        <v>1019.9542653209547</v>
      </c>
      <c r="K243" s="168">
        <f ca="1">IF($C243-K$1&lt;År1,0,J242*(1-VLOOKUP($A243,[1]Hugst!$R$5:$W$9,MATCH(ROUNDUP((K$1)/10,0)*10,[1]Hugst!$R$4:$W$4,0))))</f>
        <v>1013.3090824326492</v>
      </c>
      <c r="L243" s="168">
        <f ca="1">IF($C243-L$1&lt;År1,0,K242*(1-VLOOKUP($A243,[1]Hugst!$R$5:$W$9,MATCH(ROUNDUP((L$1)/10,0)*10,[1]Hugst!$R$4:$W$4,0))))</f>
        <v>1003.1163384456173</v>
      </c>
      <c r="M243" s="168">
        <f ca="1">IF($C243-M$1&lt;År1,0,L242*(1-VLOOKUP($A243,[1]Hugst!$R$5:$W$9,MATCH(ROUNDUP((M$1)/10,0)*10,[1]Hugst!$R$4:$W$4,0))))</f>
        <v>989.49198730266892</v>
      </c>
      <c r="N243" s="168">
        <f ca="1">IF($C243-N$1&lt;År1,0,M242*(1-VLOOKUP($A243,[1]Hugst!$R$5:$W$9,MATCH(ROUNDUP((N$1)/10,0)*10,[1]Hugst!$R$4:$W$4,0))))</f>
        <v>971.29248664884528</v>
      </c>
      <c r="O243" s="168">
        <f ca="1">IF($C243-O$1&lt;År1,0,N242*(1-VLOOKUP($A243,[1]Hugst!$R$5:$W$9,MATCH(ROUNDUP((O$1)/10,0)*10,[1]Hugst!$R$4:$W$4,0))))</f>
        <v>946.99403179142917</v>
      </c>
      <c r="P243" s="168">
        <f ca="1">IF($C243-P$1&lt;År1,0,O242*(1-VLOOKUP($A243,[1]Hugst!$R$5:$W$9,MATCH(ROUNDUP((P$1)/10,0)*10,[1]Hugst!$R$4:$W$4,0))))</f>
        <v>912.55913843863755</v>
      </c>
      <c r="Q243" s="168">
        <f ca="1">IF($C243-Q$1&lt;År1,0,P242*(1-VLOOKUP($A243,[1]Hugst!$R$5:$W$9,MATCH(ROUNDUP((Q$1)/10,0)*10,[1]Hugst!$R$4:$W$4,0))))</f>
        <v>867.48666188691993</v>
      </c>
      <c r="R243" s="168">
        <f ca="1">IF($C243-R$1&lt;År1,0,Q242*(1-VLOOKUP($A243,[1]Hugst!$R$5:$W$9,MATCH(ROUNDUP((R$1)/10,0)*10,[1]Hugst!$R$4:$W$4,0))))</f>
        <v>808.27435402022343</v>
      </c>
      <c r="S243" s="168">
        <f ca="1">IF($C243-S$1&lt;År1,0,R242*(1-VLOOKUP($A243,[1]Hugst!$R$5:$W$9,MATCH(ROUNDUP((S$1)/10,0)*10,[1]Hugst!$R$4:$W$4,0))))</f>
        <v>730.27733667672237</v>
      </c>
      <c r="T243" s="168">
        <f ca="1">IF($C243-T$1&lt;År1,0,S242*(1-VLOOKUP($A243,[1]Hugst!$R$5:$W$9,MATCH(ROUNDUP((T$1)/10,0)*10,[1]Hugst!$R$4:$W$4,0))))</f>
        <v>1303.2304831815497</v>
      </c>
      <c r="U243" s="168">
        <f ca="1">IF($C243-U$1&lt;År1,0,T242*(1-VLOOKUP($A243,[1]Hugst!$R$5:$W$9,MATCH(ROUNDUP((U$1)/10,0)*10,[1]Hugst!$R$4:$W$4,0))))</f>
        <v>1300.8538985915109</v>
      </c>
      <c r="V243" s="168">
        <f ca="1">IF($C243-V$1&lt;År1,0,U242*(1-VLOOKUP($A243,[1]Hugst!$R$5:$W$9,MATCH(ROUNDUP((V$1)/10,0)*10,[1]Hugst!$R$4:$W$4,0))))</f>
        <v>1300.4047053291144</v>
      </c>
      <c r="W243" s="168">
        <f ca="1">IF($C243-W$1&lt;År1,0,V242*(1-VLOOKUP($A243,[1]Hugst!$R$5:$W$9,MATCH(ROUNDUP((W$1)/10,0)*10,[1]Hugst!$R$4:$W$4,0))))</f>
        <v>1299.3497999992094</v>
      </c>
      <c r="X243" s="168">
        <f ca="1">IF($C243-X$1&lt;År1,0,W242*(1-VLOOKUP($A243,[1]Hugst!$R$5:$W$9,MATCH(ROUNDUP((X$1)/10,0)*10,[1]Hugst!$R$4:$W$4,0))))</f>
        <v>1297.0780137737263</v>
      </c>
      <c r="Y243" s="168">
        <f ca="1">IF($C243-Y$1&lt;År1,0,X242*(1-VLOOKUP($A243,[1]Hugst!$R$5:$W$9,MATCH(ROUNDUP((Y$1)/10,0)*10,[1]Hugst!$R$4:$W$4,0))))</f>
        <v>1292.3696861327846</v>
      </c>
      <c r="Z243" s="168">
        <f ca="1">IF($C243-Z$1&lt;År1,0,Y242*(1-VLOOKUP($A243,[1]Hugst!$R$5:$W$9,MATCH(ROUNDUP((Z$1)/10,0)*10,[1]Hugst!$R$4:$W$4,0))))</f>
        <v>1284.0451010549111</v>
      </c>
      <c r="AA243" s="168">
        <f ca="1">IF($C243-AA$1&lt;År1,0,Z242*(1-VLOOKUP($A243,[1]Hugst!$R$5:$W$9,MATCH(ROUNDUP((AA$1)/10,0)*10,[1]Hugst!$R$4:$W$4,0))))</f>
        <v>1265.95619011995</v>
      </c>
      <c r="AB243" s="168">
        <f ca="1">IF($C243-AB$1&lt;År1,0,AA242*(1-VLOOKUP($A243,[1]Hugst!$R$5:$W$9,MATCH(ROUNDUP((AB$1)/10,0)*10,[1]Hugst!$R$4:$W$4,0))))</f>
        <v>1228.352663838237</v>
      </c>
      <c r="AC243" s="168">
        <f ca="1">IF($C243-AC$1&lt;År1,0,AB242*(1-VLOOKUP($A243,[1]Hugst!$R$5:$W$9,MATCH(ROUNDUP((AC$1)/10,0)*10,[1]Hugst!$R$4:$W$4,0))))</f>
        <v>1151.7576924295013</v>
      </c>
      <c r="AD243" s="168">
        <f ca="1">IF($C243-AD$1&lt;År1,0,AC242*(1-VLOOKUP($A243,[1]Hugst!$R$5:$W$9,MATCH(ROUNDUP((AD$1)/10,0)*10,[1]Hugst!$R$4:$W$4,0))))</f>
        <v>997.26508867336997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564.31266988890366</v>
      </c>
      <c r="E244" s="168">
        <f t="shared" ca="1" si="5"/>
        <v>32.438367786453455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1026.1787762299468</v>
      </c>
      <c r="G244" s="168">
        <f ca="1">IF($C244-G$1&lt;År1,0,F243*(1-VLOOKUP($A244,[1]Hugst!$R$5:$W$9,MATCH(ROUNDUP((G$1)/10,0)*10,[1]Hugst!$R$4:$W$4,0))))</f>
        <v>1026.4527651907138</v>
      </c>
      <c r="H244" s="168">
        <f ca="1">IF($C244-H$1&lt;År1,0,G243*(1-VLOOKUP($A244,[1]Hugst!$R$5:$W$9,MATCH(ROUNDUP((H$1)/10,0)*10,[1]Hugst!$R$4:$W$4,0))))</f>
        <v>1026.1944163158651</v>
      </c>
      <c r="I244" s="168">
        <f ca="1">IF($C244-I$1&lt;År1,0,H243*(1-VLOOKUP($A244,[1]Hugst!$R$5:$W$9,MATCH(ROUNDUP((I$1)/10,0)*10,[1]Hugst!$R$4:$W$4,0))))</f>
        <v>1025.2143925049036</v>
      </c>
      <c r="J244" s="168">
        <f ca="1">IF($C244-J$1&lt;År1,0,I243*(1-VLOOKUP($A244,[1]Hugst!$R$5:$W$9,MATCH(ROUNDUP((J$1)/10,0)*10,[1]Hugst!$R$4:$W$4,0))))</f>
        <v>1023.2537488771737</v>
      </c>
      <c r="K244" s="168">
        <f ca="1">IF($C244-K$1&lt;År1,0,J243*(1-VLOOKUP($A244,[1]Hugst!$R$5:$W$9,MATCH(ROUNDUP((K$1)/10,0)*10,[1]Hugst!$R$4:$W$4,0))))</f>
        <v>1019.9542653209547</v>
      </c>
      <c r="L244" s="168">
        <f ca="1">IF($C244-L$1&lt;År1,0,K243*(1-VLOOKUP($A244,[1]Hugst!$R$5:$W$9,MATCH(ROUNDUP((L$1)/10,0)*10,[1]Hugst!$R$4:$W$4,0))))</f>
        <v>1013.3090824326492</v>
      </c>
      <c r="M244" s="168">
        <f ca="1">IF($C244-M$1&lt;År1,0,L243*(1-VLOOKUP($A244,[1]Hugst!$R$5:$W$9,MATCH(ROUNDUP((M$1)/10,0)*10,[1]Hugst!$R$4:$W$4,0))))</f>
        <v>1003.1163384456173</v>
      </c>
      <c r="N244" s="168">
        <f ca="1">IF($C244-N$1&lt;År1,0,M243*(1-VLOOKUP($A244,[1]Hugst!$R$5:$W$9,MATCH(ROUNDUP((N$1)/10,0)*10,[1]Hugst!$R$4:$W$4,0))))</f>
        <v>989.49198730266892</v>
      </c>
      <c r="O244" s="168">
        <f ca="1">IF($C244-O$1&lt;År1,0,N243*(1-VLOOKUP($A244,[1]Hugst!$R$5:$W$9,MATCH(ROUNDUP((O$1)/10,0)*10,[1]Hugst!$R$4:$W$4,0))))</f>
        <v>971.29248664884528</v>
      </c>
      <c r="P244" s="168">
        <f ca="1">IF($C244-P$1&lt;År1,0,O243*(1-VLOOKUP($A244,[1]Hugst!$R$5:$W$9,MATCH(ROUNDUP((P$1)/10,0)*10,[1]Hugst!$R$4:$W$4,0))))</f>
        <v>944.91526440456994</v>
      </c>
      <c r="Q244" s="168">
        <f ca="1">IF($C244-Q$1&lt;År1,0,P243*(1-VLOOKUP($A244,[1]Hugst!$R$5:$W$9,MATCH(ROUNDUP((Q$1)/10,0)*10,[1]Hugst!$R$4:$W$4,0))))</f>
        <v>910.55595984206491</v>
      </c>
      <c r="R244" s="168">
        <f ca="1">IF($C244-R$1&lt;År1,0,Q243*(1-VLOOKUP($A244,[1]Hugst!$R$5:$W$9,MATCH(ROUNDUP((R$1)/10,0)*10,[1]Hugst!$R$4:$W$4,0))))</f>
        <v>865.58242287302187</v>
      </c>
      <c r="S244" s="168">
        <f ca="1">IF($C244-S$1&lt;År1,0,R243*(1-VLOOKUP($A244,[1]Hugst!$R$5:$W$9,MATCH(ROUNDUP((S$1)/10,0)*10,[1]Hugst!$R$4:$W$4,0))))</f>
        <v>806.50009324310588</v>
      </c>
      <c r="T244" s="168">
        <f ca="1">IF($C244-T$1&lt;År1,0,S243*(1-VLOOKUP($A244,[1]Hugst!$R$5:$W$9,MATCH(ROUNDUP((T$1)/10,0)*10,[1]Hugst!$R$4:$W$4,0))))</f>
        <v>728.67428886450523</v>
      </c>
      <c r="U244" s="168">
        <f ca="1">IF($C244-U$1&lt;År1,0,T243*(1-VLOOKUP($A244,[1]Hugst!$R$5:$W$9,MATCH(ROUNDUP((U$1)/10,0)*10,[1]Hugst!$R$4:$W$4,0))))</f>
        <v>1300.3697333404195</v>
      </c>
      <c r="V244" s="168">
        <f ca="1">IF($C244-V$1&lt;År1,0,U243*(1-VLOOKUP($A244,[1]Hugst!$R$5:$W$9,MATCH(ROUNDUP((V$1)/10,0)*10,[1]Hugst!$R$4:$W$4,0))))</f>
        <v>1297.9983656433831</v>
      </c>
      <c r="W244" s="168">
        <f ca="1">IF($C244-W$1&lt;År1,0,V243*(1-VLOOKUP($A244,[1]Hugst!$R$5:$W$9,MATCH(ROUNDUP((W$1)/10,0)*10,[1]Hugst!$R$4:$W$4,0))))</f>
        <v>1297.5501584149774</v>
      </c>
      <c r="X244" s="168">
        <f ca="1">IF($C244-X$1&lt;År1,0,W243*(1-VLOOKUP($A244,[1]Hugst!$R$5:$W$9,MATCH(ROUNDUP((X$1)/10,0)*10,[1]Hugst!$R$4:$W$4,0))))</f>
        <v>1296.4975687309184</v>
      </c>
      <c r="Y244" s="168">
        <f ca="1">IF($C244-Y$1&lt;År1,0,X243*(1-VLOOKUP($A244,[1]Hugst!$R$5:$W$9,MATCH(ROUNDUP((Y$1)/10,0)*10,[1]Hugst!$R$4:$W$4,0))))</f>
        <v>1294.2307693532473</v>
      </c>
      <c r="Z244" s="168">
        <f ca="1">IF($C244-Z$1&lt;År1,0,Y243*(1-VLOOKUP($A244,[1]Hugst!$R$5:$W$9,MATCH(ROUNDUP((Z$1)/10,0)*10,[1]Hugst!$R$4:$W$4,0))))</f>
        <v>1290.7936255399397</v>
      </c>
      <c r="AA244" s="168">
        <f ca="1">IF($C244-AA$1&lt;År1,0,Z243*(1-VLOOKUP($A244,[1]Hugst!$R$5:$W$9,MATCH(ROUNDUP((AA$1)/10,0)*10,[1]Hugst!$R$4:$W$4,0))))</f>
        <v>1282.4791923950881</v>
      </c>
      <c r="AB244" s="168">
        <f ca="1">IF($C244-AB$1&lt;År1,0,AA243*(1-VLOOKUP($A244,[1]Hugst!$R$5:$W$9,MATCH(ROUNDUP((AB$1)/10,0)*10,[1]Hugst!$R$4:$W$4,0))))</f>
        <v>1264.4123411076087</v>
      </c>
      <c r="AC244" s="168">
        <f ca="1">IF($C244-AC$1&lt;År1,0,AB243*(1-VLOOKUP($A244,[1]Hugst!$R$5:$W$9,MATCH(ROUNDUP((AC$1)/10,0)*10,[1]Hugst!$R$4:$W$4,0))))</f>
        <v>1226.8546727847759</v>
      </c>
      <c r="AD244" s="168">
        <f ca="1">IF($C244-AD$1&lt;År1,0,AC243*(1-VLOOKUP($A244,[1]Hugst!$R$5:$W$9,MATCH(ROUNDUP((AD$1)/10,0)*10,[1]Hugst!$R$4:$W$4,0))))</f>
        <v>1150.353109877758</v>
      </c>
      <c r="AE244" s="168">
        <f ca="1">IF($C244-AE$1&lt;År1,0,AD243*(1-VLOOKUP($A244,[1]Hugst!$R$5:$W$9,MATCH(ROUNDUP((AE$1)/10,0)*10,[1]Hugst!$R$4:$W$4,0))))</f>
        <v>996.04891173596343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562.83907379521315</v>
      </c>
      <c r="E245" s="168">
        <f t="shared" ca="1" si="5"/>
        <v>33.245192729758855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1025.5120050795617</v>
      </c>
      <c r="G245" s="168">
        <f ca="1">IF($C245-G$1&lt;År1,0,F244*(1-VLOOKUP($A245,[1]Hugst!$R$5:$W$9,MATCH(ROUNDUP((G$1)/10,0)*10,[1]Hugst!$R$4:$W$4,0))))</f>
        <v>1026.1787762299468</v>
      </c>
      <c r="H245" s="168">
        <f ca="1">IF($C245-H$1&lt;År1,0,G244*(1-VLOOKUP($A245,[1]Hugst!$R$5:$W$9,MATCH(ROUNDUP((H$1)/10,0)*10,[1]Hugst!$R$4:$W$4,0))))</f>
        <v>1026.4527651907138</v>
      </c>
      <c r="I245" s="168">
        <f ca="1">IF($C245-I$1&lt;År1,0,H244*(1-VLOOKUP($A245,[1]Hugst!$R$5:$W$9,MATCH(ROUNDUP((I$1)/10,0)*10,[1]Hugst!$R$4:$W$4,0))))</f>
        <v>1026.1944163158651</v>
      </c>
      <c r="J245" s="168">
        <f ca="1">IF($C245-J$1&lt;År1,0,I244*(1-VLOOKUP($A245,[1]Hugst!$R$5:$W$9,MATCH(ROUNDUP((J$1)/10,0)*10,[1]Hugst!$R$4:$W$4,0))))</f>
        <v>1025.2143925049036</v>
      </c>
      <c r="K245" s="168">
        <f ca="1">IF($C245-K$1&lt;År1,0,J244*(1-VLOOKUP($A245,[1]Hugst!$R$5:$W$9,MATCH(ROUNDUP((K$1)/10,0)*10,[1]Hugst!$R$4:$W$4,0))))</f>
        <v>1023.2537488771737</v>
      </c>
      <c r="L245" s="168">
        <f ca="1">IF($C245-L$1&lt;År1,0,K244*(1-VLOOKUP($A245,[1]Hugst!$R$5:$W$9,MATCH(ROUNDUP((L$1)/10,0)*10,[1]Hugst!$R$4:$W$4,0))))</f>
        <v>1019.9542653209547</v>
      </c>
      <c r="M245" s="168">
        <f ca="1">IF($C245-M$1&lt;År1,0,L244*(1-VLOOKUP($A245,[1]Hugst!$R$5:$W$9,MATCH(ROUNDUP((M$1)/10,0)*10,[1]Hugst!$R$4:$W$4,0))))</f>
        <v>1013.3090824326492</v>
      </c>
      <c r="N245" s="168">
        <f ca="1">IF($C245-N$1&lt;År1,0,M244*(1-VLOOKUP($A245,[1]Hugst!$R$5:$W$9,MATCH(ROUNDUP((N$1)/10,0)*10,[1]Hugst!$R$4:$W$4,0))))</f>
        <v>1003.1163384456173</v>
      </c>
      <c r="O245" s="168">
        <f ca="1">IF($C245-O$1&lt;År1,0,N244*(1-VLOOKUP($A245,[1]Hugst!$R$5:$W$9,MATCH(ROUNDUP((O$1)/10,0)*10,[1]Hugst!$R$4:$W$4,0))))</f>
        <v>989.49198730266892</v>
      </c>
      <c r="P245" s="168">
        <f ca="1">IF($C245-P$1&lt;År1,0,O244*(1-VLOOKUP($A245,[1]Hugst!$R$5:$W$9,MATCH(ROUNDUP((P$1)/10,0)*10,[1]Hugst!$R$4:$W$4,0))))</f>
        <v>969.16038119034783</v>
      </c>
      <c r="Q245" s="168">
        <f ca="1">IF($C245-Q$1&lt;År1,0,P244*(1-VLOOKUP($A245,[1]Hugst!$R$5:$W$9,MATCH(ROUNDUP((Q$1)/10,0)*10,[1]Hugst!$R$4:$W$4,0))))</f>
        <v>942.84106016563305</v>
      </c>
      <c r="R245" s="168">
        <f ca="1">IF($C245-R$1&lt;År1,0,Q244*(1-VLOOKUP($A245,[1]Hugst!$R$5:$W$9,MATCH(ROUNDUP((R$1)/10,0)*10,[1]Hugst!$R$4:$W$4,0))))</f>
        <v>908.55717846680182</v>
      </c>
      <c r="S245" s="168">
        <f ca="1">IF($C245-S$1&lt;År1,0,R244*(1-VLOOKUP($A245,[1]Hugst!$R$5:$W$9,MATCH(ROUNDUP((S$1)/10,0)*10,[1]Hugst!$R$4:$W$4,0))))</f>
        <v>863.68236389598349</v>
      </c>
      <c r="T245" s="168">
        <f ca="1">IF($C245-T$1&lt;År1,0,S244*(1-VLOOKUP($A245,[1]Hugst!$R$5:$W$9,MATCH(ROUNDUP((T$1)/10,0)*10,[1]Hugst!$R$4:$W$4,0))))</f>
        <v>804.7297271847674</v>
      </c>
      <c r="U245" s="168">
        <f ca="1">IF($C245-U$1&lt;År1,0,T244*(1-VLOOKUP($A245,[1]Hugst!$R$5:$W$9,MATCH(ROUNDUP((U$1)/10,0)*10,[1]Hugst!$R$4:$W$4,0))))</f>
        <v>727.07475993772948</v>
      </c>
      <c r="V245" s="168">
        <f ca="1">IF($C245-V$1&lt;År1,0,U244*(1-VLOOKUP($A245,[1]Hugst!$R$5:$W$9,MATCH(ROUNDUP((V$1)/10,0)*10,[1]Hugst!$R$4:$W$4,0))))</f>
        <v>1297.5152631940625</v>
      </c>
      <c r="W245" s="168">
        <f ca="1">IF($C245-W$1&lt;År1,0,V244*(1-VLOOKUP($A245,[1]Hugst!$R$5:$W$9,MATCH(ROUNDUP((W$1)/10,0)*10,[1]Hugst!$R$4:$W$4,0))))</f>
        <v>1295.1491009383121</v>
      </c>
      <c r="X245" s="168">
        <f ca="1">IF($C245-X$1&lt;År1,0,W244*(1-VLOOKUP($A245,[1]Hugst!$R$5:$W$9,MATCH(ROUNDUP((X$1)/10,0)*10,[1]Hugst!$R$4:$W$4,0))))</f>
        <v>1294.7018775794324</v>
      </c>
      <c r="Y245" s="168">
        <f ca="1">IF($C245-Y$1&lt;År1,0,X244*(1-VLOOKUP($A245,[1]Hugst!$R$5:$W$9,MATCH(ROUNDUP((Y$1)/10,0)*10,[1]Hugst!$R$4:$W$4,0))))</f>
        <v>1293.6515984580944</v>
      </c>
      <c r="Z245" s="168">
        <f ca="1">IF($C245-Z$1&lt;År1,0,Y244*(1-VLOOKUP($A245,[1]Hugst!$R$5:$W$9,MATCH(ROUNDUP((Z$1)/10,0)*10,[1]Hugst!$R$4:$W$4,0))))</f>
        <v>1292.652439146719</v>
      </c>
      <c r="AA245" s="168">
        <f ca="1">IF($C245-AA$1&lt;År1,0,Z244*(1-VLOOKUP($A245,[1]Hugst!$R$5:$W$9,MATCH(ROUNDUP((AA$1)/10,0)*10,[1]Hugst!$R$4:$W$4,0))))</f>
        <v>1289.2194869722082</v>
      </c>
      <c r="AB245" s="168">
        <f ca="1">IF($C245-AB$1&lt;År1,0,AA244*(1-VLOOKUP($A245,[1]Hugst!$R$5:$W$9,MATCH(ROUNDUP((AB$1)/10,0)*10,[1]Hugst!$R$4:$W$4,0))))</f>
        <v>1280.9151933799722</v>
      </c>
      <c r="AC245" s="168">
        <f ca="1">IF($C245-AC$1&lt;År1,0,AB244*(1-VLOOKUP($A245,[1]Hugst!$R$5:$W$9,MATCH(ROUNDUP((AC$1)/10,0)*10,[1]Hugst!$R$4:$W$4,0))))</f>
        <v>1262.8703748379653</v>
      </c>
      <c r="AD245" s="168">
        <f ca="1">IF($C245-AD$1&lt;År1,0,AC244*(1-VLOOKUP($A245,[1]Hugst!$R$5:$W$9,MATCH(ROUNDUP((AD$1)/10,0)*10,[1]Hugst!$R$4:$W$4,0))))</f>
        <v>1225.3585085496725</v>
      </c>
      <c r="AE245" s="168">
        <f ca="1">IF($C245-AE$1&lt;År1,0,AD244*(1-VLOOKUP($A245,[1]Hugst!$R$5:$W$9,MATCH(ROUNDUP((AE$1)/10,0)*10,[1]Hugst!$R$4:$W$4,0))))</f>
        <v>1148.9502402315657</v>
      </c>
      <c r="AF245" s="168">
        <f ca="1">IF($C245-AF$1&lt;År1,0,AE244*(1-VLOOKUP($A245,[1]Hugst!$R$5:$W$9,MATCH(ROUNDUP((AF$1)/10,0)*10,[1]Hugst!$R$4:$W$4,0))))</f>
        <v>994.8342179411635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561.03585386804025</v>
      </c>
      <c r="E246" s="168">
        <f t="shared" ca="1" si="5"/>
        <v>34.092291121032758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1024.5558835436627</v>
      </c>
      <c r="G246" s="168">
        <f ca="1">IF($C246-G$1&lt;År1,0,F245*(1-VLOOKUP($A246,[1]Hugst!$R$5:$W$9,MATCH(ROUNDUP((G$1)/10,0)*10,[1]Hugst!$R$4:$W$4,0))))</f>
        <v>1025.5120050795617</v>
      </c>
      <c r="H246" s="168">
        <f ca="1">IF($C246-H$1&lt;År1,0,G245*(1-VLOOKUP($A246,[1]Hugst!$R$5:$W$9,MATCH(ROUNDUP((H$1)/10,0)*10,[1]Hugst!$R$4:$W$4,0))))</f>
        <v>1026.1787762299468</v>
      </c>
      <c r="I246" s="168">
        <f ca="1">IF($C246-I$1&lt;År1,0,H245*(1-VLOOKUP($A246,[1]Hugst!$R$5:$W$9,MATCH(ROUNDUP((I$1)/10,0)*10,[1]Hugst!$R$4:$W$4,0))))</f>
        <v>1026.4527651907138</v>
      </c>
      <c r="J246" s="168">
        <f ca="1">IF($C246-J$1&lt;År1,0,I245*(1-VLOOKUP($A246,[1]Hugst!$R$5:$W$9,MATCH(ROUNDUP((J$1)/10,0)*10,[1]Hugst!$R$4:$W$4,0))))</f>
        <v>1026.1944163158651</v>
      </c>
      <c r="K246" s="168">
        <f ca="1">IF($C246-K$1&lt;År1,0,J245*(1-VLOOKUP($A246,[1]Hugst!$R$5:$W$9,MATCH(ROUNDUP((K$1)/10,0)*10,[1]Hugst!$R$4:$W$4,0))))</f>
        <v>1025.2143925049036</v>
      </c>
      <c r="L246" s="168">
        <f ca="1">IF($C246-L$1&lt;År1,0,K245*(1-VLOOKUP($A246,[1]Hugst!$R$5:$W$9,MATCH(ROUNDUP((L$1)/10,0)*10,[1]Hugst!$R$4:$W$4,0))))</f>
        <v>1023.2537488771737</v>
      </c>
      <c r="M246" s="168">
        <f ca="1">IF($C246-M$1&lt;År1,0,L245*(1-VLOOKUP($A246,[1]Hugst!$R$5:$W$9,MATCH(ROUNDUP((M$1)/10,0)*10,[1]Hugst!$R$4:$W$4,0))))</f>
        <v>1019.9542653209547</v>
      </c>
      <c r="N246" s="168">
        <f ca="1">IF($C246-N$1&lt;År1,0,M245*(1-VLOOKUP($A246,[1]Hugst!$R$5:$W$9,MATCH(ROUNDUP((N$1)/10,0)*10,[1]Hugst!$R$4:$W$4,0))))</f>
        <v>1013.3090824326492</v>
      </c>
      <c r="O246" s="168">
        <f ca="1">IF($C246-O$1&lt;År1,0,N245*(1-VLOOKUP($A246,[1]Hugst!$R$5:$W$9,MATCH(ROUNDUP((O$1)/10,0)*10,[1]Hugst!$R$4:$W$4,0))))</f>
        <v>1003.1163384456173</v>
      </c>
      <c r="P246" s="168">
        <f ca="1">IF($C246-P$1&lt;År1,0,O245*(1-VLOOKUP($A246,[1]Hugst!$R$5:$W$9,MATCH(ROUNDUP((P$1)/10,0)*10,[1]Hugst!$R$4:$W$4,0))))</f>
        <v>987.31993172078501</v>
      </c>
      <c r="Q246" s="168">
        <f ca="1">IF($C246-Q$1&lt;År1,0,P245*(1-VLOOKUP($A246,[1]Hugst!$R$5:$W$9,MATCH(ROUNDUP((Q$1)/10,0)*10,[1]Hugst!$R$4:$W$4,0))))</f>
        <v>967.03295596334465</v>
      </c>
      <c r="R246" s="168">
        <f ca="1">IF($C246-R$1&lt;År1,0,Q245*(1-VLOOKUP($A246,[1]Hugst!$R$5:$W$9,MATCH(ROUNDUP((R$1)/10,0)*10,[1]Hugst!$R$4:$W$4,0))))</f>
        <v>940.77140905795238</v>
      </c>
      <c r="S246" s="168">
        <f ca="1">IF($C246-S$1&lt;År1,0,R245*(1-VLOOKUP($A246,[1]Hugst!$R$5:$W$9,MATCH(ROUNDUP((S$1)/10,0)*10,[1]Hugst!$R$4:$W$4,0))))</f>
        <v>906.56278466041124</v>
      </c>
      <c r="T246" s="168">
        <f ca="1">IF($C246-T$1&lt;År1,0,S245*(1-VLOOKUP($A246,[1]Hugst!$R$5:$W$9,MATCH(ROUNDUP((T$1)/10,0)*10,[1]Hugst!$R$4:$W$4,0))))</f>
        <v>861.7864757801143</v>
      </c>
      <c r="U246" s="168">
        <f ca="1">IF($C246-U$1&lt;År1,0,T245*(1-VLOOKUP($A246,[1]Hugst!$R$5:$W$9,MATCH(ROUNDUP((U$1)/10,0)*10,[1]Hugst!$R$4:$W$4,0))))</f>
        <v>802.96324729582523</v>
      </c>
      <c r="V246" s="168">
        <f ca="1">IF($C246-V$1&lt;År1,0,U245*(1-VLOOKUP($A246,[1]Hugst!$R$5:$W$9,MATCH(ROUNDUP((V$1)/10,0)*10,[1]Hugst!$R$4:$W$4,0))))</f>
        <v>725.47874217201252</v>
      </c>
      <c r="W246" s="168">
        <f ca="1">IF($C246-W$1&lt;År1,0,V245*(1-VLOOKUP($A246,[1]Hugst!$R$5:$W$9,MATCH(ROUNDUP((W$1)/10,0)*10,[1]Hugst!$R$4:$W$4,0))))</f>
        <v>1294.667058957783</v>
      </c>
      <c r="X246" s="168">
        <f ca="1">IF($C246-X$1&lt;År1,0,W245*(1-VLOOKUP($A246,[1]Hugst!$R$5:$W$9,MATCH(ROUNDUP((X$1)/10,0)*10,[1]Hugst!$R$4:$W$4,0))))</f>
        <v>1292.3060907167403</v>
      </c>
      <c r="Y246" s="168">
        <f ca="1">IF($C246-Y$1&lt;År1,0,X245*(1-VLOOKUP($A246,[1]Hugst!$R$5:$W$9,MATCH(ROUNDUP((Y$1)/10,0)*10,[1]Hugst!$R$4:$W$4,0))))</f>
        <v>1291.8598490676727</v>
      </c>
      <c r="Z246" s="168">
        <f ca="1">IF($C246-Z$1&lt;År1,0,Y245*(1-VLOOKUP($A246,[1]Hugst!$R$5:$W$9,MATCH(ROUNDUP((Z$1)/10,0)*10,[1]Hugst!$R$4:$W$4,0))))</f>
        <v>1292.0739745575358</v>
      </c>
      <c r="AA246" s="168">
        <f ca="1">IF($C246-AA$1&lt;År1,0,Z245*(1-VLOOKUP($A246,[1]Hugst!$R$5:$W$9,MATCH(ROUNDUP((AA$1)/10,0)*10,[1]Hugst!$R$4:$W$4,0))))</f>
        <v>1291.0760337331253</v>
      </c>
      <c r="AB246" s="168">
        <f ca="1">IF($C246-AB$1&lt;År1,0,AA245*(1-VLOOKUP($A246,[1]Hugst!$R$5:$W$9,MATCH(ROUNDUP((AB$1)/10,0)*10,[1]Hugst!$R$4:$W$4,0))))</f>
        <v>1287.6472680856566</v>
      </c>
      <c r="AC246" s="168">
        <f ca="1">IF($C246-AC$1&lt;År1,0,AB245*(1-VLOOKUP($A246,[1]Hugst!$R$5:$W$9,MATCH(ROUNDUP((AC$1)/10,0)*10,[1]Hugst!$R$4:$W$4,0))))</f>
        <v>1279.3531016807283</v>
      </c>
      <c r="AD246" s="168">
        <f ca="1">IF($C246-AD$1&lt;År1,0,AC245*(1-VLOOKUP($A246,[1]Hugst!$R$5:$W$9,MATCH(ROUNDUP((AD$1)/10,0)*10,[1]Hugst!$R$4:$W$4,0))))</f>
        <v>1261.3302890149921</v>
      </c>
      <c r="AE246" s="168">
        <f ca="1">IF($C246-AE$1&lt;År1,0,AD245*(1-VLOOKUP($A246,[1]Hugst!$R$5:$W$9,MATCH(ROUNDUP((AE$1)/10,0)*10,[1]Hugst!$R$4:$W$4,0))))</f>
        <v>1223.8641689050996</v>
      </c>
      <c r="AF246" s="168">
        <f ca="1">IF($C246-AF$1&lt;År1,0,AE245*(1-VLOOKUP($A246,[1]Hugst!$R$5:$W$9,MATCH(ROUNDUP((AF$1)/10,0)*10,[1]Hugst!$R$4:$W$4,0))))</f>
        <v>1147.549081402015</v>
      </c>
      <c r="AG246" s="168">
        <f ca="1">IF($C246-AG$1&lt;År1,0,AF245*(1-VLOOKUP($A246,[1]Hugst!$R$5:$W$9,MATCH(ROUNDUP((AG$1)/10,0)*10,[1]Hugst!$R$4:$W$4,0))))</f>
        <v>993.62100548025967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558.9889061800568</v>
      </c>
      <c r="E247" s="168">
        <f t="shared" ca="1" si="5"/>
        <v>34.970711993319128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1023.3873567279658</v>
      </c>
      <c r="G247" s="168">
        <f ca="1">IF($C247-G$1&lt;År1,0,F246*(1-VLOOKUP($A247,[1]Hugst!$R$5:$W$9,MATCH(ROUNDUP((G$1)/10,0)*10,[1]Hugst!$R$4:$W$4,0))))</f>
        <v>1024.5558835436627</v>
      </c>
      <c r="H247" s="168">
        <f ca="1">IF($C247-H$1&lt;År1,0,G246*(1-VLOOKUP($A247,[1]Hugst!$R$5:$W$9,MATCH(ROUNDUP((H$1)/10,0)*10,[1]Hugst!$R$4:$W$4,0))))</f>
        <v>1025.5120050795617</v>
      </c>
      <c r="I247" s="168">
        <f ca="1">IF($C247-I$1&lt;År1,0,H246*(1-VLOOKUP($A247,[1]Hugst!$R$5:$W$9,MATCH(ROUNDUP((I$1)/10,0)*10,[1]Hugst!$R$4:$W$4,0))))</f>
        <v>1026.1787762299468</v>
      </c>
      <c r="J247" s="168">
        <f ca="1">IF($C247-J$1&lt;År1,0,I246*(1-VLOOKUP($A247,[1]Hugst!$R$5:$W$9,MATCH(ROUNDUP((J$1)/10,0)*10,[1]Hugst!$R$4:$W$4,0))))</f>
        <v>1026.4527651907138</v>
      </c>
      <c r="K247" s="168">
        <f ca="1">IF($C247-K$1&lt;År1,0,J246*(1-VLOOKUP($A247,[1]Hugst!$R$5:$W$9,MATCH(ROUNDUP((K$1)/10,0)*10,[1]Hugst!$R$4:$W$4,0))))</f>
        <v>1026.1944163158651</v>
      </c>
      <c r="L247" s="168">
        <f ca="1">IF($C247-L$1&lt;År1,0,K246*(1-VLOOKUP($A247,[1]Hugst!$R$5:$W$9,MATCH(ROUNDUP((L$1)/10,0)*10,[1]Hugst!$R$4:$W$4,0))))</f>
        <v>1025.2143925049036</v>
      </c>
      <c r="M247" s="168">
        <f ca="1">IF($C247-M$1&lt;År1,0,L246*(1-VLOOKUP($A247,[1]Hugst!$R$5:$W$9,MATCH(ROUNDUP((M$1)/10,0)*10,[1]Hugst!$R$4:$W$4,0))))</f>
        <v>1023.2537488771737</v>
      </c>
      <c r="N247" s="168">
        <f ca="1">IF($C247-N$1&lt;År1,0,M246*(1-VLOOKUP($A247,[1]Hugst!$R$5:$W$9,MATCH(ROUNDUP((N$1)/10,0)*10,[1]Hugst!$R$4:$W$4,0))))</f>
        <v>1019.9542653209547</v>
      </c>
      <c r="O247" s="168">
        <f ca="1">IF($C247-O$1&lt;År1,0,N246*(1-VLOOKUP($A247,[1]Hugst!$R$5:$W$9,MATCH(ROUNDUP((O$1)/10,0)*10,[1]Hugst!$R$4:$W$4,0))))</f>
        <v>1013.3090824326492</v>
      </c>
      <c r="P247" s="168">
        <f ca="1">IF($C247-P$1&lt;År1,0,O246*(1-VLOOKUP($A247,[1]Hugst!$R$5:$W$9,MATCH(ROUNDUP((P$1)/10,0)*10,[1]Hugst!$R$4:$W$4,0))))</f>
        <v>1000.9143757514684</v>
      </c>
      <c r="Q247" s="168">
        <f ca="1">IF($C247-Q$1&lt;År1,0,P246*(1-VLOOKUP($A247,[1]Hugst!$R$5:$W$9,MATCH(ROUNDUP((Q$1)/10,0)*10,[1]Hugst!$R$4:$W$4,0))))</f>
        <v>985.15264406578819</v>
      </c>
      <c r="R247" s="168">
        <f ca="1">IF($C247-R$1&lt;År1,0,Q246*(1-VLOOKUP($A247,[1]Hugst!$R$5:$W$9,MATCH(ROUNDUP((R$1)/10,0)*10,[1]Hugst!$R$4:$W$4,0))))</f>
        <v>964.91020069415686</v>
      </c>
      <c r="S247" s="168">
        <f ca="1">IF($C247-S$1&lt;År1,0,R246*(1-VLOOKUP($A247,[1]Hugst!$R$5:$W$9,MATCH(ROUNDUP((S$1)/10,0)*10,[1]Hugst!$R$4:$W$4,0))))</f>
        <v>938.70630108684952</v>
      </c>
      <c r="T247" s="168">
        <f ca="1">IF($C247-T$1&lt;År1,0,S246*(1-VLOOKUP($A247,[1]Hugst!$R$5:$W$9,MATCH(ROUNDUP((T$1)/10,0)*10,[1]Hugst!$R$4:$W$4,0))))</f>
        <v>904.57276879164453</v>
      </c>
      <c r="U247" s="168">
        <f ca="1">IF($C247-U$1&lt;År1,0,T246*(1-VLOOKUP($A247,[1]Hugst!$R$5:$W$9,MATCH(ROUNDUP((U$1)/10,0)*10,[1]Hugst!$R$4:$W$4,0))))</f>
        <v>859.89474936986528</v>
      </c>
      <c r="V247" s="168">
        <f ca="1">IF($C247-V$1&lt;År1,0,U246*(1-VLOOKUP($A247,[1]Hugst!$R$5:$W$9,MATCH(ROUNDUP((V$1)/10,0)*10,[1]Hugst!$R$4:$W$4,0))))</f>
        <v>801.20064504566369</v>
      </c>
      <c r="W247" s="168">
        <f ca="1">IF($C247-W$1&lt;År1,0,V246*(1-VLOOKUP($A247,[1]Hugst!$R$5:$W$9,MATCH(ROUNDUP((W$1)/10,0)*10,[1]Hugst!$R$4:$W$4,0))))</f>
        <v>723.88622785992766</v>
      </c>
      <c r="X247" s="168">
        <f ca="1">IF($C247-X$1&lt;År1,0,W246*(1-VLOOKUP($A247,[1]Hugst!$R$5:$W$9,MATCH(ROUNDUP((X$1)/10,0)*10,[1]Hugst!$R$4:$W$4,0))))</f>
        <v>1291.825106877144</v>
      </c>
      <c r="Y247" s="168">
        <f ca="1">IF($C247-Y$1&lt;År1,0,X246*(1-VLOOKUP($A247,[1]Hugst!$R$5:$W$9,MATCH(ROUNDUP((Y$1)/10,0)*10,[1]Hugst!$R$4:$W$4,0))))</f>
        <v>1289.4693212493132</v>
      </c>
      <c r="Z247" s="168">
        <f ca="1">IF($C247-Z$1&lt;År1,0,Y246*(1-VLOOKUP($A247,[1]Hugst!$R$5:$W$9,MATCH(ROUNDUP((Z$1)/10,0)*10,[1]Hugst!$R$4:$W$4,0))))</f>
        <v>1290.2844102273464</v>
      </c>
      <c r="AA247" s="168">
        <f ca="1">IF($C247-AA$1&lt;År1,0,Z246*(1-VLOOKUP($A247,[1]Hugst!$R$5:$W$9,MATCH(ROUNDUP((AA$1)/10,0)*10,[1]Hugst!$R$4:$W$4,0))))</f>
        <v>1290.4982745885632</v>
      </c>
      <c r="AB247" s="168">
        <f ca="1">IF($C247-AB$1&lt;År1,0,AA246*(1-VLOOKUP($A247,[1]Hugst!$R$5:$W$9,MATCH(ROUNDUP((AB$1)/10,0)*10,[1]Hugst!$R$4:$W$4,0))))</f>
        <v>1289.5015507651581</v>
      </c>
      <c r="AC247" s="168">
        <f ca="1">IF($C247-AC$1&lt;År1,0,AB246*(1-VLOOKUP($A247,[1]Hugst!$R$5:$W$9,MATCH(ROUNDUP((AC$1)/10,0)*10,[1]Hugst!$R$4:$W$4,0))))</f>
        <v>1286.0769665392106</v>
      </c>
      <c r="AD247" s="168">
        <f ca="1">IF($C247-AD$1&lt;År1,0,AC246*(1-VLOOKUP($A247,[1]Hugst!$R$5:$W$9,MATCH(ROUNDUP((AD$1)/10,0)*10,[1]Hugst!$R$4:$W$4,0))))</f>
        <v>1277.7929149713616</v>
      </c>
      <c r="AE247" s="168">
        <f ca="1">IF($C247-AE$1&lt;År1,0,AD246*(1-VLOOKUP($A247,[1]Hugst!$R$5:$W$9,MATCH(ROUNDUP((AE$1)/10,0)*10,[1]Hugst!$R$4:$W$4,0))))</f>
        <v>1259.7920813454616</v>
      </c>
      <c r="AF247" s="168">
        <f ca="1">IF($C247-AF$1&lt;År1,0,AE246*(1-VLOOKUP($A247,[1]Hugst!$R$5:$W$9,MATCH(ROUNDUP((AF$1)/10,0)*10,[1]Hugst!$R$4:$W$4,0))))</f>
        <v>1222.3716516259472</v>
      </c>
      <c r="AG247" s="168">
        <f ca="1">IF($C247-AG$1&lt;År1,0,AF246*(1-VLOOKUP($A247,[1]Hugst!$R$5:$W$9,MATCH(ROUNDUP((AG$1)/10,0)*10,[1]Hugst!$R$4:$W$4,0))))</f>
        <v>1146.1496313027442</v>
      </c>
      <c r="AH247" s="168">
        <f ca="1">IF($C247-AH$1&lt;År1,0,AG246*(1-VLOOKUP($A247,[1]Hugst!$R$5:$W$9,MATCH(ROUNDUP((AH$1)/10,0)*10,[1]Hugst!$R$4:$W$4,0))))</f>
        <v>992.40927254674716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556.76263533517886</v>
      </c>
      <c r="E248" s="168">
        <f t="shared" ca="1" si="5"/>
        <v>35.873433974051295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1022.06380786382</v>
      </c>
      <c r="G248" s="168">
        <f ca="1">IF($C248-G$1&lt;År1,0,F247*(1-VLOOKUP($A248,[1]Hugst!$R$5:$W$9,MATCH(ROUNDUP((G$1)/10,0)*10,[1]Hugst!$R$4:$W$4,0))))</f>
        <v>1023.3873567279658</v>
      </c>
      <c r="H248" s="168">
        <f ca="1">IF($C248-H$1&lt;År1,0,G247*(1-VLOOKUP($A248,[1]Hugst!$R$5:$W$9,MATCH(ROUNDUP((H$1)/10,0)*10,[1]Hugst!$R$4:$W$4,0))))</f>
        <v>1024.5558835436627</v>
      </c>
      <c r="I248" s="168">
        <f ca="1">IF($C248-I$1&lt;År1,0,H247*(1-VLOOKUP($A248,[1]Hugst!$R$5:$W$9,MATCH(ROUNDUP((I$1)/10,0)*10,[1]Hugst!$R$4:$W$4,0))))</f>
        <v>1025.5120050795617</v>
      </c>
      <c r="J248" s="168">
        <f ca="1">IF($C248-J$1&lt;År1,0,I247*(1-VLOOKUP($A248,[1]Hugst!$R$5:$W$9,MATCH(ROUNDUP((J$1)/10,0)*10,[1]Hugst!$R$4:$W$4,0))))</f>
        <v>1026.1787762299468</v>
      </c>
      <c r="K248" s="168">
        <f ca="1">IF($C248-K$1&lt;År1,0,J247*(1-VLOOKUP($A248,[1]Hugst!$R$5:$W$9,MATCH(ROUNDUP((K$1)/10,0)*10,[1]Hugst!$R$4:$W$4,0))))</f>
        <v>1026.4527651907138</v>
      </c>
      <c r="L248" s="168">
        <f ca="1">IF($C248-L$1&lt;År1,0,K247*(1-VLOOKUP($A248,[1]Hugst!$R$5:$W$9,MATCH(ROUNDUP((L$1)/10,0)*10,[1]Hugst!$R$4:$W$4,0))))</f>
        <v>1026.1944163158651</v>
      </c>
      <c r="M248" s="168">
        <f ca="1">IF($C248-M$1&lt;År1,0,L247*(1-VLOOKUP($A248,[1]Hugst!$R$5:$W$9,MATCH(ROUNDUP((M$1)/10,0)*10,[1]Hugst!$R$4:$W$4,0))))</f>
        <v>1025.2143925049036</v>
      </c>
      <c r="N248" s="168">
        <f ca="1">IF($C248-N$1&lt;År1,0,M247*(1-VLOOKUP($A248,[1]Hugst!$R$5:$W$9,MATCH(ROUNDUP((N$1)/10,0)*10,[1]Hugst!$R$4:$W$4,0))))</f>
        <v>1023.2537488771737</v>
      </c>
      <c r="O248" s="168">
        <f ca="1">IF($C248-O$1&lt;År1,0,N247*(1-VLOOKUP($A248,[1]Hugst!$R$5:$W$9,MATCH(ROUNDUP((O$1)/10,0)*10,[1]Hugst!$R$4:$W$4,0))))</f>
        <v>1019.9542653209547</v>
      </c>
      <c r="P248" s="168">
        <f ca="1">IF($C248-P$1&lt;År1,0,O247*(1-VLOOKUP($A248,[1]Hugst!$R$5:$W$9,MATCH(ROUNDUP((P$1)/10,0)*10,[1]Hugst!$R$4:$W$4,0))))</f>
        <v>1011.0847454224312</v>
      </c>
      <c r="Q248" s="168">
        <f ca="1">IF($C248-Q$1&lt;År1,0,P247*(1-VLOOKUP($A248,[1]Hugst!$R$5:$W$9,MATCH(ROUNDUP((Q$1)/10,0)*10,[1]Hugst!$R$4:$W$4,0))))</f>
        <v>998.71724663396515</v>
      </c>
      <c r="R248" s="168">
        <f ca="1">IF($C248-R$1&lt;År1,0,Q247*(1-VLOOKUP($A248,[1]Hugst!$R$5:$W$9,MATCH(ROUNDUP((R$1)/10,0)*10,[1]Hugst!$R$4:$W$4,0))))</f>
        <v>982.99011387149744</v>
      </c>
      <c r="S248" s="168">
        <f ca="1">IF($C248-S$1&lt;År1,0,R247*(1-VLOOKUP($A248,[1]Hugst!$R$5:$W$9,MATCH(ROUNDUP((S$1)/10,0)*10,[1]Hugst!$R$4:$W$4,0))))</f>
        <v>962.79210513165754</v>
      </c>
      <c r="T248" s="168">
        <f ca="1">IF($C248-T$1&lt;År1,0,S247*(1-VLOOKUP($A248,[1]Hugst!$R$5:$W$9,MATCH(ROUNDUP((T$1)/10,0)*10,[1]Hugst!$R$4:$W$4,0))))</f>
        <v>936.64572627958569</v>
      </c>
      <c r="U248" s="168">
        <f ca="1">IF($C248-U$1&lt;År1,0,T247*(1-VLOOKUP($A248,[1]Hugst!$R$5:$W$9,MATCH(ROUNDUP((U$1)/10,0)*10,[1]Hugst!$R$4:$W$4,0))))</f>
        <v>902.5871212503946</v>
      </c>
      <c r="V248" s="168">
        <f ca="1">IF($C248-V$1&lt;År1,0,U247*(1-VLOOKUP($A248,[1]Hugst!$R$5:$W$9,MATCH(ROUNDUP((V$1)/10,0)*10,[1]Hugst!$R$4:$W$4,0))))</f>
        <v>858.00717552978506</v>
      </c>
      <c r="W248" s="168">
        <f ca="1">IF($C248-W$1&lt;År1,0,V247*(1-VLOOKUP($A248,[1]Hugst!$R$5:$W$9,MATCH(ROUNDUP((W$1)/10,0)*10,[1]Hugst!$R$4:$W$4,0))))</f>
        <v>799.44191192239271</v>
      </c>
      <c r="X248" s="168">
        <f ca="1">IF($C248-X$1&lt;År1,0,W247*(1-VLOOKUP($A248,[1]Hugst!$R$5:$W$9,MATCH(ROUNDUP((X$1)/10,0)*10,[1]Hugst!$R$4:$W$4,0))))</f>
        <v>722.29720931096688</v>
      </c>
      <c r="Y248" s="168">
        <f ca="1">IF($C248-Y$1&lt;År1,0,X247*(1-VLOOKUP($A248,[1]Hugst!$R$5:$W$9,MATCH(ROUNDUP((Y$1)/10,0)*10,[1]Hugst!$R$4:$W$4,0))))</f>
        <v>1288.9893932279015</v>
      </c>
      <c r="Z248" s="168">
        <f ca="1">IF($C248-Z$1&lt;År1,0,Y247*(1-VLOOKUP($A248,[1]Hugst!$R$5:$W$9,MATCH(ROUNDUP((Z$1)/10,0)*10,[1]Hugst!$R$4:$W$4,0))))</f>
        <v>1287.8967976868141</v>
      </c>
      <c r="AA248" s="168">
        <f ca="1">IF($C248-AA$1&lt;År1,0,Z247*(1-VLOOKUP($A248,[1]Hugst!$R$5:$W$9,MATCH(ROUNDUP((AA$1)/10,0)*10,[1]Hugst!$R$4:$W$4,0))))</f>
        <v>1288.7108926538983</v>
      </c>
      <c r="AB248" s="168">
        <f ca="1">IF($C248-AB$1&lt;År1,0,AA247*(1-VLOOKUP($A248,[1]Hugst!$R$5:$W$9,MATCH(ROUNDUP((AB$1)/10,0)*10,[1]Hugst!$R$4:$W$4,0))))</f>
        <v>1288.9244962049186</v>
      </c>
      <c r="AC248" s="168">
        <f ca="1">IF($C248-AC$1&lt;År1,0,AB247*(1-VLOOKUP($A248,[1]Hugst!$R$5:$W$9,MATCH(ROUNDUP((AC$1)/10,0)*10,[1]Hugst!$R$4:$W$4,0))))</f>
        <v>1287.9289878983714</v>
      </c>
      <c r="AD248" s="168">
        <f ca="1">IF($C248-AD$1&lt;År1,0,AC247*(1-VLOOKUP($A248,[1]Hugst!$R$5:$W$9,MATCH(ROUNDUP((AD$1)/10,0)*10,[1]Hugst!$R$4:$W$4,0))))</f>
        <v>1284.5085799946505</v>
      </c>
      <c r="AE248" s="168">
        <f ca="1">IF($C248-AE$1&lt;År1,0,AD247*(1-VLOOKUP($A248,[1]Hugst!$R$5:$W$9,MATCH(ROUNDUP((AE$1)/10,0)*10,[1]Hugst!$R$4:$W$4,0))))</f>
        <v>1276.2346309287136</v>
      </c>
      <c r="AF248" s="168">
        <f ca="1">IF($C248-AF$1&lt;År1,0,AE247*(1-VLOOKUP($A248,[1]Hugst!$R$5:$W$9,MATCH(ROUNDUP((AF$1)/10,0)*10,[1]Hugst!$R$4:$W$4,0))))</f>
        <v>1258.2557495389428</v>
      </c>
      <c r="AG248" s="168">
        <f ca="1">IF($C248-AG$1&lt;År1,0,AF247*(1-VLOOKUP($A248,[1]Hugst!$R$5:$W$9,MATCH(ROUNDUP((AG$1)/10,0)*10,[1]Hugst!$R$4:$W$4,0))))</f>
        <v>1220.8809544898179</v>
      </c>
      <c r="AH248" s="168">
        <f ca="1">IF($C248-AH$1&lt;År1,0,AG247*(1-VLOOKUP($A248,[1]Hugst!$R$5:$W$9,MATCH(ROUNDUP((AH$1)/10,0)*10,[1]Hugst!$R$4:$W$4,0))))</f>
        <v>1144.7518878499359</v>
      </c>
      <c r="AI248" s="168">
        <f ca="1">IF($C248-AI$1&lt;År1,0,AH247*(1-VLOOKUP($A248,[1]Hugst!$R$5:$W$9,MATCH(ROUNDUP((AI$1)/10,0)*10,[1]Hugst!$R$4:$W$4,0))))</f>
        <v>991.19901733632435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554.40532742301957</v>
      </c>
      <c r="E249" s="168">
        <f ca="1">IF(C249=2020,SUM(G249:AJ249),SUM(F248:AJ248)-SUM(G249:AJ249))</f>
        <v>36.246797008810972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1020.0798629864204</v>
      </c>
      <c r="G249" s="168">
        <f ca="1">IF($C249-G$1&lt;År1,0,F248*(1-VLOOKUP($A249,[1]Hugst!$R$5:$W$9,MATCH(ROUNDUP((G$1)/10,0)*10,[1]Hugst!$R$4:$W$4,0))))</f>
        <v>1022.06380786382</v>
      </c>
      <c r="H249" s="168">
        <f ca="1">IF($C249-H$1&lt;År1,0,G248*(1-VLOOKUP($A249,[1]Hugst!$R$5:$W$9,MATCH(ROUNDUP((H$1)/10,0)*10,[1]Hugst!$R$4:$W$4,0))))</f>
        <v>1023.3873567279658</v>
      </c>
      <c r="I249" s="168">
        <f ca="1">IF($C249-I$1&lt;År1,0,H248*(1-VLOOKUP($A249,[1]Hugst!$R$5:$W$9,MATCH(ROUNDUP((I$1)/10,0)*10,[1]Hugst!$R$4:$W$4,0))))</f>
        <v>1024.5558835436627</v>
      </c>
      <c r="J249" s="168">
        <f ca="1">IF($C249-J$1&lt;År1,0,I248*(1-VLOOKUP($A249,[1]Hugst!$R$5:$W$9,MATCH(ROUNDUP((J$1)/10,0)*10,[1]Hugst!$R$4:$W$4,0))))</f>
        <v>1025.5120050795617</v>
      </c>
      <c r="K249" s="168">
        <f ca="1">IF($C249-K$1&lt;År1,0,J248*(1-VLOOKUP($A249,[1]Hugst!$R$5:$W$9,MATCH(ROUNDUP((K$1)/10,0)*10,[1]Hugst!$R$4:$W$4,0))))</f>
        <v>1026.1787762299468</v>
      </c>
      <c r="L249" s="168">
        <f ca="1">IF($C249-L$1&lt;År1,0,K248*(1-VLOOKUP($A249,[1]Hugst!$R$5:$W$9,MATCH(ROUNDUP((L$1)/10,0)*10,[1]Hugst!$R$4:$W$4,0))))</f>
        <v>1026.4527651907138</v>
      </c>
      <c r="M249" s="168">
        <f ca="1">IF($C249-M$1&lt;År1,0,L248*(1-VLOOKUP($A249,[1]Hugst!$R$5:$W$9,MATCH(ROUNDUP((M$1)/10,0)*10,[1]Hugst!$R$4:$W$4,0))))</f>
        <v>1026.1944163158651</v>
      </c>
      <c r="N249" s="168">
        <f ca="1">IF($C249-N$1&lt;År1,0,M248*(1-VLOOKUP($A249,[1]Hugst!$R$5:$W$9,MATCH(ROUNDUP((N$1)/10,0)*10,[1]Hugst!$R$4:$W$4,0))))</f>
        <v>1025.2143925049036</v>
      </c>
      <c r="O249" s="168">
        <f ca="1">IF($C249-O$1&lt;År1,0,N248*(1-VLOOKUP($A249,[1]Hugst!$R$5:$W$9,MATCH(ROUNDUP((O$1)/10,0)*10,[1]Hugst!$R$4:$W$4,0))))</f>
        <v>1023.2537488771737</v>
      </c>
      <c r="P249" s="168">
        <f ca="1">IF($C249-P$1&lt;År1,0,O248*(1-VLOOKUP($A249,[1]Hugst!$R$5:$W$9,MATCH(ROUNDUP((P$1)/10,0)*10,[1]Hugst!$R$4:$W$4,0))))</f>
        <v>1017.7153413239088</v>
      </c>
      <c r="Q249" s="168">
        <f ca="1">IF($C249-Q$1&lt;År1,0,P248*(1-VLOOKUP($A249,[1]Hugst!$R$5:$W$9,MATCH(ROUNDUP((Q$1)/10,0)*10,[1]Hugst!$R$4:$W$4,0))))</f>
        <v>1008.8652911032112</v>
      </c>
      <c r="R249" s="168">
        <f ca="1">IF($C249-R$1&lt;År1,0,Q248*(1-VLOOKUP($A249,[1]Hugst!$R$5:$W$9,MATCH(ROUNDUP((R$1)/10,0)*10,[1]Hugst!$R$4:$W$4,0))))</f>
        <v>996.52494048281744</v>
      </c>
      <c r="S249" s="168">
        <f ca="1">IF($C249-S$1&lt;År1,0,R248*(1-VLOOKUP($A249,[1]Hugst!$R$5:$W$9,MATCH(ROUNDUP((S$1)/10,0)*10,[1]Hugst!$R$4:$W$4,0))))</f>
        <v>980.83233069470634</v>
      </c>
      <c r="T249" s="168">
        <f ca="1">IF($C249-T$1&lt;År1,0,S248*(1-VLOOKUP($A249,[1]Hugst!$R$5:$W$9,MATCH(ROUNDUP((T$1)/10,0)*10,[1]Hugst!$R$4:$W$4,0))))</f>
        <v>960.67865904722214</v>
      </c>
      <c r="U249" s="168">
        <f ca="1">IF($C249-U$1&lt;År1,0,T248*(1-VLOOKUP($A249,[1]Hugst!$R$5:$W$9,MATCH(ROUNDUP((U$1)/10,0)*10,[1]Hugst!$R$4:$W$4,0))))</f>
        <v>934.58967468531341</v>
      </c>
      <c r="V249" s="168">
        <f ca="1">IF($C249-V$1&lt;År1,0,U248*(1-VLOOKUP($A249,[1]Hugst!$R$5:$W$9,MATCH(ROUNDUP((V$1)/10,0)*10,[1]Hugst!$R$4:$W$4,0))))</f>
        <v>900.60583244764985</v>
      </c>
      <c r="W249" s="168">
        <f ca="1">IF($C249-W$1&lt;År1,0,V248*(1-VLOOKUP($A249,[1]Hugst!$R$5:$W$9,MATCH(ROUNDUP((W$1)/10,0)*10,[1]Hugst!$R$4:$W$4,0))))</f>
        <v>856.12374514447572</v>
      </c>
      <c r="X249" s="168">
        <f ca="1">IF($C249-X$1&lt;År1,0,W248*(1-VLOOKUP($A249,[1]Hugst!$R$5:$W$9,MATCH(ROUNDUP((X$1)/10,0)*10,[1]Hugst!$R$4:$W$4,0))))</f>
        <v>797.68703943280696</v>
      </c>
      <c r="Y249" s="168">
        <f ca="1">IF($C249-Y$1&lt;År1,0,X248*(1-VLOOKUP($A249,[1]Hugst!$R$5:$W$9,MATCH(ROUNDUP((Y$1)/10,0)*10,[1]Hugst!$R$4:$W$4,0))))</f>
        <v>720.71167885150373</v>
      </c>
      <c r="Z249" s="168">
        <f ca="1">IF($C249-Z$1&lt;År1,0,Y248*(1-VLOOKUP($A249,[1]Hugst!$R$5:$W$9,MATCH(ROUNDUP((Z$1)/10,0)*10,[1]Hugst!$R$4:$W$4,0))))</f>
        <v>1287.4174549434772</v>
      </c>
      <c r="AA249" s="168">
        <f ca="1">IF($C249-AA$1&lt;År1,0,Z248*(1-VLOOKUP($A249,[1]Hugst!$R$5:$W$9,MATCH(ROUNDUP((AA$1)/10,0)*10,[1]Hugst!$R$4:$W$4,0))))</f>
        <v>1286.3261918359765</v>
      </c>
      <c r="AB249" s="168">
        <f ca="1">IF($C249-AB$1&lt;År1,0,AA248*(1-VLOOKUP($A249,[1]Hugst!$R$5:$W$9,MATCH(ROUNDUP((AB$1)/10,0)*10,[1]Hugst!$R$4:$W$4,0))))</f>
        <v>1287.1392940043204</v>
      </c>
      <c r="AC249" s="168">
        <f ca="1">IF($C249-AC$1&lt;År1,0,AB248*(1-VLOOKUP($A249,[1]Hugst!$R$5:$W$9,MATCH(ROUNDUP((AC$1)/10,0)*10,[1]Hugst!$R$4:$W$4,0))))</f>
        <v>1287.3526370632053</v>
      </c>
      <c r="AD249" s="168">
        <f ca="1">IF($C249-AD$1&lt;År1,0,AC248*(1-VLOOKUP($A249,[1]Hugst!$R$5:$W$9,MATCH(ROUNDUP((AD$1)/10,0)*10,[1]Hugst!$R$4:$W$4,0))))</f>
        <v>1286.3583427911783</v>
      </c>
      <c r="AE249" s="168">
        <f ca="1">IF($C249-AE$1&lt;År1,0,AD248*(1-VLOOKUP($A249,[1]Hugst!$R$5:$W$9,MATCH(ROUNDUP((AE$1)/10,0)*10,[1]Hugst!$R$4:$W$4,0))))</f>
        <v>1282.9421061166083</v>
      </c>
      <c r="AF249" s="168">
        <f ca="1">IF($C249-AF$1&lt;År1,0,AE248*(1-VLOOKUP($A249,[1]Hugst!$R$5:$W$9,MATCH(ROUNDUP((AF$1)/10,0)*10,[1]Hugst!$R$4:$W$4,0))))</f>
        <v>1274.6782472324592</v>
      </c>
      <c r="AG249" s="168">
        <f ca="1">IF($C249-AG$1&lt;År1,0,AF248*(1-VLOOKUP($A249,[1]Hugst!$R$5:$W$9,MATCH(ROUNDUP((AG$1)/10,0)*10,[1]Hugst!$R$4:$W$4,0))))</f>
        <v>1256.7212913077979</v>
      </c>
      <c r="AH249" s="168">
        <f ca="1">IF($C249-AH$1&lt;År1,0,AG248*(1-VLOOKUP($A249,[1]Hugst!$R$5:$W$9,MATCH(ROUNDUP((AH$1)/10,0)*10,[1]Hugst!$R$4:$W$4,0))))</f>
        <v>1219.3920752770255</v>
      </c>
      <c r="AI249" s="168">
        <f ca="1">IF($C249-AI$1&lt;År1,0,AH248*(1-VLOOKUP($A249,[1]Hugst!$R$5:$W$9,MATCH(ROUNDUP((AI$1)/10,0)*10,[1]Hugst!$R$4:$W$4,0))))</f>
        <v>1143.355848962314</v>
      </c>
      <c r="AJ249" s="168">
        <f ca="1">IF($C249-AJ$1&lt;År1,0,AI248*(1-VLOOKUP($A249,[1]Hugst!$R$5:$W$9,MATCH(ROUNDUP((AJ$1)/10,0)*10,[1]Hugst!$R$4:$W$4,0))))</f>
        <v>990.53418872713542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3806.2221777792347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6196.815534646481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3542.2602402234488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5932.8535970906951</v>
      </c>
      <c r="G262" s="168">
        <f ca="1">IF($C262-G$1&lt;År1,0,F261*(1-VLOOKUP($A262,[1]Hugst!$R$5:$W$9,MATCH(ROUNDUP((G$1)/10,0)*10,[1]Hugst!$R$4:$W$4,0))))</f>
        <v>6196.815534646481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3316.3577363554782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5706.951093222724</v>
      </c>
      <c r="G263" s="168">
        <f ca="1">IF($C263-G$1&lt;År1,0,F262*(1-VLOOKUP($A263,[1]Hugst!$R$5:$W$9,MATCH(ROUNDUP((G$1)/10,0)*10,[1]Hugst!$R$4:$W$4,0))))</f>
        <v>5932.8535970906951</v>
      </c>
      <c r="H263" s="168">
        <f ca="1">IF($C263-H$1&lt;År1,0,G262*(1-VLOOKUP($A263,[1]Hugst!$R$5:$W$9,MATCH(ROUNDUP((H$1)/10,0)*10,[1]Hugst!$R$4:$W$4,0))))</f>
        <v>6196.815534646481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3122.8134254068777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5513.4067822741235</v>
      </c>
      <c r="G264" s="168">
        <f ca="1">IF($C264-G$1&lt;År1,0,F263*(1-VLOOKUP($A264,[1]Hugst!$R$5:$W$9,MATCH(ROUNDUP((G$1)/10,0)*10,[1]Hugst!$R$4:$W$4,0))))</f>
        <v>5706.951093222724</v>
      </c>
      <c r="H264" s="168">
        <f ca="1">IF($C264-H$1&lt;År1,0,G263*(1-VLOOKUP($A264,[1]Hugst!$R$5:$W$9,MATCH(ROUNDUP((H$1)/10,0)*10,[1]Hugst!$R$4:$W$4,0))))</f>
        <v>5932.8535970906951</v>
      </c>
      <c r="I264" s="168">
        <f ca="1">IF($C264-I$1&lt;År1,0,H263*(1-VLOOKUP($A264,[1]Hugst!$R$5:$W$9,MATCH(ROUNDUP((I$1)/10,0)*10,[1]Hugst!$R$4:$W$4,0))))</f>
        <v>6196.815534646481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2956.7812143530432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5347.374571220289</v>
      </c>
      <c r="G265" s="168">
        <f ca="1">IF($C265-G$1&lt;År1,0,F264*(1-VLOOKUP($A265,[1]Hugst!$R$5:$W$9,MATCH(ROUNDUP((G$1)/10,0)*10,[1]Hugst!$R$4:$W$4,0))))</f>
        <v>5513.4067822741235</v>
      </c>
      <c r="H265" s="168">
        <f ca="1">IF($C265-H$1&lt;År1,0,G264*(1-VLOOKUP($A265,[1]Hugst!$R$5:$W$9,MATCH(ROUNDUP((H$1)/10,0)*10,[1]Hugst!$R$4:$W$4,0))))</f>
        <v>5706.951093222724</v>
      </c>
      <c r="I265" s="168">
        <f ca="1">IF($C265-I$1&lt;År1,0,H264*(1-VLOOKUP($A265,[1]Hugst!$R$5:$W$9,MATCH(ROUNDUP((I$1)/10,0)*10,[1]Hugst!$R$4:$W$4,0))))</f>
        <v>5932.8535970906951</v>
      </c>
      <c r="J265" s="168">
        <f ca="1">IF($C265-J$1&lt;År1,0,I264*(1-VLOOKUP($A265,[1]Hugst!$R$5:$W$9,MATCH(ROUNDUP((J$1)/10,0)*10,[1]Hugst!$R$4:$W$4,0))))</f>
        <v>6196.815534646481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2814.1418859434984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5204.7352428107442</v>
      </c>
      <c r="G266" s="168">
        <f ca="1">IF($C266-G$1&lt;År1,0,F265*(1-VLOOKUP($A266,[1]Hugst!$R$5:$W$9,MATCH(ROUNDUP((G$1)/10,0)*10,[1]Hugst!$R$4:$W$4,0))))</f>
        <v>5347.374571220289</v>
      </c>
      <c r="H266" s="168">
        <f ca="1">IF($C266-H$1&lt;År1,0,G265*(1-VLOOKUP($A266,[1]Hugst!$R$5:$W$9,MATCH(ROUNDUP((H$1)/10,0)*10,[1]Hugst!$R$4:$W$4,0))))</f>
        <v>5513.4067822741235</v>
      </c>
      <c r="I266" s="168">
        <f ca="1">IF($C266-I$1&lt;År1,0,H265*(1-VLOOKUP($A266,[1]Hugst!$R$5:$W$9,MATCH(ROUNDUP((I$1)/10,0)*10,[1]Hugst!$R$4:$W$4,0))))</f>
        <v>5706.951093222724</v>
      </c>
      <c r="J266" s="168">
        <f ca="1">IF($C266-J$1&lt;År1,0,I265*(1-VLOOKUP($A266,[1]Hugst!$R$5:$W$9,MATCH(ROUNDUP((J$1)/10,0)*10,[1]Hugst!$R$4:$W$4,0))))</f>
        <v>5932.8535970906951</v>
      </c>
      <c r="K266" s="168">
        <f ca="1">IF($C266-K$1&lt;År1,0,J265*(1-VLOOKUP($A266,[1]Hugst!$R$5:$W$9,MATCH(ROUNDUP((K$1)/10,0)*10,[1]Hugst!$R$4:$W$4,0))))</f>
        <v>6196.815534646481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2691.3940675266699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5081.9874243939157</v>
      </c>
      <c r="G267" s="168">
        <f ca="1">IF($C267-G$1&lt;År1,0,F266*(1-VLOOKUP($A267,[1]Hugst!$R$5:$W$9,MATCH(ROUNDUP((G$1)/10,0)*10,[1]Hugst!$R$4:$W$4,0))))</f>
        <v>5204.7352428107442</v>
      </c>
      <c r="H267" s="168">
        <f ca="1">IF($C267-H$1&lt;År1,0,G266*(1-VLOOKUP($A267,[1]Hugst!$R$5:$W$9,MATCH(ROUNDUP((H$1)/10,0)*10,[1]Hugst!$R$4:$W$4,0))))</f>
        <v>5347.374571220289</v>
      </c>
      <c r="I267" s="168">
        <f ca="1">IF($C267-I$1&lt;År1,0,H266*(1-VLOOKUP($A267,[1]Hugst!$R$5:$W$9,MATCH(ROUNDUP((I$1)/10,0)*10,[1]Hugst!$R$4:$W$4,0))))</f>
        <v>5513.4067822741235</v>
      </c>
      <c r="J267" s="168">
        <f ca="1">IF($C267-J$1&lt;År1,0,I266*(1-VLOOKUP($A267,[1]Hugst!$R$5:$W$9,MATCH(ROUNDUP((J$1)/10,0)*10,[1]Hugst!$R$4:$W$4,0))))</f>
        <v>5706.951093222724</v>
      </c>
      <c r="K267" s="168">
        <f ca="1">IF($C267-K$1&lt;År1,0,J266*(1-VLOOKUP($A267,[1]Hugst!$R$5:$W$9,MATCH(ROUNDUP((K$1)/10,0)*10,[1]Hugst!$R$4:$W$4,0))))</f>
        <v>5932.8535970906951</v>
      </c>
      <c r="L267" s="168">
        <f ca="1">IF($C267-L$1&lt;År1,0,K266*(1-VLOOKUP($A267,[1]Hugst!$R$5:$W$9,MATCH(ROUNDUP((L$1)/10,0)*10,[1]Hugst!$R$4:$W$4,0))))</f>
        <v>6196.815534646481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2585.5615545499936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4976.1549114172394</v>
      </c>
      <c r="G268" s="168">
        <f ca="1">IF($C268-G$1&lt;År1,0,F267*(1-VLOOKUP($A268,[1]Hugst!$R$5:$W$9,MATCH(ROUNDUP((G$1)/10,0)*10,[1]Hugst!$R$4:$W$4,0))))</f>
        <v>5081.9874243939157</v>
      </c>
      <c r="H268" s="168">
        <f ca="1">IF($C268-H$1&lt;År1,0,G267*(1-VLOOKUP($A268,[1]Hugst!$R$5:$W$9,MATCH(ROUNDUP((H$1)/10,0)*10,[1]Hugst!$R$4:$W$4,0))))</f>
        <v>5204.7352428107442</v>
      </c>
      <c r="I268" s="168">
        <f ca="1">IF($C268-I$1&lt;År1,0,H267*(1-VLOOKUP($A268,[1]Hugst!$R$5:$W$9,MATCH(ROUNDUP((I$1)/10,0)*10,[1]Hugst!$R$4:$W$4,0))))</f>
        <v>5347.374571220289</v>
      </c>
      <c r="J268" s="168">
        <f ca="1">IF($C268-J$1&lt;År1,0,I267*(1-VLOOKUP($A268,[1]Hugst!$R$5:$W$9,MATCH(ROUNDUP((J$1)/10,0)*10,[1]Hugst!$R$4:$W$4,0))))</f>
        <v>5513.4067822741235</v>
      </c>
      <c r="K268" s="168">
        <f ca="1">IF($C268-K$1&lt;År1,0,J267*(1-VLOOKUP($A268,[1]Hugst!$R$5:$W$9,MATCH(ROUNDUP((K$1)/10,0)*10,[1]Hugst!$R$4:$W$4,0))))</f>
        <v>5706.951093222724</v>
      </c>
      <c r="L268" s="168">
        <f ca="1">IF($C268-L$1&lt;År1,0,K267*(1-VLOOKUP($A268,[1]Hugst!$R$5:$W$9,MATCH(ROUNDUP((L$1)/10,0)*10,[1]Hugst!$R$4:$W$4,0))))</f>
        <v>5932.8535970906951</v>
      </c>
      <c r="M268" s="168">
        <f ca="1">IF($C268-M$1&lt;År1,0,L267*(1-VLOOKUP($A268,[1]Hugst!$R$5:$W$9,MATCH(ROUNDUP((M$1)/10,0)*10,[1]Hugst!$R$4:$W$4,0))))</f>
        <v>6196.815534646481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2494.1145355340432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4884.7078924012894</v>
      </c>
      <c r="G269" s="168">
        <f ca="1">IF($C269-G$1&lt;År1,0,F268*(1-VLOOKUP($A269,[1]Hugst!$R$5:$W$9,MATCH(ROUNDUP((G$1)/10,0)*10,[1]Hugst!$R$4:$W$4,0))))</f>
        <v>4976.1549114172394</v>
      </c>
      <c r="H269" s="168">
        <f ca="1">IF($C269-H$1&lt;År1,0,G268*(1-VLOOKUP($A269,[1]Hugst!$R$5:$W$9,MATCH(ROUNDUP((H$1)/10,0)*10,[1]Hugst!$R$4:$W$4,0))))</f>
        <v>5081.9874243939157</v>
      </c>
      <c r="I269" s="168">
        <f ca="1">IF($C269-I$1&lt;År1,0,H268*(1-VLOOKUP($A269,[1]Hugst!$R$5:$W$9,MATCH(ROUNDUP((I$1)/10,0)*10,[1]Hugst!$R$4:$W$4,0))))</f>
        <v>5204.7352428107442</v>
      </c>
      <c r="J269" s="168">
        <f ca="1">IF($C269-J$1&lt;År1,0,I268*(1-VLOOKUP($A269,[1]Hugst!$R$5:$W$9,MATCH(ROUNDUP((J$1)/10,0)*10,[1]Hugst!$R$4:$W$4,0))))</f>
        <v>5347.374571220289</v>
      </c>
      <c r="K269" s="168">
        <f ca="1">IF($C269-K$1&lt;År1,0,J268*(1-VLOOKUP($A269,[1]Hugst!$R$5:$W$9,MATCH(ROUNDUP((K$1)/10,0)*10,[1]Hugst!$R$4:$W$4,0))))</f>
        <v>5513.4067822741235</v>
      </c>
      <c r="L269" s="168">
        <f ca="1">IF($C269-L$1&lt;År1,0,K268*(1-VLOOKUP($A269,[1]Hugst!$R$5:$W$9,MATCH(ROUNDUP((L$1)/10,0)*10,[1]Hugst!$R$4:$W$4,0))))</f>
        <v>5706.951093222724</v>
      </c>
      <c r="M269" s="168">
        <f ca="1">IF($C269-M$1&lt;År1,0,L268*(1-VLOOKUP($A269,[1]Hugst!$R$5:$W$9,MATCH(ROUNDUP((M$1)/10,0)*10,[1]Hugst!$R$4:$W$4,0))))</f>
        <v>5932.8535970906951</v>
      </c>
      <c r="N269" s="168">
        <f ca="1">IF($C269-N$1&lt;År1,0,M268*(1-VLOOKUP($A269,[1]Hugst!$R$5:$W$9,MATCH(ROUNDUP((N$1)/10,0)*10,[1]Hugst!$R$4:$W$4,0))))</f>
        <v>6196.815534646481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2414.9026332996618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4805.4959901669081</v>
      </c>
      <c r="G270" s="168">
        <f ca="1">IF($C270-G$1&lt;År1,0,F269*(1-VLOOKUP($A270,[1]Hugst!$R$5:$W$9,MATCH(ROUNDUP((G$1)/10,0)*10,[1]Hugst!$R$4:$W$4,0))))</f>
        <v>4884.7078924012894</v>
      </c>
      <c r="H270" s="168">
        <f ca="1">IF($C270-H$1&lt;År1,0,G269*(1-VLOOKUP($A270,[1]Hugst!$R$5:$W$9,MATCH(ROUNDUP((H$1)/10,0)*10,[1]Hugst!$R$4:$W$4,0))))</f>
        <v>4976.1549114172394</v>
      </c>
      <c r="I270" s="168">
        <f ca="1">IF($C270-I$1&lt;År1,0,H269*(1-VLOOKUP($A270,[1]Hugst!$R$5:$W$9,MATCH(ROUNDUP((I$1)/10,0)*10,[1]Hugst!$R$4:$W$4,0))))</f>
        <v>5081.9874243939157</v>
      </c>
      <c r="J270" s="168">
        <f ca="1">IF($C270-J$1&lt;År1,0,I269*(1-VLOOKUP($A270,[1]Hugst!$R$5:$W$9,MATCH(ROUNDUP((J$1)/10,0)*10,[1]Hugst!$R$4:$W$4,0))))</f>
        <v>5204.7352428107442</v>
      </c>
      <c r="K270" s="168">
        <f ca="1">IF($C270-K$1&lt;År1,0,J269*(1-VLOOKUP($A270,[1]Hugst!$R$5:$W$9,MATCH(ROUNDUP((K$1)/10,0)*10,[1]Hugst!$R$4:$W$4,0))))</f>
        <v>5347.374571220289</v>
      </c>
      <c r="L270" s="168">
        <f ca="1">IF($C270-L$1&lt;År1,0,K269*(1-VLOOKUP($A270,[1]Hugst!$R$5:$W$9,MATCH(ROUNDUP((L$1)/10,0)*10,[1]Hugst!$R$4:$W$4,0))))</f>
        <v>5513.4067822741235</v>
      </c>
      <c r="M270" s="168">
        <f ca="1">IF($C270-M$1&lt;År1,0,L269*(1-VLOOKUP($A270,[1]Hugst!$R$5:$W$9,MATCH(ROUNDUP((M$1)/10,0)*10,[1]Hugst!$R$4:$W$4,0))))</f>
        <v>5706.951093222724</v>
      </c>
      <c r="N270" s="168">
        <f ca="1">IF($C270-N$1&lt;År1,0,M269*(1-VLOOKUP($A270,[1]Hugst!$R$5:$W$9,MATCH(ROUNDUP((N$1)/10,0)*10,[1]Hugst!$R$4:$W$4,0))))</f>
        <v>5932.8535970906951</v>
      </c>
      <c r="O270" s="168">
        <f ca="1">IF($C270-O$1&lt;År1,0,N269*(1-VLOOKUP($A270,[1]Hugst!$R$5:$W$9,MATCH(ROUNDUP((O$1)/10,0)*10,[1]Hugst!$R$4:$W$4,0))))</f>
        <v>6196.815534646481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2346.0979900099605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4736.6913468772073</v>
      </c>
      <c r="G271" s="168">
        <f ca="1">IF($C271-G$1&lt;År1,0,F270*(1-VLOOKUP($A271,[1]Hugst!$R$5:$W$9,MATCH(ROUNDUP((G$1)/10,0)*10,[1]Hugst!$R$4:$W$4,0))))</f>
        <v>4805.4959901669081</v>
      </c>
      <c r="H271" s="168">
        <f ca="1">IF($C271-H$1&lt;År1,0,G270*(1-VLOOKUP($A271,[1]Hugst!$R$5:$W$9,MATCH(ROUNDUP((H$1)/10,0)*10,[1]Hugst!$R$4:$W$4,0))))</f>
        <v>4884.7078924012894</v>
      </c>
      <c r="I271" s="168">
        <f ca="1">IF($C271-I$1&lt;År1,0,H270*(1-VLOOKUP($A271,[1]Hugst!$R$5:$W$9,MATCH(ROUNDUP((I$1)/10,0)*10,[1]Hugst!$R$4:$W$4,0))))</f>
        <v>4976.1549114172394</v>
      </c>
      <c r="J271" s="168">
        <f ca="1">IF($C271-J$1&lt;År1,0,I270*(1-VLOOKUP($A271,[1]Hugst!$R$5:$W$9,MATCH(ROUNDUP((J$1)/10,0)*10,[1]Hugst!$R$4:$W$4,0))))</f>
        <v>5081.9874243939157</v>
      </c>
      <c r="K271" s="168">
        <f ca="1">IF($C271-K$1&lt;År1,0,J270*(1-VLOOKUP($A271,[1]Hugst!$R$5:$W$9,MATCH(ROUNDUP((K$1)/10,0)*10,[1]Hugst!$R$4:$W$4,0))))</f>
        <v>5204.7352428107442</v>
      </c>
      <c r="L271" s="168">
        <f ca="1">IF($C271-L$1&lt;År1,0,K270*(1-VLOOKUP($A271,[1]Hugst!$R$5:$W$9,MATCH(ROUNDUP((L$1)/10,0)*10,[1]Hugst!$R$4:$W$4,0))))</f>
        <v>5347.374571220289</v>
      </c>
      <c r="M271" s="168">
        <f ca="1">IF($C271-M$1&lt;År1,0,L270*(1-VLOOKUP($A271,[1]Hugst!$R$5:$W$9,MATCH(ROUNDUP((M$1)/10,0)*10,[1]Hugst!$R$4:$W$4,0))))</f>
        <v>5513.4067822741235</v>
      </c>
      <c r="N271" s="168">
        <f ca="1">IF($C271-N$1&lt;År1,0,M270*(1-VLOOKUP($A271,[1]Hugst!$R$5:$W$9,MATCH(ROUNDUP((N$1)/10,0)*10,[1]Hugst!$R$4:$W$4,0))))</f>
        <v>5706.951093222724</v>
      </c>
      <c r="O271" s="168">
        <f ca="1">IF($C271-O$1&lt;År1,0,N270*(1-VLOOKUP($A271,[1]Hugst!$R$5:$W$9,MATCH(ROUNDUP((O$1)/10,0)*10,[1]Hugst!$R$4:$W$4,0))))</f>
        <v>5932.8535970906951</v>
      </c>
      <c r="P271" s="168">
        <f ca="1">IF($C271-P$1&lt;År1,0,O270*(1-VLOOKUP($A271,[1]Hugst!$R$5:$W$9,MATCH(ROUNDUP((P$1)/10,0)*10,[1]Hugst!$R$4:$W$4,0))))</f>
        <v>6196.815534646481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2286.1468894551972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4676.7402463224435</v>
      </c>
      <c r="G272" s="168">
        <f ca="1">IF($C272-G$1&lt;År1,0,F271*(1-VLOOKUP($A272,[1]Hugst!$R$5:$W$9,MATCH(ROUNDUP((G$1)/10,0)*10,[1]Hugst!$R$4:$W$4,0))))</f>
        <v>4736.6913468772073</v>
      </c>
      <c r="H272" s="168">
        <f ca="1">IF($C272-H$1&lt;År1,0,G271*(1-VLOOKUP($A272,[1]Hugst!$R$5:$W$9,MATCH(ROUNDUP((H$1)/10,0)*10,[1]Hugst!$R$4:$W$4,0))))</f>
        <v>4805.4959901669081</v>
      </c>
      <c r="I272" s="168">
        <f ca="1">IF($C272-I$1&lt;År1,0,H271*(1-VLOOKUP($A272,[1]Hugst!$R$5:$W$9,MATCH(ROUNDUP((I$1)/10,0)*10,[1]Hugst!$R$4:$W$4,0))))</f>
        <v>4884.7078924012894</v>
      </c>
      <c r="J272" s="168">
        <f ca="1">IF($C272-J$1&lt;År1,0,I271*(1-VLOOKUP($A272,[1]Hugst!$R$5:$W$9,MATCH(ROUNDUP((J$1)/10,0)*10,[1]Hugst!$R$4:$W$4,0))))</f>
        <v>4976.1549114172394</v>
      </c>
      <c r="K272" s="168">
        <f ca="1">IF($C272-K$1&lt;År1,0,J271*(1-VLOOKUP($A272,[1]Hugst!$R$5:$W$9,MATCH(ROUNDUP((K$1)/10,0)*10,[1]Hugst!$R$4:$W$4,0))))</f>
        <v>5081.9874243939157</v>
      </c>
      <c r="L272" s="168">
        <f ca="1">IF($C272-L$1&lt;År1,0,K271*(1-VLOOKUP($A272,[1]Hugst!$R$5:$W$9,MATCH(ROUNDUP((L$1)/10,0)*10,[1]Hugst!$R$4:$W$4,0))))</f>
        <v>5204.7352428107442</v>
      </c>
      <c r="M272" s="168">
        <f ca="1">IF($C272-M$1&lt;År1,0,L271*(1-VLOOKUP($A272,[1]Hugst!$R$5:$W$9,MATCH(ROUNDUP((M$1)/10,0)*10,[1]Hugst!$R$4:$W$4,0))))</f>
        <v>5347.374571220289</v>
      </c>
      <c r="N272" s="168">
        <f ca="1">IF($C272-N$1&lt;År1,0,M271*(1-VLOOKUP($A272,[1]Hugst!$R$5:$W$9,MATCH(ROUNDUP((N$1)/10,0)*10,[1]Hugst!$R$4:$W$4,0))))</f>
        <v>5513.4067822741235</v>
      </c>
      <c r="O272" s="168">
        <f ca="1">IF($C272-O$1&lt;År1,0,N271*(1-VLOOKUP($A272,[1]Hugst!$R$5:$W$9,MATCH(ROUNDUP((O$1)/10,0)*10,[1]Hugst!$R$4:$W$4,0))))</f>
        <v>5706.951093222724</v>
      </c>
      <c r="P272" s="168">
        <f ca="1">IF($C272-P$1&lt;År1,0,O271*(1-VLOOKUP($A272,[1]Hugst!$R$5:$W$9,MATCH(ROUNDUP((P$1)/10,0)*10,[1]Hugst!$R$4:$W$4,0))))</f>
        <v>5932.8535970906951</v>
      </c>
      <c r="Q272" s="168">
        <f ca="1">IF($C272-Q$1&lt;År1,0,P271*(1-VLOOKUP($A272,[1]Hugst!$R$5:$W$9,MATCH(ROUNDUP((Q$1)/10,0)*10,[1]Hugst!$R$4:$W$4,0))))</f>
        <v>6196.815534646481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2233.7286359938989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4624.3219928611452</v>
      </c>
      <c r="G273" s="168">
        <f ca="1">IF($C273-G$1&lt;År1,0,F272*(1-VLOOKUP($A273,[1]Hugst!$R$5:$W$9,MATCH(ROUNDUP((G$1)/10,0)*10,[1]Hugst!$R$4:$W$4,0))))</f>
        <v>4676.7402463224435</v>
      </c>
      <c r="H273" s="168">
        <f ca="1">IF($C273-H$1&lt;År1,0,G272*(1-VLOOKUP($A273,[1]Hugst!$R$5:$W$9,MATCH(ROUNDUP((H$1)/10,0)*10,[1]Hugst!$R$4:$W$4,0))))</f>
        <v>4736.6913468772073</v>
      </c>
      <c r="I273" s="168">
        <f ca="1">IF($C273-I$1&lt;År1,0,H272*(1-VLOOKUP($A273,[1]Hugst!$R$5:$W$9,MATCH(ROUNDUP((I$1)/10,0)*10,[1]Hugst!$R$4:$W$4,0))))</f>
        <v>4805.4959901669081</v>
      </c>
      <c r="J273" s="168">
        <f ca="1">IF($C273-J$1&lt;År1,0,I272*(1-VLOOKUP($A273,[1]Hugst!$R$5:$W$9,MATCH(ROUNDUP((J$1)/10,0)*10,[1]Hugst!$R$4:$W$4,0))))</f>
        <v>4884.7078924012894</v>
      </c>
      <c r="K273" s="168">
        <f ca="1">IF($C273-K$1&lt;År1,0,J272*(1-VLOOKUP($A273,[1]Hugst!$R$5:$W$9,MATCH(ROUNDUP((K$1)/10,0)*10,[1]Hugst!$R$4:$W$4,0))))</f>
        <v>4976.1549114172394</v>
      </c>
      <c r="L273" s="168">
        <f ca="1">IF($C273-L$1&lt;År1,0,K272*(1-VLOOKUP($A273,[1]Hugst!$R$5:$W$9,MATCH(ROUNDUP((L$1)/10,0)*10,[1]Hugst!$R$4:$W$4,0))))</f>
        <v>5081.9874243939157</v>
      </c>
      <c r="M273" s="168">
        <f ca="1">IF($C273-M$1&lt;År1,0,L272*(1-VLOOKUP($A273,[1]Hugst!$R$5:$W$9,MATCH(ROUNDUP((M$1)/10,0)*10,[1]Hugst!$R$4:$W$4,0))))</f>
        <v>5204.7352428107442</v>
      </c>
      <c r="N273" s="168">
        <f ca="1">IF($C273-N$1&lt;År1,0,M272*(1-VLOOKUP($A273,[1]Hugst!$R$5:$W$9,MATCH(ROUNDUP((N$1)/10,0)*10,[1]Hugst!$R$4:$W$4,0))))</f>
        <v>5347.374571220289</v>
      </c>
      <c r="O273" s="168">
        <f ca="1">IF($C273-O$1&lt;År1,0,N272*(1-VLOOKUP($A273,[1]Hugst!$R$5:$W$9,MATCH(ROUNDUP((O$1)/10,0)*10,[1]Hugst!$R$4:$W$4,0))))</f>
        <v>5513.4067822741235</v>
      </c>
      <c r="P273" s="168">
        <f ca="1">IF($C273-P$1&lt;År1,0,O272*(1-VLOOKUP($A273,[1]Hugst!$R$5:$W$9,MATCH(ROUNDUP((P$1)/10,0)*10,[1]Hugst!$R$4:$W$4,0))))</f>
        <v>5706.951093222724</v>
      </c>
      <c r="Q273" s="168">
        <f ca="1">IF($C273-Q$1&lt;År1,0,P272*(1-VLOOKUP($A273,[1]Hugst!$R$5:$W$9,MATCH(ROUNDUP((Q$1)/10,0)*10,[1]Hugst!$R$4:$W$4,0))))</f>
        <v>5932.8535970906951</v>
      </c>
      <c r="R273" s="168">
        <f ca="1">IF($C273-R$1&lt;År1,0,Q272*(1-VLOOKUP($A273,[1]Hugst!$R$5:$W$9,MATCH(ROUNDUP((R$1)/10,0)*10,[1]Hugst!$R$4:$W$4,0))))</f>
        <v>6196.815534646481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2187.7206016520145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4578.3139585192603</v>
      </c>
      <c r="G274" s="168">
        <f ca="1">IF($C274-G$1&lt;År1,0,F273*(1-VLOOKUP($A274,[1]Hugst!$R$5:$W$9,MATCH(ROUNDUP((G$1)/10,0)*10,[1]Hugst!$R$4:$W$4,0))))</f>
        <v>4624.3219928611452</v>
      </c>
      <c r="H274" s="168">
        <f ca="1">IF($C274-H$1&lt;År1,0,G273*(1-VLOOKUP($A274,[1]Hugst!$R$5:$W$9,MATCH(ROUNDUP((H$1)/10,0)*10,[1]Hugst!$R$4:$W$4,0))))</f>
        <v>4676.7402463224435</v>
      </c>
      <c r="I274" s="168">
        <f ca="1">IF($C274-I$1&lt;År1,0,H273*(1-VLOOKUP($A274,[1]Hugst!$R$5:$W$9,MATCH(ROUNDUP((I$1)/10,0)*10,[1]Hugst!$R$4:$W$4,0))))</f>
        <v>4736.6913468772073</v>
      </c>
      <c r="J274" s="168">
        <f ca="1">IF($C274-J$1&lt;År1,0,I273*(1-VLOOKUP($A274,[1]Hugst!$R$5:$W$9,MATCH(ROUNDUP((J$1)/10,0)*10,[1]Hugst!$R$4:$W$4,0))))</f>
        <v>4805.4959901669081</v>
      </c>
      <c r="K274" s="168">
        <f ca="1">IF($C274-K$1&lt;År1,0,J273*(1-VLOOKUP($A274,[1]Hugst!$R$5:$W$9,MATCH(ROUNDUP((K$1)/10,0)*10,[1]Hugst!$R$4:$W$4,0))))</f>
        <v>4884.7078924012894</v>
      </c>
      <c r="L274" s="168">
        <f ca="1">IF($C274-L$1&lt;År1,0,K273*(1-VLOOKUP($A274,[1]Hugst!$R$5:$W$9,MATCH(ROUNDUP((L$1)/10,0)*10,[1]Hugst!$R$4:$W$4,0))))</f>
        <v>4976.1549114172394</v>
      </c>
      <c r="M274" s="168">
        <f ca="1">IF($C274-M$1&lt;År1,0,L273*(1-VLOOKUP($A274,[1]Hugst!$R$5:$W$9,MATCH(ROUNDUP((M$1)/10,0)*10,[1]Hugst!$R$4:$W$4,0))))</f>
        <v>5081.9874243939157</v>
      </c>
      <c r="N274" s="168">
        <f ca="1">IF($C274-N$1&lt;År1,0,M273*(1-VLOOKUP($A274,[1]Hugst!$R$5:$W$9,MATCH(ROUNDUP((N$1)/10,0)*10,[1]Hugst!$R$4:$W$4,0))))</f>
        <v>5204.7352428107442</v>
      </c>
      <c r="O274" s="168">
        <f ca="1">IF($C274-O$1&lt;År1,0,N273*(1-VLOOKUP($A274,[1]Hugst!$R$5:$W$9,MATCH(ROUNDUP((O$1)/10,0)*10,[1]Hugst!$R$4:$W$4,0))))</f>
        <v>5347.374571220289</v>
      </c>
      <c r="P274" s="168">
        <f ca="1">IF($C274-P$1&lt;År1,0,O273*(1-VLOOKUP($A274,[1]Hugst!$R$5:$W$9,MATCH(ROUNDUP((P$1)/10,0)*10,[1]Hugst!$R$4:$W$4,0))))</f>
        <v>5513.4067822741235</v>
      </c>
      <c r="Q274" s="168">
        <f ca="1">IF($C274-Q$1&lt;År1,0,P273*(1-VLOOKUP($A274,[1]Hugst!$R$5:$W$9,MATCH(ROUNDUP((Q$1)/10,0)*10,[1]Hugst!$R$4:$W$4,0))))</f>
        <v>5706.951093222724</v>
      </c>
      <c r="R274" s="168">
        <f ca="1">IF($C274-R$1&lt;År1,0,Q273*(1-VLOOKUP($A274,[1]Hugst!$R$5:$W$9,MATCH(ROUNDUP((R$1)/10,0)*10,[1]Hugst!$R$4:$W$4,0))))</f>
        <v>5932.8535970906951</v>
      </c>
      <c r="S274" s="168">
        <f ca="1">IF($C274-S$1&lt;År1,0,R273*(1-VLOOKUP($A274,[1]Hugst!$R$5:$W$9,MATCH(ROUNDUP((S$1)/10,0)*10,[1]Hugst!$R$4:$W$4,0))))</f>
        <v>6196.815534646481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2147.1685161561259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4537.7618730233717</v>
      </c>
      <c r="G275" s="168">
        <f ca="1">IF($C275-G$1&lt;År1,0,F274*(1-VLOOKUP($A275,[1]Hugst!$R$5:$W$9,MATCH(ROUNDUP((G$1)/10,0)*10,[1]Hugst!$R$4:$W$4,0))))</f>
        <v>4578.3139585192603</v>
      </c>
      <c r="H275" s="168">
        <f ca="1">IF($C275-H$1&lt;År1,0,G274*(1-VLOOKUP($A275,[1]Hugst!$R$5:$W$9,MATCH(ROUNDUP((H$1)/10,0)*10,[1]Hugst!$R$4:$W$4,0))))</f>
        <v>4624.3219928611452</v>
      </c>
      <c r="I275" s="168">
        <f ca="1">IF($C275-I$1&lt;År1,0,H274*(1-VLOOKUP($A275,[1]Hugst!$R$5:$W$9,MATCH(ROUNDUP((I$1)/10,0)*10,[1]Hugst!$R$4:$W$4,0))))</f>
        <v>4676.7402463224435</v>
      </c>
      <c r="J275" s="168">
        <f ca="1">IF($C275-J$1&lt;År1,0,I274*(1-VLOOKUP($A275,[1]Hugst!$R$5:$W$9,MATCH(ROUNDUP((J$1)/10,0)*10,[1]Hugst!$R$4:$W$4,0))))</f>
        <v>4736.6913468772073</v>
      </c>
      <c r="K275" s="168">
        <f ca="1">IF($C275-K$1&lt;År1,0,J274*(1-VLOOKUP($A275,[1]Hugst!$R$5:$W$9,MATCH(ROUNDUP((K$1)/10,0)*10,[1]Hugst!$R$4:$W$4,0))))</f>
        <v>4805.4959901669081</v>
      </c>
      <c r="L275" s="168">
        <f ca="1">IF($C275-L$1&lt;År1,0,K274*(1-VLOOKUP($A275,[1]Hugst!$R$5:$W$9,MATCH(ROUNDUP((L$1)/10,0)*10,[1]Hugst!$R$4:$W$4,0))))</f>
        <v>4884.7078924012894</v>
      </c>
      <c r="M275" s="168">
        <f ca="1">IF($C275-M$1&lt;År1,0,L274*(1-VLOOKUP($A275,[1]Hugst!$R$5:$W$9,MATCH(ROUNDUP((M$1)/10,0)*10,[1]Hugst!$R$4:$W$4,0))))</f>
        <v>4976.1549114172394</v>
      </c>
      <c r="N275" s="168">
        <f ca="1">IF($C275-N$1&lt;År1,0,M274*(1-VLOOKUP($A275,[1]Hugst!$R$5:$W$9,MATCH(ROUNDUP((N$1)/10,0)*10,[1]Hugst!$R$4:$W$4,0))))</f>
        <v>5081.9874243939157</v>
      </c>
      <c r="O275" s="168">
        <f ca="1">IF($C275-O$1&lt;År1,0,N274*(1-VLOOKUP($A275,[1]Hugst!$R$5:$W$9,MATCH(ROUNDUP((O$1)/10,0)*10,[1]Hugst!$R$4:$W$4,0))))</f>
        <v>5204.7352428107442</v>
      </c>
      <c r="P275" s="168">
        <f ca="1">IF($C275-P$1&lt;År1,0,O274*(1-VLOOKUP($A275,[1]Hugst!$R$5:$W$9,MATCH(ROUNDUP((P$1)/10,0)*10,[1]Hugst!$R$4:$W$4,0))))</f>
        <v>5347.374571220289</v>
      </c>
      <c r="Q275" s="168">
        <f ca="1">IF($C275-Q$1&lt;År1,0,P274*(1-VLOOKUP($A275,[1]Hugst!$R$5:$W$9,MATCH(ROUNDUP((Q$1)/10,0)*10,[1]Hugst!$R$4:$W$4,0))))</f>
        <v>5513.4067822741235</v>
      </c>
      <c r="R275" s="168">
        <f ca="1">IF($C275-R$1&lt;År1,0,Q274*(1-VLOOKUP($A275,[1]Hugst!$R$5:$W$9,MATCH(ROUNDUP((R$1)/10,0)*10,[1]Hugst!$R$4:$W$4,0))))</f>
        <v>5706.951093222724</v>
      </c>
      <c r="S275" s="168">
        <f ca="1">IF($C275-S$1&lt;År1,0,R274*(1-VLOOKUP($A275,[1]Hugst!$R$5:$W$9,MATCH(ROUNDUP((S$1)/10,0)*10,[1]Hugst!$R$4:$W$4,0))))</f>
        <v>5932.8535970906951</v>
      </c>
      <c r="T275" s="168">
        <f ca="1">IF($C275-T$1&lt;År1,0,S274*(1-VLOOKUP($A275,[1]Hugst!$R$5:$W$9,MATCH(ROUNDUP((T$1)/10,0)*10,[1]Hugst!$R$4:$W$4,0))))</f>
        <v>6196.815534646481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2111.2612134608694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4501.8545703281161</v>
      </c>
      <c r="G276" s="168">
        <f ca="1">IF($C276-G$1&lt;År1,0,F275*(1-VLOOKUP($A276,[1]Hugst!$R$5:$W$9,MATCH(ROUNDUP((G$1)/10,0)*10,[1]Hugst!$R$4:$W$4,0))))</f>
        <v>4537.7618730233717</v>
      </c>
      <c r="H276" s="168">
        <f ca="1">IF($C276-H$1&lt;År1,0,G275*(1-VLOOKUP($A276,[1]Hugst!$R$5:$W$9,MATCH(ROUNDUP((H$1)/10,0)*10,[1]Hugst!$R$4:$W$4,0))))</f>
        <v>4578.3139585192603</v>
      </c>
      <c r="I276" s="168">
        <f ca="1">IF($C276-I$1&lt;År1,0,H275*(1-VLOOKUP($A276,[1]Hugst!$R$5:$W$9,MATCH(ROUNDUP((I$1)/10,0)*10,[1]Hugst!$R$4:$W$4,0))))</f>
        <v>4624.3219928611452</v>
      </c>
      <c r="J276" s="168">
        <f ca="1">IF($C276-J$1&lt;År1,0,I275*(1-VLOOKUP($A276,[1]Hugst!$R$5:$W$9,MATCH(ROUNDUP((J$1)/10,0)*10,[1]Hugst!$R$4:$W$4,0))))</f>
        <v>4676.7402463224435</v>
      </c>
      <c r="K276" s="168">
        <f ca="1">IF($C276-K$1&lt;År1,0,J275*(1-VLOOKUP($A276,[1]Hugst!$R$5:$W$9,MATCH(ROUNDUP((K$1)/10,0)*10,[1]Hugst!$R$4:$W$4,0))))</f>
        <v>4736.6913468772073</v>
      </c>
      <c r="L276" s="168">
        <f ca="1">IF($C276-L$1&lt;År1,0,K275*(1-VLOOKUP($A276,[1]Hugst!$R$5:$W$9,MATCH(ROUNDUP((L$1)/10,0)*10,[1]Hugst!$R$4:$W$4,0))))</f>
        <v>4805.4959901669081</v>
      </c>
      <c r="M276" s="168">
        <f ca="1">IF($C276-M$1&lt;År1,0,L275*(1-VLOOKUP($A276,[1]Hugst!$R$5:$W$9,MATCH(ROUNDUP((M$1)/10,0)*10,[1]Hugst!$R$4:$W$4,0))))</f>
        <v>4884.7078924012894</v>
      </c>
      <c r="N276" s="168">
        <f ca="1">IF($C276-N$1&lt;År1,0,M275*(1-VLOOKUP($A276,[1]Hugst!$R$5:$W$9,MATCH(ROUNDUP((N$1)/10,0)*10,[1]Hugst!$R$4:$W$4,0))))</f>
        <v>4976.1549114172394</v>
      </c>
      <c r="O276" s="168">
        <f ca="1">IF($C276-O$1&lt;År1,0,N275*(1-VLOOKUP($A276,[1]Hugst!$R$5:$W$9,MATCH(ROUNDUP((O$1)/10,0)*10,[1]Hugst!$R$4:$W$4,0))))</f>
        <v>5081.9874243939157</v>
      </c>
      <c r="P276" s="168">
        <f ca="1">IF($C276-P$1&lt;År1,0,O275*(1-VLOOKUP($A276,[1]Hugst!$R$5:$W$9,MATCH(ROUNDUP((P$1)/10,0)*10,[1]Hugst!$R$4:$W$4,0))))</f>
        <v>5204.7352428107442</v>
      </c>
      <c r="Q276" s="168">
        <f ca="1">IF($C276-Q$1&lt;År1,0,P275*(1-VLOOKUP($A276,[1]Hugst!$R$5:$W$9,MATCH(ROUNDUP((Q$1)/10,0)*10,[1]Hugst!$R$4:$W$4,0))))</f>
        <v>5347.374571220289</v>
      </c>
      <c r="R276" s="168">
        <f ca="1">IF($C276-R$1&lt;År1,0,Q275*(1-VLOOKUP($A276,[1]Hugst!$R$5:$W$9,MATCH(ROUNDUP((R$1)/10,0)*10,[1]Hugst!$R$4:$W$4,0))))</f>
        <v>5513.4067822741235</v>
      </c>
      <c r="S276" s="168">
        <f ca="1">IF($C276-S$1&lt;År1,0,R275*(1-VLOOKUP($A276,[1]Hugst!$R$5:$W$9,MATCH(ROUNDUP((S$1)/10,0)*10,[1]Hugst!$R$4:$W$4,0))))</f>
        <v>5706.951093222724</v>
      </c>
      <c r="T276" s="168">
        <f ca="1">IF($C276-T$1&lt;År1,0,S275*(1-VLOOKUP($A276,[1]Hugst!$R$5:$W$9,MATCH(ROUNDUP((T$1)/10,0)*10,[1]Hugst!$R$4:$W$4,0))))</f>
        <v>5932.8535970906951</v>
      </c>
      <c r="U276" s="168">
        <f ca="1">IF($C276-U$1&lt;År1,0,T275*(1-VLOOKUP($A276,[1]Hugst!$R$5:$W$9,MATCH(ROUNDUP((U$1)/10,0)*10,[1]Hugst!$R$4:$W$4,0))))</f>
        <v>6196.815534646481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2079.3091662962456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4469.9025231634914</v>
      </c>
      <c r="G277" s="168">
        <f ca="1">IF($C277-G$1&lt;År1,0,F276*(1-VLOOKUP($A277,[1]Hugst!$R$5:$W$9,MATCH(ROUNDUP((G$1)/10,0)*10,[1]Hugst!$R$4:$W$4,0))))</f>
        <v>4501.8545703281161</v>
      </c>
      <c r="H277" s="168">
        <f ca="1">IF($C277-H$1&lt;År1,0,G276*(1-VLOOKUP($A277,[1]Hugst!$R$5:$W$9,MATCH(ROUNDUP((H$1)/10,0)*10,[1]Hugst!$R$4:$W$4,0))))</f>
        <v>4537.7618730233717</v>
      </c>
      <c r="I277" s="168">
        <f ca="1">IF($C277-I$1&lt;År1,0,H276*(1-VLOOKUP($A277,[1]Hugst!$R$5:$W$9,MATCH(ROUNDUP((I$1)/10,0)*10,[1]Hugst!$R$4:$W$4,0))))</f>
        <v>4578.3139585192603</v>
      </c>
      <c r="J277" s="168">
        <f ca="1">IF($C277-J$1&lt;År1,0,I276*(1-VLOOKUP($A277,[1]Hugst!$R$5:$W$9,MATCH(ROUNDUP((J$1)/10,0)*10,[1]Hugst!$R$4:$W$4,0))))</f>
        <v>4624.3219928611452</v>
      </c>
      <c r="K277" s="168">
        <f ca="1">IF($C277-K$1&lt;År1,0,J276*(1-VLOOKUP($A277,[1]Hugst!$R$5:$W$9,MATCH(ROUNDUP((K$1)/10,0)*10,[1]Hugst!$R$4:$W$4,0))))</f>
        <v>4676.7402463224435</v>
      </c>
      <c r="L277" s="168">
        <f ca="1">IF($C277-L$1&lt;År1,0,K276*(1-VLOOKUP($A277,[1]Hugst!$R$5:$W$9,MATCH(ROUNDUP((L$1)/10,0)*10,[1]Hugst!$R$4:$W$4,0))))</f>
        <v>4736.6913468772073</v>
      </c>
      <c r="M277" s="168">
        <f ca="1">IF($C277-M$1&lt;År1,0,L276*(1-VLOOKUP($A277,[1]Hugst!$R$5:$W$9,MATCH(ROUNDUP((M$1)/10,0)*10,[1]Hugst!$R$4:$W$4,0))))</f>
        <v>4805.4959901669081</v>
      </c>
      <c r="N277" s="168">
        <f ca="1">IF($C277-N$1&lt;År1,0,M276*(1-VLOOKUP($A277,[1]Hugst!$R$5:$W$9,MATCH(ROUNDUP((N$1)/10,0)*10,[1]Hugst!$R$4:$W$4,0))))</f>
        <v>4884.7078924012894</v>
      </c>
      <c r="O277" s="168">
        <f ca="1">IF($C277-O$1&lt;År1,0,N276*(1-VLOOKUP($A277,[1]Hugst!$R$5:$W$9,MATCH(ROUNDUP((O$1)/10,0)*10,[1]Hugst!$R$4:$W$4,0))))</f>
        <v>4976.1549114172394</v>
      </c>
      <c r="P277" s="168">
        <f ca="1">IF($C277-P$1&lt;År1,0,O276*(1-VLOOKUP($A277,[1]Hugst!$R$5:$W$9,MATCH(ROUNDUP((P$1)/10,0)*10,[1]Hugst!$R$4:$W$4,0))))</f>
        <v>5081.9874243939157</v>
      </c>
      <c r="Q277" s="168">
        <f ca="1">IF($C277-Q$1&lt;År1,0,P276*(1-VLOOKUP($A277,[1]Hugst!$R$5:$W$9,MATCH(ROUNDUP((Q$1)/10,0)*10,[1]Hugst!$R$4:$W$4,0))))</f>
        <v>5204.7352428107442</v>
      </c>
      <c r="R277" s="168">
        <f ca="1">IF($C277-R$1&lt;År1,0,Q276*(1-VLOOKUP($A277,[1]Hugst!$R$5:$W$9,MATCH(ROUNDUP((R$1)/10,0)*10,[1]Hugst!$R$4:$W$4,0))))</f>
        <v>5347.374571220289</v>
      </c>
      <c r="S277" s="168">
        <f ca="1">IF($C277-S$1&lt;År1,0,R276*(1-VLOOKUP($A277,[1]Hugst!$R$5:$W$9,MATCH(ROUNDUP((S$1)/10,0)*10,[1]Hugst!$R$4:$W$4,0))))</f>
        <v>5513.4067822741235</v>
      </c>
      <c r="T277" s="168">
        <f ca="1">IF($C277-T$1&lt;År1,0,S276*(1-VLOOKUP($A277,[1]Hugst!$R$5:$W$9,MATCH(ROUNDUP((T$1)/10,0)*10,[1]Hugst!$R$4:$W$4,0))))</f>
        <v>5706.951093222724</v>
      </c>
      <c r="U277" s="168">
        <f ca="1">IF($C277-U$1&lt;År1,0,T276*(1-VLOOKUP($A277,[1]Hugst!$R$5:$W$9,MATCH(ROUNDUP((U$1)/10,0)*10,[1]Hugst!$R$4:$W$4,0))))</f>
        <v>5932.8535970906951</v>
      </c>
      <c r="V277" s="168">
        <f ca="1">IF($C277-V$1&lt;År1,0,U276*(1-VLOOKUP($A277,[1]Hugst!$R$5:$W$9,MATCH(ROUNDUP((V$1)/10,0)*10,[1]Hugst!$R$4:$W$4,0))))</f>
        <v>6196.815534646481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2050.7262405320485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4441.3195973992952</v>
      </c>
      <c r="G278" s="168">
        <f ca="1">IF($C278-G$1&lt;År1,0,F277*(1-VLOOKUP($A278,[1]Hugst!$R$5:$W$9,MATCH(ROUNDUP((G$1)/10,0)*10,[1]Hugst!$R$4:$W$4,0))))</f>
        <v>4469.9025231634914</v>
      </c>
      <c r="H278" s="168">
        <f ca="1">IF($C278-H$1&lt;År1,0,G277*(1-VLOOKUP($A278,[1]Hugst!$R$5:$W$9,MATCH(ROUNDUP((H$1)/10,0)*10,[1]Hugst!$R$4:$W$4,0))))</f>
        <v>4501.8545703281161</v>
      </c>
      <c r="I278" s="168">
        <f ca="1">IF($C278-I$1&lt;År1,0,H277*(1-VLOOKUP($A278,[1]Hugst!$R$5:$W$9,MATCH(ROUNDUP((I$1)/10,0)*10,[1]Hugst!$R$4:$W$4,0))))</f>
        <v>4537.7618730233717</v>
      </c>
      <c r="J278" s="168">
        <f ca="1">IF($C278-J$1&lt;År1,0,I277*(1-VLOOKUP($A278,[1]Hugst!$R$5:$W$9,MATCH(ROUNDUP((J$1)/10,0)*10,[1]Hugst!$R$4:$W$4,0))))</f>
        <v>4578.3139585192603</v>
      </c>
      <c r="K278" s="168">
        <f ca="1">IF($C278-K$1&lt;År1,0,J277*(1-VLOOKUP($A278,[1]Hugst!$R$5:$W$9,MATCH(ROUNDUP((K$1)/10,0)*10,[1]Hugst!$R$4:$W$4,0))))</f>
        <v>4624.3219928611452</v>
      </c>
      <c r="L278" s="168">
        <f ca="1">IF($C278-L$1&lt;År1,0,K277*(1-VLOOKUP($A278,[1]Hugst!$R$5:$W$9,MATCH(ROUNDUP((L$1)/10,0)*10,[1]Hugst!$R$4:$W$4,0))))</f>
        <v>4676.7402463224435</v>
      </c>
      <c r="M278" s="168">
        <f ca="1">IF($C278-M$1&lt;År1,0,L277*(1-VLOOKUP($A278,[1]Hugst!$R$5:$W$9,MATCH(ROUNDUP((M$1)/10,0)*10,[1]Hugst!$R$4:$W$4,0))))</f>
        <v>4736.6913468772073</v>
      </c>
      <c r="N278" s="168">
        <f ca="1">IF($C278-N$1&lt;År1,0,M277*(1-VLOOKUP($A278,[1]Hugst!$R$5:$W$9,MATCH(ROUNDUP((N$1)/10,0)*10,[1]Hugst!$R$4:$W$4,0))))</f>
        <v>4805.4959901669081</v>
      </c>
      <c r="O278" s="168">
        <f ca="1">IF($C278-O$1&lt;År1,0,N277*(1-VLOOKUP($A278,[1]Hugst!$R$5:$W$9,MATCH(ROUNDUP((O$1)/10,0)*10,[1]Hugst!$R$4:$W$4,0))))</f>
        <v>4884.7078924012894</v>
      </c>
      <c r="P278" s="168">
        <f ca="1">IF($C278-P$1&lt;År1,0,O277*(1-VLOOKUP($A278,[1]Hugst!$R$5:$W$9,MATCH(ROUNDUP((P$1)/10,0)*10,[1]Hugst!$R$4:$W$4,0))))</f>
        <v>4976.1549114172394</v>
      </c>
      <c r="Q278" s="168">
        <f ca="1">IF($C278-Q$1&lt;År1,0,P277*(1-VLOOKUP($A278,[1]Hugst!$R$5:$W$9,MATCH(ROUNDUP((Q$1)/10,0)*10,[1]Hugst!$R$4:$W$4,0))))</f>
        <v>5081.9874243939157</v>
      </c>
      <c r="R278" s="168">
        <f ca="1">IF($C278-R$1&lt;År1,0,Q277*(1-VLOOKUP($A278,[1]Hugst!$R$5:$W$9,MATCH(ROUNDUP((R$1)/10,0)*10,[1]Hugst!$R$4:$W$4,0))))</f>
        <v>5204.7352428107442</v>
      </c>
      <c r="S278" s="168">
        <f ca="1">IF($C278-S$1&lt;År1,0,R277*(1-VLOOKUP($A278,[1]Hugst!$R$5:$W$9,MATCH(ROUNDUP((S$1)/10,0)*10,[1]Hugst!$R$4:$W$4,0))))</f>
        <v>5347.374571220289</v>
      </c>
      <c r="T278" s="168">
        <f ca="1">IF($C278-T$1&lt;År1,0,S277*(1-VLOOKUP($A278,[1]Hugst!$R$5:$W$9,MATCH(ROUNDUP((T$1)/10,0)*10,[1]Hugst!$R$4:$W$4,0))))</f>
        <v>5513.4067822741235</v>
      </c>
      <c r="U278" s="168">
        <f ca="1">IF($C278-U$1&lt;År1,0,T277*(1-VLOOKUP($A278,[1]Hugst!$R$5:$W$9,MATCH(ROUNDUP((U$1)/10,0)*10,[1]Hugst!$R$4:$W$4,0))))</f>
        <v>5706.951093222724</v>
      </c>
      <c r="V278" s="168">
        <f ca="1">IF($C278-V$1&lt;År1,0,U277*(1-VLOOKUP($A278,[1]Hugst!$R$5:$W$9,MATCH(ROUNDUP((V$1)/10,0)*10,[1]Hugst!$R$4:$W$4,0))))</f>
        <v>5932.8535970906951</v>
      </c>
      <c r="W278" s="168">
        <f ca="1">IF($C278-W$1&lt;År1,0,V277*(1-VLOOKUP($A278,[1]Hugst!$R$5:$W$9,MATCH(ROUNDUP((W$1)/10,0)*10,[1]Hugst!$R$4:$W$4,0))))</f>
        <v>6196.815534646481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2025.0141863865892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4415.6075432538355</v>
      </c>
      <c r="G279" s="168">
        <f ca="1">IF($C279-G$1&lt;År1,0,F278*(1-VLOOKUP($A279,[1]Hugst!$R$5:$W$9,MATCH(ROUNDUP((G$1)/10,0)*10,[1]Hugst!$R$4:$W$4,0))))</f>
        <v>4441.3195973992952</v>
      </c>
      <c r="H279" s="168">
        <f ca="1">IF($C279-H$1&lt;År1,0,G278*(1-VLOOKUP($A279,[1]Hugst!$R$5:$W$9,MATCH(ROUNDUP((H$1)/10,0)*10,[1]Hugst!$R$4:$W$4,0))))</f>
        <v>4469.9025231634914</v>
      </c>
      <c r="I279" s="168">
        <f ca="1">IF($C279-I$1&lt;År1,0,H278*(1-VLOOKUP($A279,[1]Hugst!$R$5:$W$9,MATCH(ROUNDUP((I$1)/10,0)*10,[1]Hugst!$R$4:$W$4,0))))</f>
        <v>4501.8545703281161</v>
      </c>
      <c r="J279" s="168">
        <f ca="1">IF($C279-J$1&lt;År1,0,I278*(1-VLOOKUP($A279,[1]Hugst!$R$5:$W$9,MATCH(ROUNDUP((J$1)/10,0)*10,[1]Hugst!$R$4:$W$4,0))))</f>
        <v>4537.7618730233717</v>
      </c>
      <c r="K279" s="168">
        <f ca="1">IF($C279-K$1&lt;År1,0,J278*(1-VLOOKUP($A279,[1]Hugst!$R$5:$W$9,MATCH(ROUNDUP((K$1)/10,0)*10,[1]Hugst!$R$4:$W$4,0))))</f>
        <v>4578.3139585192603</v>
      </c>
      <c r="L279" s="168">
        <f ca="1">IF($C279-L$1&lt;År1,0,K278*(1-VLOOKUP($A279,[1]Hugst!$R$5:$W$9,MATCH(ROUNDUP((L$1)/10,0)*10,[1]Hugst!$R$4:$W$4,0))))</f>
        <v>4624.3219928611452</v>
      </c>
      <c r="M279" s="168">
        <f ca="1">IF($C279-M$1&lt;År1,0,L278*(1-VLOOKUP($A279,[1]Hugst!$R$5:$W$9,MATCH(ROUNDUP((M$1)/10,0)*10,[1]Hugst!$R$4:$W$4,0))))</f>
        <v>4676.7402463224435</v>
      </c>
      <c r="N279" s="168">
        <f ca="1">IF($C279-N$1&lt;År1,0,M278*(1-VLOOKUP($A279,[1]Hugst!$R$5:$W$9,MATCH(ROUNDUP((N$1)/10,0)*10,[1]Hugst!$R$4:$W$4,0))))</f>
        <v>4736.6913468772073</v>
      </c>
      <c r="O279" s="168">
        <f ca="1">IF($C279-O$1&lt;År1,0,N278*(1-VLOOKUP($A279,[1]Hugst!$R$5:$W$9,MATCH(ROUNDUP((O$1)/10,0)*10,[1]Hugst!$R$4:$W$4,0))))</f>
        <v>4805.4959901669081</v>
      </c>
      <c r="P279" s="168">
        <f ca="1">IF($C279-P$1&lt;År1,0,O278*(1-VLOOKUP($A279,[1]Hugst!$R$5:$W$9,MATCH(ROUNDUP((P$1)/10,0)*10,[1]Hugst!$R$4:$W$4,0))))</f>
        <v>4884.7078924012894</v>
      </c>
      <c r="Q279" s="168">
        <f ca="1">IF($C279-Q$1&lt;År1,0,P278*(1-VLOOKUP($A279,[1]Hugst!$R$5:$W$9,MATCH(ROUNDUP((Q$1)/10,0)*10,[1]Hugst!$R$4:$W$4,0))))</f>
        <v>4976.1549114172394</v>
      </c>
      <c r="R279" s="168">
        <f ca="1">IF($C279-R$1&lt;År1,0,Q278*(1-VLOOKUP($A279,[1]Hugst!$R$5:$W$9,MATCH(ROUNDUP((R$1)/10,0)*10,[1]Hugst!$R$4:$W$4,0))))</f>
        <v>5081.9874243939157</v>
      </c>
      <c r="S279" s="168">
        <f ca="1">IF($C279-S$1&lt;År1,0,R278*(1-VLOOKUP($A279,[1]Hugst!$R$5:$W$9,MATCH(ROUNDUP((S$1)/10,0)*10,[1]Hugst!$R$4:$W$4,0))))</f>
        <v>5204.7352428107442</v>
      </c>
      <c r="T279" s="168">
        <f ca="1">IF($C279-T$1&lt;År1,0,S278*(1-VLOOKUP($A279,[1]Hugst!$R$5:$W$9,MATCH(ROUNDUP((T$1)/10,0)*10,[1]Hugst!$R$4:$W$4,0))))</f>
        <v>5347.374571220289</v>
      </c>
      <c r="U279" s="168">
        <f ca="1">IF($C279-U$1&lt;År1,0,T278*(1-VLOOKUP($A279,[1]Hugst!$R$5:$W$9,MATCH(ROUNDUP((U$1)/10,0)*10,[1]Hugst!$R$4:$W$4,0))))</f>
        <v>5513.4067822741235</v>
      </c>
      <c r="V279" s="168">
        <f ca="1">IF($C279-V$1&lt;År1,0,U278*(1-VLOOKUP($A279,[1]Hugst!$R$5:$W$9,MATCH(ROUNDUP((V$1)/10,0)*10,[1]Hugst!$R$4:$W$4,0))))</f>
        <v>5706.951093222724</v>
      </c>
      <c r="W279" s="168">
        <f ca="1">IF($C279-W$1&lt;År1,0,V278*(1-VLOOKUP($A279,[1]Hugst!$R$5:$W$9,MATCH(ROUNDUP((W$1)/10,0)*10,[1]Hugst!$R$4:$W$4,0))))</f>
        <v>5932.8535970906951</v>
      </c>
      <c r="X279" s="168">
        <f ca="1">IF($C279-X$1&lt;År1,0,W278*(1-VLOOKUP($A279,[1]Hugst!$R$5:$W$9,MATCH(ROUNDUP((X$1)/10,0)*10,[1]Hugst!$R$4:$W$4,0))))</f>
        <v>6196.815534646481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2001.7494559532722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4392.3428128205187</v>
      </c>
      <c r="G280" s="168">
        <f ca="1">IF($C280-G$1&lt;År1,0,F279*(1-VLOOKUP($A280,[1]Hugst!$R$5:$W$9,MATCH(ROUNDUP((G$1)/10,0)*10,[1]Hugst!$R$4:$W$4,0))))</f>
        <v>4415.6075432538355</v>
      </c>
      <c r="H280" s="168">
        <f ca="1">IF($C280-H$1&lt;År1,0,G279*(1-VLOOKUP($A280,[1]Hugst!$R$5:$W$9,MATCH(ROUNDUP((H$1)/10,0)*10,[1]Hugst!$R$4:$W$4,0))))</f>
        <v>4441.3195973992952</v>
      </c>
      <c r="I280" s="168">
        <f ca="1">IF($C280-I$1&lt;År1,0,H279*(1-VLOOKUP($A280,[1]Hugst!$R$5:$W$9,MATCH(ROUNDUP((I$1)/10,0)*10,[1]Hugst!$R$4:$W$4,0))))</f>
        <v>4469.9025231634914</v>
      </c>
      <c r="J280" s="168">
        <f ca="1">IF($C280-J$1&lt;År1,0,I279*(1-VLOOKUP($A280,[1]Hugst!$R$5:$W$9,MATCH(ROUNDUP((J$1)/10,0)*10,[1]Hugst!$R$4:$W$4,0))))</f>
        <v>4501.8545703281161</v>
      </c>
      <c r="K280" s="168">
        <f ca="1">IF($C280-K$1&lt;År1,0,J279*(1-VLOOKUP($A280,[1]Hugst!$R$5:$W$9,MATCH(ROUNDUP((K$1)/10,0)*10,[1]Hugst!$R$4:$W$4,0))))</f>
        <v>4537.7618730233717</v>
      </c>
      <c r="L280" s="168">
        <f ca="1">IF($C280-L$1&lt;År1,0,K279*(1-VLOOKUP($A280,[1]Hugst!$R$5:$W$9,MATCH(ROUNDUP((L$1)/10,0)*10,[1]Hugst!$R$4:$W$4,0))))</f>
        <v>4578.3139585192603</v>
      </c>
      <c r="M280" s="168">
        <f ca="1">IF($C280-M$1&lt;År1,0,L279*(1-VLOOKUP($A280,[1]Hugst!$R$5:$W$9,MATCH(ROUNDUP((M$1)/10,0)*10,[1]Hugst!$R$4:$W$4,0))))</f>
        <v>4624.3219928611452</v>
      </c>
      <c r="N280" s="168">
        <f ca="1">IF($C280-N$1&lt;År1,0,M279*(1-VLOOKUP($A280,[1]Hugst!$R$5:$W$9,MATCH(ROUNDUP((N$1)/10,0)*10,[1]Hugst!$R$4:$W$4,0))))</f>
        <v>4676.7402463224435</v>
      </c>
      <c r="O280" s="168">
        <f ca="1">IF($C280-O$1&lt;År1,0,N279*(1-VLOOKUP($A280,[1]Hugst!$R$5:$W$9,MATCH(ROUNDUP((O$1)/10,0)*10,[1]Hugst!$R$4:$W$4,0))))</f>
        <v>4736.6913468772073</v>
      </c>
      <c r="P280" s="168">
        <f ca="1">IF($C280-P$1&lt;År1,0,O279*(1-VLOOKUP($A280,[1]Hugst!$R$5:$W$9,MATCH(ROUNDUP((P$1)/10,0)*10,[1]Hugst!$R$4:$W$4,0))))</f>
        <v>4805.4959901669081</v>
      </c>
      <c r="Q280" s="168">
        <f ca="1">IF($C280-Q$1&lt;År1,0,P279*(1-VLOOKUP($A280,[1]Hugst!$R$5:$W$9,MATCH(ROUNDUP((Q$1)/10,0)*10,[1]Hugst!$R$4:$W$4,0))))</f>
        <v>4884.7078924012894</v>
      </c>
      <c r="R280" s="168">
        <f ca="1">IF($C280-R$1&lt;År1,0,Q279*(1-VLOOKUP($A280,[1]Hugst!$R$5:$W$9,MATCH(ROUNDUP((R$1)/10,0)*10,[1]Hugst!$R$4:$W$4,0))))</f>
        <v>4976.1549114172394</v>
      </c>
      <c r="S280" s="168">
        <f ca="1">IF($C280-S$1&lt;År1,0,R279*(1-VLOOKUP($A280,[1]Hugst!$R$5:$W$9,MATCH(ROUNDUP((S$1)/10,0)*10,[1]Hugst!$R$4:$W$4,0))))</f>
        <v>5081.9874243939157</v>
      </c>
      <c r="T280" s="168">
        <f ca="1">IF($C280-T$1&lt;År1,0,S279*(1-VLOOKUP($A280,[1]Hugst!$R$5:$W$9,MATCH(ROUNDUP((T$1)/10,0)*10,[1]Hugst!$R$4:$W$4,0))))</f>
        <v>5204.7352428107442</v>
      </c>
      <c r="U280" s="168">
        <f ca="1">IF($C280-U$1&lt;År1,0,T279*(1-VLOOKUP($A280,[1]Hugst!$R$5:$W$9,MATCH(ROUNDUP((U$1)/10,0)*10,[1]Hugst!$R$4:$W$4,0))))</f>
        <v>5347.374571220289</v>
      </c>
      <c r="V280" s="168">
        <f ca="1">IF($C280-V$1&lt;År1,0,U279*(1-VLOOKUP($A280,[1]Hugst!$R$5:$W$9,MATCH(ROUNDUP((V$1)/10,0)*10,[1]Hugst!$R$4:$W$4,0))))</f>
        <v>5513.4067822741235</v>
      </c>
      <c r="W280" s="168">
        <f ca="1">IF($C280-W$1&lt;År1,0,V279*(1-VLOOKUP($A280,[1]Hugst!$R$5:$W$9,MATCH(ROUNDUP((W$1)/10,0)*10,[1]Hugst!$R$4:$W$4,0))))</f>
        <v>5706.951093222724</v>
      </c>
      <c r="X280" s="168">
        <f ca="1">IF($C280-X$1&lt;År1,0,W279*(1-VLOOKUP($A280,[1]Hugst!$R$5:$W$9,MATCH(ROUNDUP((X$1)/10,0)*10,[1]Hugst!$R$4:$W$4,0))))</f>
        <v>5932.8535970906951</v>
      </c>
      <c r="Y280" s="168">
        <f ca="1">IF($C280-Y$1&lt;År1,0,X279*(1-VLOOKUP($A280,[1]Hugst!$R$5:$W$9,MATCH(ROUNDUP((Y$1)/10,0)*10,[1]Hugst!$R$4:$W$4,0))))</f>
        <v>6196.815534646481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1114.0995414425918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1371.7561845753457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1036.83661251899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1294.493255651744</v>
      </c>
      <c r="G293" s="168">
        <f ca="1">IF($C293-G$1&lt;År1,0,F292*(1-VLOOKUP($A293,[1]Hugst!$R$5:$W$9,MATCH(ROUNDUP((G$1)/10,0)*10,[1]Hugst!$R$4:$W$4,0))))</f>
        <v>1371.7561845753457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970.71386292246405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1228.3705060552179</v>
      </c>
      <c r="G294" s="168">
        <f ca="1">IF($C294-G$1&lt;År1,0,F293*(1-VLOOKUP($A294,[1]Hugst!$R$5:$W$9,MATCH(ROUNDUP((G$1)/10,0)*10,[1]Hugst!$R$4:$W$4,0))))</f>
        <v>1294.493255651744</v>
      </c>
      <c r="H294" s="168">
        <f ca="1">IF($C294-H$1&lt;År1,0,G293*(1-VLOOKUP($A294,[1]Hugst!$R$5:$W$9,MATCH(ROUNDUP((H$1)/10,0)*10,[1]Hugst!$R$4:$W$4,0))))</f>
        <v>1371.7561845753457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914.06251205400997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1171.7191551867638</v>
      </c>
      <c r="G295" s="168">
        <f ca="1">IF($C295-G$1&lt;År1,0,F294*(1-VLOOKUP($A295,[1]Hugst!$R$5:$W$9,MATCH(ROUNDUP((G$1)/10,0)*10,[1]Hugst!$R$4:$W$4,0))))</f>
        <v>1228.3705060552179</v>
      </c>
      <c r="H295" s="168">
        <f ca="1">IF($C295-H$1&lt;År1,0,G294*(1-VLOOKUP($A295,[1]Hugst!$R$5:$W$9,MATCH(ROUNDUP((H$1)/10,0)*10,[1]Hugst!$R$4:$W$4,0))))</f>
        <v>1294.493255651744</v>
      </c>
      <c r="I295" s="168">
        <f ca="1">IF($C295-I$1&lt;År1,0,H294*(1-VLOOKUP($A295,[1]Hugst!$R$5:$W$9,MATCH(ROUNDUP((I$1)/10,0)*10,[1]Hugst!$R$4:$W$4,0))))</f>
        <v>1371.7561845753457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865.46408517297789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1123.1207283057317</v>
      </c>
      <c r="G296" s="168">
        <f ca="1">IF($C296-G$1&lt;År1,0,F295*(1-VLOOKUP($A296,[1]Hugst!$R$5:$W$9,MATCH(ROUNDUP((G$1)/10,0)*10,[1]Hugst!$R$4:$W$4,0))))</f>
        <v>1171.7191551867638</v>
      </c>
      <c r="H296" s="168">
        <f ca="1">IF($C296-H$1&lt;År1,0,G295*(1-VLOOKUP($A296,[1]Hugst!$R$5:$W$9,MATCH(ROUNDUP((H$1)/10,0)*10,[1]Hugst!$R$4:$W$4,0))))</f>
        <v>1228.3705060552179</v>
      </c>
      <c r="I296" s="168">
        <f ca="1">IF($C296-I$1&lt;År1,0,H295*(1-VLOOKUP($A296,[1]Hugst!$R$5:$W$9,MATCH(ROUNDUP((I$1)/10,0)*10,[1]Hugst!$R$4:$W$4,0))))</f>
        <v>1294.493255651744</v>
      </c>
      <c r="J296" s="168">
        <f ca="1">IF($C296-J$1&lt;År1,0,I295*(1-VLOOKUP($A296,[1]Hugst!$R$5:$W$9,MATCH(ROUNDUP((J$1)/10,0)*10,[1]Hugst!$R$4:$W$4,0))))</f>
        <v>1371.7561845753457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823.71286757446114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1081.3695107072151</v>
      </c>
      <c r="G297" s="168">
        <f ca="1">IF($C297-G$1&lt;År1,0,F296*(1-VLOOKUP($A297,[1]Hugst!$R$5:$W$9,MATCH(ROUNDUP((G$1)/10,0)*10,[1]Hugst!$R$4:$W$4,0))))</f>
        <v>1123.1207283057317</v>
      </c>
      <c r="H297" s="168">
        <f ca="1">IF($C297-H$1&lt;År1,0,G296*(1-VLOOKUP($A297,[1]Hugst!$R$5:$W$9,MATCH(ROUNDUP((H$1)/10,0)*10,[1]Hugst!$R$4:$W$4,0))))</f>
        <v>1171.7191551867638</v>
      </c>
      <c r="I297" s="168">
        <f ca="1">IF($C297-I$1&lt;År1,0,H296*(1-VLOOKUP($A297,[1]Hugst!$R$5:$W$9,MATCH(ROUNDUP((I$1)/10,0)*10,[1]Hugst!$R$4:$W$4,0))))</f>
        <v>1228.3705060552179</v>
      </c>
      <c r="J297" s="168">
        <f ca="1">IF($C297-J$1&lt;År1,0,I296*(1-VLOOKUP($A297,[1]Hugst!$R$5:$W$9,MATCH(ROUNDUP((J$1)/10,0)*10,[1]Hugst!$R$4:$W$4,0))))</f>
        <v>1294.493255651744</v>
      </c>
      <c r="K297" s="168">
        <f ca="1">IF($C297-K$1&lt;År1,0,J296*(1-VLOOKUP($A297,[1]Hugst!$R$5:$W$9,MATCH(ROUNDUP((K$1)/10,0)*10,[1]Hugst!$R$4:$W$4,0))))</f>
        <v>1371.7561845753457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787.78399063983704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1045.4406337725909</v>
      </c>
      <c r="G298" s="168">
        <f ca="1">IF($C298-G$1&lt;År1,0,F297*(1-VLOOKUP($A298,[1]Hugst!$R$5:$W$9,MATCH(ROUNDUP((G$1)/10,0)*10,[1]Hugst!$R$4:$W$4,0))))</f>
        <v>1081.3695107072151</v>
      </c>
      <c r="H298" s="168">
        <f ca="1">IF($C298-H$1&lt;År1,0,G297*(1-VLOOKUP($A298,[1]Hugst!$R$5:$W$9,MATCH(ROUNDUP((H$1)/10,0)*10,[1]Hugst!$R$4:$W$4,0))))</f>
        <v>1123.1207283057317</v>
      </c>
      <c r="I298" s="168">
        <f ca="1">IF($C298-I$1&lt;År1,0,H297*(1-VLOOKUP($A298,[1]Hugst!$R$5:$W$9,MATCH(ROUNDUP((I$1)/10,0)*10,[1]Hugst!$R$4:$W$4,0))))</f>
        <v>1171.7191551867638</v>
      </c>
      <c r="J298" s="168">
        <f ca="1">IF($C298-J$1&lt;År1,0,I297*(1-VLOOKUP($A298,[1]Hugst!$R$5:$W$9,MATCH(ROUNDUP((J$1)/10,0)*10,[1]Hugst!$R$4:$W$4,0))))</f>
        <v>1228.3705060552179</v>
      </c>
      <c r="K298" s="168">
        <f ca="1">IF($C298-K$1&lt;År1,0,J297*(1-VLOOKUP($A298,[1]Hugst!$R$5:$W$9,MATCH(ROUNDUP((K$1)/10,0)*10,[1]Hugst!$R$4:$W$4,0))))</f>
        <v>1294.493255651744</v>
      </c>
      <c r="L298" s="168">
        <f ca="1">IF($C298-L$1&lt;År1,0,K297*(1-VLOOKUP($A298,[1]Hugst!$R$5:$W$9,MATCH(ROUNDUP((L$1)/10,0)*10,[1]Hugst!$R$4:$W$4,0))))</f>
        <v>1371.7561845753457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756.80630497940001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1014.462948112154</v>
      </c>
      <c r="G299" s="168">
        <f ca="1">IF($C299-G$1&lt;År1,0,F298*(1-VLOOKUP($A299,[1]Hugst!$R$5:$W$9,MATCH(ROUNDUP((G$1)/10,0)*10,[1]Hugst!$R$4:$W$4,0))))</f>
        <v>1045.4406337725909</v>
      </c>
      <c r="H299" s="168">
        <f ca="1">IF($C299-H$1&lt;År1,0,G298*(1-VLOOKUP($A299,[1]Hugst!$R$5:$W$9,MATCH(ROUNDUP((H$1)/10,0)*10,[1]Hugst!$R$4:$W$4,0))))</f>
        <v>1081.3695107072151</v>
      </c>
      <c r="I299" s="168">
        <f ca="1">IF($C299-I$1&lt;År1,0,H298*(1-VLOOKUP($A299,[1]Hugst!$R$5:$W$9,MATCH(ROUNDUP((I$1)/10,0)*10,[1]Hugst!$R$4:$W$4,0))))</f>
        <v>1123.1207283057317</v>
      </c>
      <c r="J299" s="168">
        <f ca="1">IF($C299-J$1&lt;År1,0,I298*(1-VLOOKUP($A299,[1]Hugst!$R$5:$W$9,MATCH(ROUNDUP((J$1)/10,0)*10,[1]Hugst!$R$4:$W$4,0))))</f>
        <v>1171.7191551867638</v>
      </c>
      <c r="K299" s="168">
        <f ca="1">IF($C299-K$1&lt;År1,0,J298*(1-VLOOKUP($A299,[1]Hugst!$R$5:$W$9,MATCH(ROUNDUP((K$1)/10,0)*10,[1]Hugst!$R$4:$W$4,0))))</f>
        <v>1228.3705060552179</v>
      </c>
      <c r="L299" s="168">
        <f ca="1">IF($C299-L$1&lt;År1,0,K298*(1-VLOOKUP($A299,[1]Hugst!$R$5:$W$9,MATCH(ROUNDUP((L$1)/10,0)*10,[1]Hugst!$R$4:$W$4,0))))</f>
        <v>1294.493255651744</v>
      </c>
      <c r="M299" s="168">
        <f ca="1">IF($C299-M$1&lt;År1,0,L298*(1-VLOOKUP($A299,[1]Hugst!$R$5:$W$9,MATCH(ROUNDUP((M$1)/10,0)*10,[1]Hugst!$R$4:$W$4,0))))</f>
        <v>1371.7561845753457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730.03932260334841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987.69596573610238</v>
      </c>
      <c r="G300" s="168">
        <f ca="1">IF($C300-G$1&lt;År1,0,F299*(1-VLOOKUP($A300,[1]Hugst!$R$5:$W$9,MATCH(ROUNDUP((G$1)/10,0)*10,[1]Hugst!$R$4:$W$4,0))))</f>
        <v>1014.462948112154</v>
      </c>
      <c r="H300" s="168">
        <f ca="1">IF($C300-H$1&lt;År1,0,G299*(1-VLOOKUP($A300,[1]Hugst!$R$5:$W$9,MATCH(ROUNDUP((H$1)/10,0)*10,[1]Hugst!$R$4:$W$4,0))))</f>
        <v>1045.4406337725909</v>
      </c>
      <c r="I300" s="168">
        <f ca="1">IF($C300-I$1&lt;År1,0,H299*(1-VLOOKUP($A300,[1]Hugst!$R$5:$W$9,MATCH(ROUNDUP((I$1)/10,0)*10,[1]Hugst!$R$4:$W$4,0))))</f>
        <v>1081.3695107072151</v>
      </c>
      <c r="J300" s="168">
        <f ca="1">IF($C300-J$1&lt;År1,0,I299*(1-VLOOKUP($A300,[1]Hugst!$R$5:$W$9,MATCH(ROUNDUP((J$1)/10,0)*10,[1]Hugst!$R$4:$W$4,0))))</f>
        <v>1123.1207283057317</v>
      </c>
      <c r="K300" s="168">
        <f ca="1">IF($C300-K$1&lt;År1,0,J299*(1-VLOOKUP($A300,[1]Hugst!$R$5:$W$9,MATCH(ROUNDUP((K$1)/10,0)*10,[1]Hugst!$R$4:$W$4,0))))</f>
        <v>1171.7191551867638</v>
      </c>
      <c r="L300" s="168">
        <f ca="1">IF($C300-L$1&lt;År1,0,K299*(1-VLOOKUP($A300,[1]Hugst!$R$5:$W$9,MATCH(ROUNDUP((L$1)/10,0)*10,[1]Hugst!$R$4:$W$4,0))))</f>
        <v>1228.3705060552179</v>
      </c>
      <c r="M300" s="168">
        <f ca="1">IF($C300-M$1&lt;År1,0,L299*(1-VLOOKUP($A300,[1]Hugst!$R$5:$W$9,MATCH(ROUNDUP((M$1)/10,0)*10,[1]Hugst!$R$4:$W$4,0))))</f>
        <v>1294.493255651744</v>
      </c>
      <c r="N300" s="168">
        <f ca="1">IF($C300-N$1&lt;År1,0,M299*(1-VLOOKUP($A300,[1]Hugst!$R$5:$W$9,MATCH(ROUNDUP((N$1)/10,0)*10,[1]Hugst!$R$4:$W$4,0))))</f>
        <v>1371.7561845753457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706.85361776684942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964.51026089960328</v>
      </c>
      <c r="G301" s="168">
        <f ca="1">IF($C301-G$1&lt;År1,0,F300*(1-VLOOKUP($A301,[1]Hugst!$R$5:$W$9,MATCH(ROUNDUP((G$1)/10,0)*10,[1]Hugst!$R$4:$W$4,0))))</f>
        <v>987.69596573610238</v>
      </c>
      <c r="H301" s="168">
        <f ca="1">IF($C301-H$1&lt;År1,0,G300*(1-VLOOKUP($A301,[1]Hugst!$R$5:$W$9,MATCH(ROUNDUP((H$1)/10,0)*10,[1]Hugst!$R$4:$W$4,0))))</f>
        <v>1014.462948112154</v>
      </c>
      <c r="I301" s="168">
        <f ca="1">IF($C301-I$1&lt;År1,0,H300*(1-VLOOKUP($A301,[1]Hugst!$R$5:$W$9,MATCH(ROUNDUP((I$1)/10,0)*10,[1]Hugst!$R$4:$W$4,0))))</f>
        <v>1045.4406337725909</v>
      </c>
      <c r="J301" s="168">
        <f ca="1">IF($C301-J$1&lt;År1,0,I300*(1-VLOOKUP($A301,[1]Hugst!$R$5:$W$9,MATCH(ROUNDUP((J$1)/10,0)*10,[1]Hugst!$R$4:$W$4,0))))</f>
        <v>1081.3695107072151</v>
      </c>
      <c r="K301" s="168">
        <f ca="1">IF($C301-K$1&lt;År1,0,J300*(1-VLOOKUP($A301,[1]Hugst!$R$5:$W$9,MATCH(ROUNDUP((K$1)/10,0)*10,[1]Hugst!$R$4:$W$4,0))))</f>
        <v>1123.1207283057317</v>
      </c>
      <c r="L301" s="168">
        <f ca="1">IF($C301-L$1&lt;År1,0,K300*(1-VLOOKUP($A301,[1]Hugst!$R$5:$W$9,MATCH(ROUNDUP((L$1)/10,0)*10,[1]Hugst!$R$4:$W$4,0))))</f>
        <v>1171.7191551867638</v>
      </c>
      <c r="M301" s="168">
        <f ca="1">IF($C301-M$1&lt;År1,0,L300*(1-VLOOKUP($A301,[1]Hugst!$R$5:$W$9,MATCH(ROUNDUP((M$1)/10,0)*10,[1]Hugst!$R$4:$W$4,0))))</f>
        <v>1228.3705060552179</v>
      </c>
      <c r="N301" s="168">
        <f ca="1">IF($C301-N$1&lt;År1,0,M300*(1-VLOOKUP($A301,[1]Hugst!$R$5:$W$9,MATCH(ROUNDUP((N$1)/10,0)*10,[1]Hugst!$R$4:$W$4,0))))</f>
        <v>1294.493255651744</v>
      </c>
      <c r="O301" s="168">
        <f ca="1">IF($C301-O$1&lt;År1,0,N300*(1-VLOOKUP($A301,[1]Hugst!$R$5:$W$9,MATCH(ROUNDUP((O$1)/10,0)*10,[1]Hugst!$R$4:$W$4,0))))</f>
        <v>1371.7561845753457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686.71416768805534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944.37081082080931</v>
      </c>
      <c r="G302" s="168">
        <f ca="1">IF($C302-G$1&lt;År1,0,F301*(1-VLOOKUP($A302,[1]Hugst!$R$5:$W$9,MATCH(ROUNDUP((G$1)/10,0)*10,[1]Hugst!$R$4:$W$4,0))))</f>
        <v>964.51026089960328</v>
      </c>
      <c r="H302" s="168">
        <f ca="1">IF($C302-H$1&lt;År1,0,G301*(1-VLOOKUP($A302,[1]Hugst!$R$5:$W$9,MATCH(ROUNDUP((H$1)/10,0)*10,[1]Hugst!$R$4:$W$4,0))))</f>
        <v>987.69596573610238</v>
      </c>
      <c r="I302" s="168">
        <f ca="1">IF($C302-I$1&lt;År1,0,H301*(1-VLOOKUP($A302,[1]Hugst!$R$5:$W$9,MATCH(ROUNDUP((I$1)/10,0)*10,[1]Hugst!$R$4:$W$4,0))))</f>
        <v>1014.462948112154</v>
      </c>
      <c r="J302" s="168">
        <f ca="1">IF($C302-J$1&lt;År1,0,I301*(1-VLOOKUP($A302,[1]Hugst!$R$5:$W$9,MATCH(ROUNDUP((J$1)/10,0)*10,[1]Hugst!$R$4:$W$4,0))))</f>
        <v>1045.4406337725909</v>
      </c>
      <c r="K302" s="168">
        <f ca="1">IF($C302-K$1&lt;År1,0,J301*(1-VLOOKUP($A302,[1]Hugst!$R$5:$W$9,MATCH(ROUNDUP((K$1)/10,0)*10,[1]Hugst!$R$4:$W$4,0))))</f>
        <v>1081.3695107072151</v>
      </c>
      <c r="L302" s="168">
        <f ca="1">IF($C302-L$1&lt;År1,0,K301*(1-VLOOKUP($A302,[1]Hugst!$R$5:$W$9,MATCH(ROUNDUP((L$1)/10,0)*10,[1]Hugst!$R$4:$W$4,0))))</f>
        <v>1123.1207283057317</v>
      </c>
      <c r="M302" s="168">
        <f ca="1">IF($C302-M$1&lt;År1,0,L301*(1-VLOOKUP($A302,[1]Hugst!$R$5:$W$9,MATCH(ROUNDUP((M$1)/10,0)*10,[1]Hugst!$R$4:$W$4,0))))</f>
        <v>1171.7191551867638</v>
      </c>
      <c r="N302" s="168">
        <f ca="1">IF($C302-N$1&lt;År1,0,M301*(1-VLOOKUP($A302,[1]Hugst!$R$5:$W$9,MATCH(ROUNDUP((N$1)/10,0)*10,[1]Hugst!$R$4:$W$4,0))))</f>
        <v>1228.3705060552179</v>
      </c>
      <c r="O302" s="168">
        <f ca="1">IF($C302-O$1&lt;År1,0,N301*(1-VLOOKUP($A302,[1]Hugst!$R$5:$W$9,MATCH(ROUNDUP((O$1)/10,0)*10,[1]Hugst!$R$4:$W$4,0))))</f>
        <v>1294.493255651744</v>
      </c>
      <c r="P302" s="168">
        <f ca="1">IF($C302-P$1&lt;År1,0,O301*(1-VLOOKUP($A302,[1]Hugst!$R$5:$W$9,MATCH(ROUNDUP((P$1)/10,0)*10,[1]Hugst!$R$4:$W$4,0))))</f>
        <v>1371.7561845753457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669.16619215815365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926.82283529090751</v>
      </c>
      <c r="G303" s="168">
        <f ca="1">IF($C303-G$1&lt;År1,0,F302*(1-VLOOKUP($A303,[1]Hugst!$R$5:$W$9,MATCH(ROUNDUP((G$1)/10,0)*10,[1]Hugst!$R$4:$W$4,0))))</f>
        <v>944.37081082080931</v>
      </c>
      <c r="H303" s="168">
        <f ca="1">IF($C303-H$1&lt;År1,0,G302*(1-VLOOKUP($A303,[1]Hugst!$R$5:$W$9,MATCH(ROUNDUP((H$1)/10,0)*10,[1]Hugst!$R$4:$W$4,0))))</f>
        <v>964.51026089960328</v>
      </c>
      <c r="I303" s="168">
        <f ca="1">IF($C303-I$1&lt;År1,0,H302*(1-VLOOKUP($A303,[1]Hugst!$R$5:$W$9,MATCH(ROUNDUP((I$1)/10,0)*10,[1]Hugst!$R$4:$W$4,0))))</f>
        <v>987.69596573610238</v>
      </c>
      <c r="J303" s="168">
        <f ca="1">IF($C303-J$1&lt;År1,0,I302*(1-VLOOKUP($A303,[1]Hugst!$R$5:$W$9,MATCH(ROUNDUP((J$1)/10,0)*10,[1]Hugst!$R$4:$W$4,0))))</f>
        <v>1014.462948112154</v>
      </c>
      <c r="K303" s="168">
        <f ca="1">IF($C303-K$1&lt;År1,0,J302*(1-VLOOKUP($A303,[1]Hugst!$R$5:$W$9,MATCH(ROUNDUP((K$1)/10,0)*10,[1]Hugst!$R$4:$W$4,0))))</f>
        <v>1045.4406337725909</v>
      </c>
      <c r="L303" s="168">
        <f ca="1">IF($C303-L$1&lt;År1,0,K302*(1-VLOOKUP($A303,[1]Hugst!$R$5:$W$9,MATCH(ROUNDUP((L$1)/10,0)*10,[1]Hugst!$R$4:$W$4,0))))</f>
        <v>1081.3695107072151</v>
      </c>
      <c r="M303" s="168">
        <f ca="1">IF($C303-M$1&lt;År1,0,L302*(1-VLOOKUP($A303,[1]Hugst!$R$5:$W$9,MATCH(ROUNDUP((M$1)/10,0)*10,[1]Hugst!$R$4:$W$4,0))))</f>
        <v>1123.1207283057317</v>
      </c>
      <c r="N303" s="168">
        <f ca="1">IF($C303-N$1&lt;År1,0,M302*(1-VLOOKUP($A303,[1]Hugst!$R$5:$W$9,MATCH(ROUNDUP((N$1)/10,0)*10,[1]Hugst!$R$4:$W$4,0))))</f>
        <v>1171.7191551867638</v>
      </c>
      <c r="O303" s="168">
        <f ca="1">IF($C303-O$1&lt;År1,0,N302*(1-VLOOKUP($A303,[1]Hugst!$R$5:$W$9,MATCH(ROUNDUP((O$1)/10,0)*10,[1]Hugst!$R$4:$W$4,0))))</f>
        <v>1228.3705060552179</v>
      </c>
      <c r="P303" s="168">
        <f ca="1">IF($C303-P$1&lt;År1,0,O302*(1-VLOOKUP($A303,[1]Hugst!$R$5:$W$9,MATCH(ROUNDUP((P$1)/10,0)*10,[1]Hugst!$R$4:$W$4,0))))</f>
        <v>1294.493255651744</v>
      </c>
      <c r="Q303" s="168">
        <f ca="1">IF($C303-Q$1&lt;År1,0,P302*(1-VLOOKUP($A303,[1]Hugst!$R$5:$W$9,MATCH(ROUNDUP((Q$1)/10,0)*10,[1]Hugst!$R$4:$W$4,0))))</f>
        <v>1371.7561845753457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653.82311720961582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911.47976034236967</v>
      </c>
      <c r="G304" s="168">
        <f ca="1">IF($C304-G$1&lt;År1,0,F303*(1-VLOOKUP($A304,[1]Hugst!$R$5:$W$9,MATCH(ROUNDUP((G$1)/10,0)*10,[1]Hugst!$R$4:$W$4,0))))</f>
        <v>926.82283529090751</v>
      </c>
      <c r="H304" s="168">
        <f ca="1">IF($C304-H$1&lt;År1,0,G303*(1-VLOOKUP($A304,[1]Hugst!$R$5:$W$9,MATCH(ROUNDUP((H$1)/10,0)*10,[1]Hugst!$R$4:$W$4,0))))</f>
        <v>944.37081082080931</v>
      </c>
      <c r="I304" s="168">
        <f ca="1">IF($C304-I$1&lt;År1,0,H303*(1-VLOOKUP($A304,[1]Hugst!$R$5:$W$9,MATCH(ROUNDUP((I$1)/10,0)*10,[1]Hugst!$R$4:$W$4,0))))</f>
        <v>964.51026089960328</v>
      </c>
      <c r="J304" s="168">
        <f ca="1">IF($C304-J$1&lt;År1,0,I303*(1-VLOOKUP($A304,[1]Hugst!$R$5:$W$9,MATCH(ROUNDUP((J$1)/10,0)*10,[1]Hugst!$R$4:$W$4,0))))</f>
        <v>987.69596573610238</v>
      </c>
      <c r="K304" s="168">
        <f ca="1">IF($C304-K$1&lt;År1,0,J303*(1-VLOOKUP($A304,[1]Hugst!$R$5:$W$9,MATCH(ROUNDUP((K$1)/10,0)*10,[1]Hugst!$R$4:$W$4,0))))</f>
        <v>1014.462948112154</v>
      </c>
      <c r="L304" s="168">
        <f ca="1">IF($C304-L$1&lt;År1,0,K303*(1-VLOOKUP($A304,[1]Hugst!$R$5:$W$9,MATCH(ROUNDUP((L$1)/10,0)*10,[1]Hugst!$R$4:$W$4,0))))</f>
        <v>1045.4406337725909</v>
      </c>
      <c r="M304" s="168">
        <f ca="1">IF($C304-M$1&lt;År1,0,L303*(1-VLOOKUP($A304,[1]Hugst!$R$5:$W$9,MATCH(ROUNDUP((M$1)/10,0)*10,[1]Hugst!$R$4:$W$4,0))))</f>
        <v>1081.3695107072151</v>
      </c>
      <c r="N304" s="168">
        <f ca="1">IF($C304-N$1&lt;År1,0,M303*(1-VLOOKUP($A304,[1]Hugst!$R$5:$W$9,MATCH(ROUNDUP((N$1)/10,0)*10,[1]Hugst!$R$4:$W$4,0))))</f>
        <v>1123.1207283057317</v>
      </c>
      <c r="O304" s="168">
        <f ca="1">IF($C304-O$1&lt;År1,0,N303*(1-VLOOKUP($A304,[1]Hugst!$R$5:$W$9,MATCH(ROUNDUP((O$1)/10,0)*10,[1]Hugst!$R$4:$W$4,0))))</f>
        <v>1171.7191551867638</v>
      </c>
      <c r="P304" s="168">
        <f ca="1">IF($C304-P$1&lt;År1,0,O303*(1-VLOOKUP($A304,[1]Hugst!$R$5:$W$9,MATCH(ROUNDUP((P$1)/10,0)*10,[1]Hugst!$R$4:$W$4,0))))</f>
        <v>1228.3705060552179</v>
      </c>
      <c r="Q304" s="168">
        <f ca="1">IF($C304-Q$1&lt;År1,0,P303*(1-VLOOKUP($A304,[1]Hugst!$R$5:$W$9,MATCH(ROUNDUP((Q$1)/10,0)*10,[1]Hugst!$R$4:$W$4,0))))</f>
        <v>1294.493255651744</v>
      </c>
      <c r="R304" s="168">
        <f ca="1">IF($C304-R$1&lt;År1,0,Q303*(1-VLOOKUP($A304,[1]Hugst!$R$5:$W$9,MATCH(ROUNDUP((R$1)/10,0)*10,[1]Hugst!$R$4:$W$4,0))))</f>
        <v>1371.7561845753457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640.35634423398449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898.01298736673834</v>
      </c>
      <c r="G305" s="168">
        <f ca="1">IF($C305-G$1&lt;År1,0,F304*(1-VLOOKUP($A305,[1]Hugst!$R$5:$W$9,MATCH(ROUNDUP((G$1)/10,0)*10,[1]Hugst!$R$4:$W$4,0))))</f>
        <v>911.47976034236967</v>
      </c>
      <c r="H305" s="168">
        <f ca="1">IF($C305-H$1&lt;År1,0,G304*(1-VLOOKUP($A305,[1]Hugst!$R$5:$W$9,MATCH(ROUNDUP((H$1)/10,0)*10,[1]Hugst!$R$4:$W$4,0))))</f>
        <v>926.82283529090751</v>
      </c>
      <c r="I305" s="168">
        <f ca="1">IF($C305-I$1&lt;År1,0,H304*(1-VLOOKUP($A305,[1]Hugst!$R$5:$W$9,MATCH(ROUNDUP((I$1)/10,0)*10,[1]Hugst!$R$4:$W$4,0))))</f>
        <v>944.37081082080931</v>
      </c>
      <c r="J305" s="168">
        <f ca="1">IF($C305-J$1&lt;År1,0,I304*(1-VLOOKUP($A305,[1]Hugst!$R$5:$W$9,MATCH(ROUNDUP((J$1)/10,0)*10,[1]Hugst!$R$4:$W$4,0))))</f>
        <v>964.51026089960328</v>
      </c>
      <c r="K305" s="168">
        <f ca="1">IF($C305-K$1&lt;År1,0,J304*(1-VLOOKUP($A305,[1]Hugst!$R$5:$W$9,MATCH(ROUNDUP((K$1)/10,0)*10,[1]Hugst!$R$4:$W$4,0))))</f>
        <v>987.69596573610238</v>
      </c>
      <c r="L305" s="168">
        <f ca="1">IF($C305-L$1&lt;År1,0,K304*(1-VLOOKUP($A305,[1]Hugst!$R$5:$W$9,MATCH(ROUNDUP((L$1)/10,0)*10,[1]Hugst!$R$4:$W$4,0))))</f>
        <v>1014.462948112154</v>
      </c>
      <c r="M305" s="168">
        <f ca="1">IF($C305-M$1&lt;År1,0,L304*(1-VLOOKUP($A305,[1]Hugst!$R$5:$W$9,MATCH(ROUNDUP((M$1)/10,0)*10,[1]Hugst!$R$4:$W$4,0))))</f>
        <v>1045.4406337725909</v>
      </c>
      <c r="N305" s="168">
        <f ca="1">IF($C305-N$1&lt;År1,0,M304*(1-VLOOKUP($A305,[1]Hugst!$R$5:$W$9,MATCH(ROUNDUP((N$1)/10,0)*10,[1]Hugst!$R$4:$W$4,0))))</f>
        <v>1081.3695107072151</v>
      </c>
      <c r="O305" s="168">
        <f ca="1">IF($C305-O$1&lt;År1,0,N304*(1-VLOOKUP($A305,[1]Hugst!$R$5:$W$9,MATCH(ROUNDUP((O$1)/10,0)*10,[1]Hugst!$R$4:$W$4,0))))</f>
        <v>1123.1207283057317</v>
      </c>
      <c r="P305" s="168">
        <f ca="1">IF($C305-P$1&lt;År1,0,O304*(1-VLOOKUP($A305,[1]Hugst!$R$5:$W$9,MATCH(ROUNDUP((P$1)/10,0)*10,[1]Hugst!$R$4:$W$4,0))))</f>
        <v>1171.7191551867638</v>
      </c>
      <c r="Q305" s="168">
        <f ca="1">IF($C305-Q$1&lt;År1,0,P304*(1-VLOOKUP($A305,[1]Hugst!$R$5:$W$9,MATCH(ROUNDUP((Q$1)/10,0)*10,[1]Hugst!$R$4:$W$4,0))))</f>
        <v>1228.3705060552179</v>
      </c>
      <c r="R305" s="168">
        <f ca="1">IF($C305-R$1&lt;År1,0,Q304*(1-VLOOKUP($A305,[1]Hugst!$R$5:$W$9,MATCH(ROUNDUP((R$1)/10,0)*10,[1]Hugst!$R$4:$W$4,0))))</f>
        <v>1294.493255651744</v>
      </c>
      <c r="S305" s="168">
        <f ca="1">IF($C305-S$1&lt;År1,0,R304*(1-VLOOKUP($A305,[1]Hugst!$R$5:$W$9,MATCH(ROUNDUP((S$1)/10,0)*10,[1]Hugst!$R$4:$W$4,0))))</f>
        <v>1371.7561845753457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628.48655373166719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886.14319686442104</v>
      </c>
      <c r="G306" s="168">
        <f ca="1">IF($C306-G$1&lt;År1,0,F305*(1-VLOOKUP($A306,[1]Hugst!$R$5:$W$9,MATCH(ROUNDUP((G$1)/10,0)*10,[1]Hugst!$R$4:$W$4,0))))</f>
        <v>898.01298736673834</v>
      </c>
      <c r="H306" s="168">
        <f ca="1">IF($C306-H$1&lt;År1,0,G305*(1-VLOOKUP($A306,[1]Hugst!$R$5:$W$9,MATCH(ROUNDUP((H$1)/10,0)*10,[1]Hugst!$R$4:$W$4,0))))</f>
        <v>911.47976034236967</v>
      </c>
      <c r="I306" s="168">
        <f ca="1">IF($C306-I$1&lt;År1,0,H305*(1-VLOOKUP($A306,[1]Hugst!$R$5:$W$9,MATCH(ROUNDUP((I$1)/10,0)*10,[1]Hugst!$R$4:$W$4,0))))</f>
        <v>926.82283529090751</v>
      </c>
      <c r="J306" s="168">
        <f ca="1">IF($C306-J$1&lt;År1,0,I305*(1-VLOOKUP($A306,[1]Hugst!$R$5:$W$9,MATCH(ROUNDUP((J$1)/10,0)*10,[1]Hugst!$R$4:$W$4,0))))</f>
        <v>944.37081082080931</v>
      </c>
      <c r="K306" s="168">
        <f ca="1">IF($C306-K$1&lt;År1,0,J305*(1-VLOOKUP($A306,[1]Hugst!$R$5:$W$9,MATCH(ROUNDUP((K$1)/10,0)*10,[1]Hugst!$R$4:$W$4,0))))</f>
        <v>964.51026089960328</v>
      </c>
      <c r="L306" s="168">
        <f ca="1">IF($C306-L$1&lt;År1,0,K305*(1-VLOOKUP($A306,[1]Hugst!$R$5:$W$9,MATCH(ROUNDUP((L$1)/10,0)*10,[1]Hugst!$R$4:$W$4,0))))</f>
        <v>987.69596573610238</v>
      </c>
      <c r="M306" s="168">
        <f ca="1">IF($C306-M$1&lt;År1,0,L305*(1-VLOOKUP($A306,[1]Hugst!$R$5:$W$9,MATCH(ROUNDUP((M$1)/10,0)*10,[1]Hugst!$R$4:$W$4,0))))</f>
        <v>1014.462948112154</v>
      </c>
      <c r="N306" s="168">
        <f ca="1">IF($C306-N$1&lt;År1,0,M305*(1-VLOOKUP($A306,[1]Hugst!$R$5:$W$9,MATCH(ROUNDUP((N$1)/10,0)*10,[1]Hugst!$R$4:$W$4,0))))</f>
        <v>1045.4406337725909</v>
      </c>
      <c r="O306" s="168">
        <f ca="1">IF($C306-O$1&lt;År1,0,N305*(1-VLOOKUP($A306,[1]Hugst!$R$5:$W$9,MATCH(ROUNDUP((O$1)/10,0)*10,[1]Hugst!$R$4:$W$4,0))))</f>
        <v>1081.3695107072151</v>
      </c>
      <c r="P306" s="168">
        <f ca="1">IF($C306-P$1&lt;År1,0,O305*(1-VLOOKUP($A306,[1]Hugst!$R$5:$W$9,MATCH(ROUNDUP((P$1)/10,0)*10,[1]Hugst!$R$4:$W$4,0))))</f>
        <v>1123.1207283057317</v>
      </c>
      <c r="Q306" s="168">
        <f ca="1">IF($C306-Q$1&lt;År1,0,P305*(1-VLOOKUP($A306,[1]Hugst!$R$5:$W$9,MATCH(ROUNDUP((Q$1)/10,0)*10,[1]Hugst!$R$4:$W$4,0))))</f>
        <v>1171.7191551867638</v>
      </c>
      <c r="R306" s="168">
        <f ca="1">IF($C306-R$1&lt;År1,0,Q305*(1-VLOOKUP($A306,[1]Hugst!$R$5:$W$9,MATCH(ROUNDUP((R$1)/10,0)*10,[1]Hugst!$R$4:$W$4,0))))</f>
        <v>1228.3705060552179</v>
      </c>
      <c r="S306" s="168">
        <f ca="1">IF($C306-S$1&lt;År1,0,R305*(1-VLOOKUP($A306,[1]Hugst!$R$5:$W$9,MATCH(ROUNDUP((S$1)/10,0)*10,[1]Hugst!$R$4:$W$4,0))))</f>
        <v>1294.493255651744</v>
      </c>
      <c r="T306" s="168">
        <f ca="1">IF($C306-T$1&lt;År1,0,S305*(1-VLOOKUP($A306,[1]Hugst!$R$5:$W$9,MATCH(ROUNDUP((T$1)/10,0)*10,[1]Hugst!$R$4:$W$4,0))))</f>
        <v>1371.7561845753457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617.97631349903816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875.63295663179201</v>
      </c>
      <c r="G307" s="168">
        <f ca="1">IF($C307-G$1&lt;År1,0,F306*(1-VLOOKUP($A307,[1]Hugst!$R$5:$W$9,MATCH(ROUNDUP((G$1)/10,0)*10,[1]Hugst!$R$4:$W$4,0))))</f>
        <v>886.14319686442104</v>
      </c>
      <c r="H307" s="168">
        <f ca="1">IF($C307-H$1&lt;År1,0,G306*(1-VLOOKUP($A307,[1]Hugst!$R$5:$W$9,MATCH(ROUNDUP((H$1)/10,0)*10,[1]Hugst!$R$4:$W$4,0))))</f>
        <v>898.01298736673834</v>
      </c>
      <c r="I307" s="168">
        <f ca="1">IF($C307-I$1&lt;År1,0,H306*(1-VLOOKUP($A307,[1]Hugst!$R$5:$W$9,MATCH(ROUNDUP((I$1)/10,0)*10,[1]Hugst!$R$4:$W$4,0))))</f>
        <v>911.47976034236967</v>
      </c>
      <c r="J307" s="168">
        <f ca="1">IF($C307-J$1&lt;År1,0,I306*(1-VLOOKUP($A307,[1]Hugst!$R$5:$W$9,MATCH(ROUNDUP((J$1)/10,0)*10,[1]Hugst!$R$4:$W$4,0))))</f>
        <v>926.82283529090751</v>
      </c>
      <c r="K307" s="168">
        <f ca="1">IF($C307-K$1&lt;År1,0,J306*(1-VLOOKUP($A307,[1]Hugst!$R$5:$W$9,MATCH(ROUNDUP((K$1)/10,0)*10,[1]Hugst!$R$4:$W$4,0))))</f>
        <v>944.37081082080931</v>
      </c>
      <c r="L307" s="168">
        <f ca="1">IF($C307-L$1&lt;År1,0,K306*(1-VLOOKUP($A307,[1]Hugst!$R$5:$W$9,MATCH(ROUNDUP((L$1)/10,0)*10,[1]Hugst!$R$4:$W$4,0))))</f>
        <v>964.51026089960328</v>
      </c>
      <c r="M307" s="168">
        <f ca="1">IF($C307-M$1&lt;År1,0,L306*(1-VLOOKUP($A307,[1]Hugst!$R$5:$W$9,MATCH(ROUNDUP((M$1)/10,0)*10,[1]Hugst!$R$4:$W$4,0))))</f>
        <v>987.69596573610238</v>
      </c>
      <c r="N307" s="168">
        <f ca="1">IF($C307-N$1&lt;År1,0,M306*(1-VLOOKUP($A307,[1]Hugst!$R$5:$W$9,MATCH(ROUNDUP((N$1)/10,0)*10,[1]Hugst!$R$4:$W$4,0))))</f>
        <v>1014.462948112154</v>
      </c>
      <c r="O307" s="168">
        <f ca="1">IF($C307-O$1&lt;År1,0,N306*(1-VLOOKUP($A307,[1]Hugst!$R$5:$W$9,MATCH(ROUNDUP((O$1)/10,0)*10,[1]Hugst!$R$4:$W$4,0))))</f>
        <v>1045.4406337725909</v>
      </c>
      <c r="P307" s="168">
        <f ca="1">IF($C307-P$1&lt;År1,0,O306*(1-VLOOKUP($A307,[1]Hugst!$R$5:$W$9,MATCH(ROUNDUP((P$1)/10,0)*10,[1]Hugst!$R$4:$W$4,0))))</f>
        <v>1081.3695107072151</v>
      </c>
      <c r="Q307" s="168">
        <f ca="1">IF($C307-Q$1&lt;År1,0,P306*(1-VLOOKUP($A307,[1]Hugst!$R$5:$W$9,MATCH(ROUNDUP((Q$1)/10,0)*10,[1]Hugst!$R$4:$W$4,0))))</f>
        <v>1123.1207283057317</v>
      </c>
      <c r="R307" s="168">
        <f ca="1">IF($C307-R$1&lt;År1,0,Q306*(1-VLOOKUP($A307,[1]Hugst!$R$5:$W$9,MATCH(ROUNDUP((R$1)/10,0)*10,[1]Hugst!$R$4:$W$4,0))))</f>
        <v>1171.7191551867638</v>
      </c>
      <c r="S307" s="168">
        <f ca="1">IF($C307-S$1&lt;År1,0,R306*(1-VLOOKUP($A307,[1]Hugst!$R$5:$W$9,MATCH(ROUNDUP((S$1)/10,0)*10,[1]Hugst!$R$4:$W$4,0))))</f>
        <v>1228.3705060552179</v>
      </c>
      <c r="T307" s="168">
        <f ca="1">IF($C307-T$1&lt;År1,0,S306*(1-VLOOKUP($A307,[1]Hugst!$R$5:$W$9,MATCH(ROUNDUP((T$1)/10,0)*10,[1]Hugst!$R$4:$W$4,0))))</f>
        <v>1294.493255651744</v>
      </c>
      <c r="U307" s="168">
        <f ca="1">IF($C307-U$1&lt;År1,0,T306*(1-VLOOKUP($A307,[1]Hugst!$R$5:$W$9,MATCH(ROUNDUP((U$1)/10,0)*10,[1]Hugst!$R$4:$W$4,0))))</f>
        <v>1371.7561845753457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608.62379558716077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866.28043871991463</v>
      </c>
      <c r="G308" s="168">
        <f ca="1">IF($C308-G$1&lt;År1,0,F307*(1-VLOOKUP($A308,[1]Hugst!$R$5:$W$9,MATCH(ROUNDUP((G$1)/10,0)*10,[1]Hugst!$R$4:$W$4,0))))</f>
        <v>875.63295663179201</v>
      </c>
      <c r="H308" s="168">
        <f ca="1">IF($C308-H$1&lt;År1,0,G307*(1-VLOOKUP($A308,[1]Hugst!$R$5:$W$9,MATCH(ROUNDUP((H$1)/10,0)*10,[1]Hugst!$R$4:$W$4,0))))</f>
        <v>886.14319686442104</v>
      </c>
      <c r="I308" s="168">
        <f ca="1">IF($C308-I$1&lt;År1,0,H307*(1-VLOOKUP($A308,[1]Hugst!$R$5:$W$9,MATCH(ROUNDUP((I$1)/10,0)*10,[1]Hugst!$R$4:$W$4,0))))</f>
        <v>898.01298736673834</v>
      </c>
      <c r="J308" s="168">
        <f ca="1">IF($C308-J$1&lt;År1,0,I307*(1-VLOOKUP($A308,[1]Hugst!$R$5:$W$9,MATCH(ROUNDUP((J$1)/10,0)*10,[1]Hugst!$R$4:$W$4,0))))</f>
        <v>911.47976034236967</v>
      </c>
      <c r="K308" s="168">
        <f ca="1">IF($C308-K$1&lt;År1,0,J307*(1-VLOOKUP($A308,[1]Hugst!$R$5:$W$9,MATCH(ROUNDUP((K$1)/10,0)*10,[1]Hugst!$R$4:$W$4,0))))</f>
        <v>926.82283529090751</v>
      </c>
      <c r="L308" s="168">
        <f ca="1">IF($C308-L$1&lt;År1,0,K307*(1-VLOOKUP($A308,[1]Hugst!$R$5:$W$9,MATCH(ROUNDUP((L$1)/10,0)*10,[1]Hugst!$R$4:$W$4,0))))</f>
        <v>944.37081082080931</v>
      </c>
      <c r="M308" s="168">
        <f ca="1">IF($C308-M$1&lt;År1,0,L307*(1-VLOOKUP($A308,[1]Hugst!$R$5:$W$9,MATCH(ROUNDUP((M$1)/10,0)*10,[1]Hugst!$R$4:$W$4,0))))</f>
        <v>964.51026089960328</v>
      </c>
      <c r="N308" s="168">
        <f ca="1">IF($C308-N$1&lt;År1,0,M307*(1-VLOOKUP($A308,[1]Hugst!$R$5:$W$9,MATCH(ROUNDUP((N$1)/10,0)*10,[1]Hugst!$R$4:$W$4,0))))</f>
        <v>987.69596573610238</v>
      </c>
      <c r="O308" s="168">
        <f ca="1">IF($C308-O$1&lt;År1,0,N307*(1-VLOOKUP($A308,[1]Hugst!$R$5:$W$9,MATCH(ROUNDUP((O$1)/10,0)*10,[1]Hugst!$R$4:$W$4,0))))</f>
        <v>1014.462948112154</v>
      </c>
      <c r="P308" s="168">
        <f ca="1">IF($C308-P$1&lt;År1,0,O307*(1-VLOOKUP($A308,[1]Hugst!$R$5:$W$9,MATCH(ROUNDUP((P$1)/10,0)*10,[1]Hugst!$R$4:$W$4,0))))</f>
        <v>1045.4406337725909</v>
      </c>
      <c r="Q308" s="168">
        <f ca="1">IF($C308-Q$1&lt;År1,0,P307*(1-VLOOKUP($A308,[1]Hugst!$R$5:$W$9,MATCH(ROUNDUP((Q$1)/10,0)*10,[1]Hugst!$R$4:$W$4,0))))</f>
        <v>1081.3695107072151</v>
      </c>
      <c r="R308" s="168">
        <f ca="1">IF($C308-R$1&lt;År1,0,Q307*(1-VLOOKUP($A308,[1]Hugst!$R$5:$W$9,MATCH(ROUNDUP((R$1)/10,0)*10,[1]Hugst!$R$4:$W$4,0))))</f>
        <v>1123.1207283057317</v>
      </c>
      <c r="S308" s="168">
        <f ca="1">IF($C308-S$1&lt;År1,0,R307*(1-VLOOKUP($A308,[1]Hugst!$R$5:$W$9,MATCH(ROUNDUP((S$1)/10,0)*10,[1]Hugst!$R$4:$W$4,0))))</f>
        <v>1171.7191551867638</v>
      </c>
      <c r="T308" s="168">
        <f ca="1">IF($C308-T$1&lt;År1,0,S307*(1-VLOOKUP($A308,[1]Hugst!$R$5:$W$9,MATCH(ROUNDUP((T$1)/10,0)*10,[1]Hugst!$R$4:$W$4,0))))</f>
        <v>1228.3705060552179</v>
      </c>
      <c r="U308" s="168">
        <f ca="1">IF($C308-U$1&lt;År1,0,T307*(1-VLOOKUP($A308,[1]Hugst!$R$5:$W$9,MATCH(ROUNDUP((U$1)/10,0)*10,[1]Hugst!$R$4:$W$4,0))))</f>
        <v>1294.493255651744</v>
      </c>
      <c r="V308" s="168">
        <f ca="1">IF($C308-V$1&lt;År1,0,U307*(1-VLOOKUP($A308,[1]Hugst!$R$5:$W$9,MATCH(ROUNDUP((V$1)/10,0)*10,[1]Hugst!$R$4:$W$4,0))))</f>
        <v>1371.7561845753457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600.25743571650275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857.91407884925661</v>
      </c>
      <c r="G309" s="168">
        <f ca="1">IF($C309-G$1&lt;År1,0,F308*(1-VLOOKUP($A309,[1]Hugst!$R$5:$W$9,MATCH(ROUNDUP((G$1)/10,0)*10,[1]Hugst!$R$4:$W$4,0))))</f>
        <v>866.28043871991463</v>
      </c>
      <c r="H309" s="168">
        <f ca="1">IF($C309-H$1&lt;År1,0,G308*(1-VLOOKUP($A309,[1]Hugst!$R$5:$W$9,MATCH(ROUNDUP((H$1)/10,0)*10,[1]Hugst!$R$4:$W$4,0))))</f>
        <v>875.63295663179201</v>
      </c>
      <c r="I309" s="168">
        <f ca="1">IF($C309-I$1&lt;År1,0,H308*(1-VLOOKUP($A309,[1]Hugst!$R$5:$W$9,MATCH(ROUNDUP((I$1)/10,0)*10,[1]Hugst!$R$4:$W$4,0))))</f>
        <v>886.14319686442104</v>
      </c>
      <c r="J309" s="168">
        <f ca="1">IF($C309-J$1&lt;År1,0,I308*(1-VLOOKUP($A309,[1]Hugst!$R$5:$W$9,MATCH(ROUNDUP((J$1)/10,0)*10,[1]Hugst!$R$4:$W$4,0))))</f>
        <v>898.01298736673834</v>
      </c>
      <c r="K309" s="168">
        <f ca="1">IF($C309-K$1&lt;År1,0,J308*(1-VLOOKUP($A309,[1]Hugst!$R$5:$W$9,MATCH(ROUNDUP((K$1)/10,0)*10,[1]Hugst!$R$4:$W$4,0))))</f>
        <v>911.47976034236967</v>
      </c>
      <c r="L309" s="168">
        <f ca="1">IF($C309-L$1&lt;År1,0,K308*(1-VLOOKUP($A309,[1]Hugst!$R$5:$W$9,MATCH(ROUNDUP((L$1)/10,0)*10,[1]Hugst!$R$4:$W$4,0))))</f>
        <v>926.82283529090751</v>
      </c>
      <c r="M309" s="168">
        <f ca="1">IF($C309-M$1&lt;År1,0,L308*(1-VLOOKUP($A309,[1]Hugst!$R$5:$W$9,MATCH(ROUNDUP((M$1)/10,0)*10,[1]Hugst!$R$4:$W$4,0))))</f>
        <v>944.37081082080931</v>
      </c>
      <c r="N309" s="168">
        <f ca="1">IF($C309-N$1&lt;År1,0,M308*(1-VLOOKUP($A309,[1]Hugst!$R$5:$W$9,MATCH(ROUNDUP((N$1)/10,0)*10,[1]Hugst!$R$4:$W$4,0))))</f>
        <v>964.51026089960328</v>
      </c>
      <c r="O309" s="168">
        <f ca="1">IF($C309-O$1&lt;År1,0,N308*(1-VLOOKUP($A309,[1]Hugst!$R$5:$W$9,MATCH(ROUNDUP((O$1)/10,0)*10,[1]Hugst!$R$4:$W$4,0))))</f>
        <v>987.69596573610238</v>
      </c>
      <c r="P309" s="168">
        <f ca="1">IF($C309-P$1&lt;År1,0,O308*(1-VLOOKUP($A309,[1]Hugst!$R$5:$W$9,MATCH(ROUNDUP((P$1)/10,0)*10,[1]Hugst!$R$4:$W$4,0))))</f>
        <v>1014.462948112154</v>
      </c>
      <c r="Q309" s="168">
        <f ca="1">IF($C309-Q$1&lt;År1,0,P308*(1-VLOOKUP($A309,[1]Hugst!$R$5:$W$9,MATCH(ROUNDUP((Q$1)/10,0)*10,[1]Hugst!$R$4:$W$4,0))))</f>
        <v>1045.4406337725909</v>
      </c>
      <c r="R309" s="168">
        <f ca="1">IF($C309-R$1&lt;År1,0,Q308*(1-VLOOKUP($A309,[1]Hugst!$R$5:$W$9,MATCH(ROUNDUP((R$1)/10,0)*10,[1]Hugst!$R$4:$W$4,0))))</f>
        <v>1081.3695107072151</v>
      </c>
      <c r="S309" s="168">
        <f ca="1">IF($C309-S$1&lt;År1,0,R308*(1-VLOOKUP($A309,[1]Hugst!$R$5:$W$9,MATCH(ROUNDUP((S$1)/10,0)*10,[1]Hugst!$R$4:$W$4,0))))</f>
        <v>1123.1207283057317</v>
      </c>
      <c r="T309" s="168">
        <f ca="1">IF($C309-T$1&lt;År1,0,S308*(1-VLOOKUP($A309,[1]Hugst!$R$5:$W$9,MATCH(ROUNDUP((T$1)/10,0)*10,[1]Hugst!$R$4:$W$4,0))))</f>
        <v>1171.7191551867638</v>
      </c>
      <c r="U309" s="168">
        <f ca="1">IF($C309-U$1&lt;År1,0,T308*(1-VLOOKUP($A309,[1]Hugst!$R$5:$W$9,MATCH(ROUNDUP((U$1)/10,0)*10,[1]Hugst!$R$4:$W$4,0))))</f>
        <v>1228.3705060552179</v>
      </c>
      <c r="V309" s="168">
        <f ca="1">IF($C309-V$1&lt;År1,0,U308*(1-VLOOKUP($A309,[1]Hugst!$R$5:$W$9,MATCH(ROUNDUP((V$1)/10,0)*10,[1]Hugst!$R$4:$W$4,0))))</f>
        <v>1294.493255651744</v>
      </c>
      <c r="W309" s="168">
        <f ca="1">IF($C309-W$1&lt;År1,0,V308*(1-VLOOKUP($A309,[1]Hugst!$R$5:$W$9,MATCH(ROUNDUP((W$1)/10,0)*10,[1]Hugst!$R$4:$W$4,0))))</f>
        <v>1371.7561845753457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592.73139377910911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850.38803691186308</v>
      </c>
      <c r="G310" s="168">
        <f ca="1">IF($C310-G$1&lt;År1,0,F309*(1-VLOOKUP($A310,[1]Hugst!$R$5:$W$9,MATCH(ROUNDUP((G$1)/10,0)*10,[1]Hugst!$R$4:$W$4,0))))</f>
        <v>857.91407884925661</v>
      </c>
      <c r="H310" s="168">
        <f ca="1">IF($C310-H$1&lt;År1,0,G309*(1-VLOOKUP($A310,[1]Hugst!$R$5:$W$9,MATCH(ROUNDUP((H$1)/10,0)*10,[1]Hugst!$R$4:$W$4,0))))</f>
        <v>866.28043871991463</v>
      </c>
      <c r="I310" s="168">
        <f ca="1">IF($C310-I$1&lt;År1,0,H309*(1-VLOOKUP($A310,[1]Hugst!$R$5:$W$9,MATCH(ROUNDUP((I$1)/10,0)*10,[1]Hugst!$R$4:$W$4,0))))</f>
        <v>875.63295663179201</v>
      </c>
      <c r="J310" s="168">
        <f ca="1">IF($C310-J$1&lt;År1,0,I309*(1-VLOOKUP($A310,[1]Hugst!$R$5:$W$9,MATCH(ROUNDUP((J$1)/10,0)*10,[1]Hugst!$R$4:$W$4,0))))</f>
        <v>886.14319686442104</v>
      </c>
      <c r="K310" s="168">
        <f ca="1">IF($C310-K$1&lt;År1,0,J309*(1-VLOOKUP($A310,[1]Hugst!$R$5:$W$9,MATCH(ROUNDUP((K$1)/10,0)*10,[1]Hugst!$R$4:$W$4,0))))</f>
        <v>898.01298736673834</v>
      </c>
      <c r="L310" s="168">
        <f ca="1">IF($C310-L$1&lt;År1,0,K309*(1-VLOOKUP($A310,[1]Hugst!$R$5:$W$9,MATCH(ROUNDUP((L$1)/10,0)*10,[1]Hugst!$R$4:$W$4,0))))</f>
        <v>911.47976034236967</v>
      </c>
      <c r="M310" s="168">
        <f ca="1">IF($C310-M$1&lt;År1,0,L309*(1-VLOOKUP($A310,[1]Hugst!$R$5:$W$9,MATCH(ROUNDUP((M$1)/10,0)*10,[1]Hugst!$R$4:$W$4,0))))</f>
        <v>926.82283529090751</v>
      </c>
      <c r="N310" s="168">
        <f ca="1">IF($C310-N$1&lt;År1,0,M309*(1-VLOOKUP($A310,[1]Hugst!$R$5:$W$9,MATCH(ROUNDUP((N$1)/10,0)*10,[1]Hugst!$R$4:$W$4,0))))</f>
        <v>944.37081082080931</v>
      </c>
      <c r="O310" s="168">
        <f ca="1">IF($C310-O$1&lt;År1,0,N309*(1-VLOOKUP($A310,[1]Hugst!$R$5:$W$9,MATCH(ROUNDUP((O$1)/10,0)*10,[1]Hugst!$R$4:$W$4,0))))</f>
        <v>964.51026089960328</v>
      </c>
      <c r="P310" s="168">
        <f ca="1">IF($C310-P$1&lt;År1,0,O309*(1-VLOOKUP($A310,[1]Hugst!$R$5:$W$9,MATCH(ROUNDUP((P$1)/10,0)*10,[1]Hugst!$R$4:$W$4,0))))</f>
        <v>987.69596573610238</v>
      </c>
      <c r="Q310" s="168">
        <f ca="1">IF($C310-Q$1&lt;År1,0,P309*(1-VLOOKUP($A310,[1]Hugst!$R$5:$W$9,MATCH(ROUNDUP((Q$1)/10,0)*10,[1]Hugst!$R$4:$W$4,0))))</f>
        <v>1014.462948112154</v>
      </c>
      <c r="R310" s="168">
        <f ca="1">IF($C310-R$1&lt;År1,0,Q309*(1-VLOOKUP($A310,[1]Hugst!$R$5:$W$9,MATCH(ROUNDUP((R$1)/10,0)*10,[1]Hugst!$R$4:$W$4,0))))</f>
        <v>1045.4406337725909</v>
      </c>
      <c r="S310" s="168">
        <f ca="1">IF($C310-S$1&lt;År1,0,R309*(1-VLOOKUP($A310,[1]Hugst!$R$5:$W$9,MATCH(ROUNDUP((S$1)/10,0)*10,[1]Hugst!$R$4:$W$4,0))))</f>
        <v>1081.3695107072151</v>
      </c>
      <c r="T310" s="168">
        <f ca="1">IF($C310-T$1&lt;År1,0,S309*(1-VLOOKUP($A310,[1]Hugst!$R$5:$W$9,MATCH(ROUNDUP((T$1)/10,0)*10,[1]Hugst!$R$4:$W$4,0))))</f>
        <v>1123.1207283057317</v>
      </c>
      <c r="U310" s="168">
        <f ca="1">IF($C310-U$1&lt;År1,0,T309*(1-VLOOKUP($A310,[1]Hugst!$R$5:$W$9,MATCH(ROUNDUP((U$1)/10,0)*10,[1]Hugst!$R$4:$W$4,0))))</f>
        <v>1171.7191551867638</v>
      </c>
      <c r="V310" s="168">
        <f ca="1">IF($C310-V$1&lt;År1,0,U309*(1-VLOOKUP($A310,[1]Hugst!$R$5:$W$9,MATCH(ROUNDUP((V$1)/10,0)*10,[1]Hugst!$R$4:$W$4,0))))</f>
        <v>1228.3705060552179</v>
      </c>
      <c r="W310" s="168">
        <f ca="1">IF($C310-W$1&lt;År1,0,V309*(1-VLOOKUP($A310,[1]Hugst!$R$5:$W$9,MATCH(ROUNDUP((W$1)/10,0)*10,[1]Hugst!$R$4:$W$4,0))))</f>
        <v>1294.493255651744</v>
      </c>
      <c r="X310" s="168">
        <f ca="1">IF($C310-X$1&lt;År1,0,W309*(1-VLOOKUP($A310,[1]Hugst!$R$5:$W$9,MATCH(ROUNDUP((X$1)/10,0)*10,[1]Hugst!$R$4:$W$4,0))))</f>
        <v>1371.7561845753457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585.92169526522389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843.57833839797786</v>
      </c>
      <c r="G311" s="168">
        <f ca="1">IF($C311-G$1&lt;År1,0,F310*(1-VLOOKUP($A311,[1]Hugst!$R$5:$W$9,MATCH(ROUNDUP((G$1)/10,0)*10,[1]Hugst!$R$4:$W$4,0))))</f>
        <v>850.38803691186308</v>
      </c>
      <c r="H311" s="168">
        <f ca="1">IF($C311-H$1&lt;År1,0,G310*(1-VLOOKUP($A311,[1]Hugst!$R$5:$W$9,MATCH(ROUNDUP((H$1)/10,0)*10,[1]Hugst!$R$4:$W$4,0))))</f>
        <v>857.91407884925661</v>
      </c>
      <c r="I311" s="168">
        <f ca="1">IF($C311-I$1&lt;År1,0,H310*(1-VLOOKUP($A311,[1]Hugst!$R$5:$W$9,MATCH(ROUNDUP((I$1)/10,0)*10,[1]Hugst!$R$4:$W$4,0))))</f>
        <v>866.28043871991463</v>
      </c>
      <c r="J311" s="168">
        <f ca="1">IF($C311-J$1&lt;År1,0,I310*(1-VLOOKUP($A311,[1]Hugst!$R$5:$W$9,MATCH(ROUNDUP((J$1)/10,0)*10,[1]Hugst!$R$4:$W$4,0))))</f>
        <v>875.63295663179201</v>
      </c>
      <c r="K311" s="168">
        <f ca="1">IF($C311-K$1&lt;År1,0,J310*(1-VLOOKUP($A311,[1]Hugst!$R$5:$W$9,MATCH(ROUNDUP((K$1)/10,0)*10,[1]Hugst!$R$4:$W$4,0))))</f>
        <v>886.14319686442104</v>
      </c>
      <c r="L311" s="168">
        <f ca="1">IF($C311-L$1&lt;År1,0,K310*(1-VLOOKUP($A311,[1]Hugst!$R$5:$W$9,MATCH(ROUNDUP((L$1)/10,0)*10,[1]Hugst!$R$4:$W$4,0))))</f>
        <v>898.01298736673834</v>
      </c>
      <c r="M311" s="168">
        <f ca="1">IF($C311-M$1&lt;År1,0,L310*(1-VLOOKUP($A311,[1]Hugst!$R$5:$W$9,MATCH(ROUNDUP((M$1)/10,0)*10,[1]Hugst!$R$4:$W$4,0))))</f>
        <v>911.47976034236967</v>
      </c>
      <c r="N311" s="168">
        <f ca="1">IF($C311-N$1&lt;År1,0,M310*(1-VLOOKUP($A311,[1]Hugst!$R$5:$W$9,MATCH(ROUNDUP((N$1)/10,0)*10,[1]Hugst!$R$4:$W$4,0))))</f>
        <v>926.82283529090751</v>
      </c>
      <c r="O311" s="168">
        <f ca="1">IF($C311-O$1&lt;År1,0,N310*(1-VLOOKUP($A311,[1]Hugst!$R$5:$W$9,MATCH(ROUNDUP((O$1)/10,0)*10,[1]Hugst!$R$4:$W$4,0))))</f>
        <v>944.37081082080931</v>
      </c>
      <c r="P311" s="168">
        <f ca="1">IF($C311-P$1&lt;År1,0,O310*(1-VLOOKUP($A311,[1]Hugst!$R$5:$W$9,MATCH(ROUNDUP((P$1)/10,0)*10,[1]Hugst!$R$4:$W$4,0))))</f>
        <v>964.51026089960328</v>
      </c>
      <c r="Q311" s="168">
        <f ca="1">IF($C311-Q$1&lt;År1,0,P310*(1-VLOOKUP($A311,[1]Hugst!$R$5:$W$9,MATCH(ROUNDUP((Q$1)/10,0)*10,[1]Hugst!$R$4:$W$4,0))))</f>
        <v>987.69596573610238</v>
      </c>
      <c r="R311" s="168">
        <f ca="1">IF($C311-R$1&lt;År1,0,Q310*(1-VLOOKUP($A311,[1]Hugst!$R$5:$W$9,MATCH(ROUNDUP((R$1)/10,0)*10,[1]Hugst!$R$4:$W$4,0))))</f>
        <v>1014.462948112154</v>
      </c>
      <c r="S311" s="168">
        <f ca="1">IF($C311-S$1&lt;År1,0,R310*(1-VLOOKUP($A311,[1]Hugst!$R$5:$W$9,MATCH(ROUNDUP((S$1)/10,0)*10,[1]Hugst!$R$4:$W$4,0))))</f>
        <v>1045.4406337725909</v>
      </c>
      <c r="T311" s="168">
        <f ca="1">IF($C311-T$1&lt;År1,0,S310*(1-VLOOKUP($A311,[1]Hugst!$R$5:$W$9,MATCH(ROUNDUP((T$1)/10,0)*10,[1]Hugst!$R$4:$W$4,0))))</f>
        <v>1081.3695107072151</v>
      </c>
      <c r="U311" s="168">
        <f ca="1">IF($C311-U$1&lt;År1,0,T310*(1-VLOOKUP($A311,[1]Hugst!$R$5:$W$9,MATCH(ROUNDUP((U$1)/10,0)*10,[1]Hugst!$R$4:$W$4,0))))</f>
        <v>1123.1207283057317</v>
      </c>
      <c r="V311" s="168">
        <f ca="1">IF($C311-V$1&lt;År1,0,U310*(1-VLOOKUP($A311,[1]Hugst!$R$5:$W$9,MATCH(ROUNDUP((V$1)/10,0)*10,[1]Hugst!$R$4:$W$4,0))))</f>
        <v>1171.7191551867638</v>
      </c>
      <c r="W311" s="168">
        <f ca="1">IF($C311-W$1&lt;År1,0,V310*(1-VLOOKUP($A311,[1]Hugst!$R$5:$W$9,MATCH(ROUNDUP((W$1)/10,0)*10,[1]Hugst!$R$4:$W$4,0))))</f>
        <v>1228.3705060552179</v>
      </c>
      <c r="X311" s="168">
        <f ca="1">IF($C311-X$1&lt;År1,0,W310*(1-VLOOKUP($A311,[1]Hugst!$R$5:$W$9,MATCH(ROUNDUP((X$1)/10,0)*10,[1]Hugst!$R$4:$W$4,0))))</f>
        <v>1294.493255651744</v>
      </c>
      <c r="Y311" s="168">
        <f ca="1">IF($C311-Y$1&lt;År1,0,X310*(1-VLOOKUP($A311,[1]Hugst!$R$5:$W$9,MATCH(ROUNDUP((Y$1)/10,0)*10,[1]Hugst!$R$4:$W$4,0))))</f>
        <v>1371.7561845753457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29" t="s">
        <v>319</v>
      </c>
      <c r="D2" s="429"/>
      <c r="E2" s="429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320</v>
      </c>
      <c r="G3" s="12" t="s">
        <v>316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0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1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1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303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323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>
        <v>0.2</v>
      </c>
      <c r="D5" s="3">
        <v>0.4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554153.22642098041</v>
      </c>
      <c r="J5" s="10">
        <f>SUMIFS('Resultat-Produktion &amp; forbrug'!$N$3:$N$1000,'Resultat-Produktion &amp; forbrug'!$A$3:$A$1000,Adfærd!$G5,'Resultat-Produktion &amp; forbrug'!$D$3:$D$1000,Adfærd!J$4)</f>
        <v>81801.020163423222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121458.76672450436</v>
      </c>
      <c r="J6" s="10">
        <f>SUMIFS('Resultat-Produktion &amp; forbrug'!$N$3:$N$1000,'Resultat-Produktion &amp; forbrug'!$A$3:$A$1000,Adfærd!$G6,'Resultat-Produktion &amp; forbrug'!$D$3:$D$1000,Adfærd!J$4)</f>
        <v>16124.481170461746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11393.130418235298</v>
      </c>
      <c r="J7" s="10">
        <f>SUMIFS('Resultat-Produktion &amp; forbrug'!$N$3:$N$1000,'Resultat-Produktion &amp; forbrug'!$A$3:$A$1000,Adfærd!$G7,'Resultat-Produktion &amp; forbrug'!$D$3:$D$1000,Adfærd!J$4)</f>
        <v>11393.130418235298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321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322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53.868000000000002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26.532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64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315</v>
      </c>
    </row>
    <row r="27" spans="1:9" hidden="1" x14ac:dyDescent="0.25">
      <c r="A27" s="2" t="s">
        <v>96</v>
      </c>
      <c r="B27" s="109">
        <v>26</v>
      </c>
      <c r="C27" s="115">
        <f>$B27*(1-SUM(C$5:C$8))</f>
        <v>20.8</v>
      </c>
      <c r="D27" s="115">
        <f>$B27*(1-SUM(D$5:D$8))</f>
        <v>15.6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G20" sqref="G20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5" t="s">
        <v>326</v>
      </c>
      <c r="G2" s="436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0.75</v>
      </c>
      <c r="D3" s="178">
        <v>1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v>1</v>
      </c>
      <c r="AC3" s="230">
        <v>1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0.75</v>
      </c>
      <c r="D4" s="178">
        <v>1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0.75</v>
      </c>
      <c r="D5" s="178">
        <v>1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0.39263964420066233</v>
      </c>
      <c r="AC5" s="346">
        <f t="shared" si="0"/>
        <v>0.3744652022543658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0.75</v>
      </c>
      <c r="D6" s="178">
        <v>1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0.31636346606994792</v>
      </c>
      <c r="AC6" s="346">
        <f t="shared" si="0"/>
        <v>0.30913060092892469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0.75</v>
      </c>
      <c r="D7" s="178">
        <v>1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0.75</v>
      </c>
      <c r="D8" s="178">
        <v>1</v>
      </c>
      <c r="F8" s="174"/>
      <c r="G8" s="175"/>
      <c r="I8" s="156"/>
    </row>
    <row r="9" spans="1:29" x14ac:dyDescent="0.2">
      <c r="AB9" s="123" t="s">
        <v>338</v>
      </c>
    </row>
    <row r="10" spans="1:29" ht="23.45" customHeight="1" x14ac:dyDescent="0.2">
      <c r="A10" s="126"/>
      <c r="B10" s="127"/>
      <c r="C10" s="433" t="s">
        <v>210</v>
      </c>
      <c r="D10" s="433"/>
      <c r="E10" s="433"/>
      <c r="F10" s="432" t="s">
        <v>327</v>
      </c>
      <c r="G10" s="432"/>
      <c r="J10" s="434" t="s">
        <v>211</v>
      </c>
      <c r="K10" s="434"/>
      <c r="L10" s="434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12944349.760442935</v>
      </c>
      <c r="E12" s="130">
        <f>SUMIFS('Resultater - Danmark'!J$3:J$504,'Resultater - Danmark'!$F$3:$F$504,$A12)*D3</f>
        <v>16523489.209216831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4314783.2534809783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0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0.39263964420066233</v>
      </c>
      <c r="L12" s="131">
        <f t="shared" ref="L12:L28" si="3">E12/E$29</f>
        <v>0.3744652022543658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10429714.413001494</v>
      </c>
      <c r="E13" s="133">
        <f>SUMIFS('Resultater - Danmark'!J$3:J$504,'Resultater - Danmark'!$F$3:$F$504,$A13)*D4</f>
        <v>13640562.909282314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3476571.4710004963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0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0.31636346606994792</v>
      </c>
      <c r="L13" s="134">
        <f t="shared" si="3"/>
        <v>0.30913060092892469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6782.1960455237531</v>
      </c>
      <c r="E14" s="133">
        <f>SUMIFS('Resultater - Danmark'!J$3:J$504,'Resultater - Danmark'!$F$3:$F$504,$A14)*D5</f>
        <v>9338.6301198509755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2260.7320151745844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0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2.0572366256290525E-4</v>
      </c>
      <c r="L14" s="134">
        <f t="shared" si="3"/>
        <v>2.1163762522131703E-4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5488473.8162016999</v>
      </c>
      <c r="E15" s="133">
        <f>SUMIFS('Resultater - Danmark'!J$3:J$504,'Resultater - Danmark'!$F$3:$F$504,$A15)*D6</f>
        <v>7622114.0896216901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1829491.2720672339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0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0.16648131781664299</v>
      </c>
      <c r="L15" s="134">
        <f t="shared" si="3"/>
        <v>0.17273691155884621</v>
      </c>
      <c r="M15" s="136" t="s">
        <v>292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2258235.6960382708</v>
      </c>
      <c r="E16" s="133">
        <f>SUMIFS('Resultater - Danmark'!J$3:J$504,'Resultater - Danmark'!$F$3:$F$504,$A16)*D7</f>
        <v>3155035.8347045742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752745.2320127571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0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6.8498833593272843E-2</v>
      </c>
      <c r="L16" s="134">
        <f t="shared" si="3"/>
        <v>7.1501310467973353E-2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947207.95124601584</v>
      </c>
      <c r="E17" s="133">
        <f>SUMIFS('Resultater - Danmark'!J$3:J$504,'Resultater - Danmark'!$F$3:$F$504,$A17)*D8</f>
        <v>2052283.894366368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315735.98374867206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2.8731562407082838E-2</v>
      </c>
      <c r="L17" s="134">
        <f t="shared" si="3"/>
        <v>4.651008596650421E-2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/>
      <c r="E18" s="247"/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363994.97174274386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369776.8151095995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0</v>
      </c>
      <c r="L18" s="134">
        <f t="shared" si="3"/>
        <v>0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/>
      <c r="E19" s="247"/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725968.40288562409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723031.88507187623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0</v>
      </c>
      <c r="L19" s="134">
        <f t="shared" si="3"/>
        <v>0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/>
      <c r="E20" s="247"/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113987.79796606535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233759.67802203121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0</v>
      </c>
      <c r="L20" s="134">
        <f t="shared" si="3"/>
        <v>0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/>
      <c r="E21" s="247"/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481169.60273862665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119650.0280736998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0</v>
      </c>
      <c r="L21" s="134">
        <f t="shared" si="3"/>
        <v>0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/>
      <c r="E22" s="247"/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3621075.1157409768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225931.49374003801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0</v>
      </c>
      <c r="L22" s="134">
        <f t="shared" si="3"/>
        <v>0</v>
      </c>
      <c r="M22" s="162" t="s">
        <v>293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/>
      <c r="E23" s="247"/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1606286.2628168957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666284.49690076895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0</v>
      </c>
      <c r="L23" s="134">
        <f t="shared" si="3"/>
        <v>0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/>
      <c r="E24" s="247"/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503266.54683378804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385621.42679195106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0</v>
      </c>
      <c r="L24" s="134">
        <f t="shared" si="3"/>
        <v>0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750000</v>
      </c>
      <c r="E25" s="247">
        <v>980000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232809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2809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2.2749673687774342E-2</v>
      </c>
      <c r="L25" s="134">
        <f t="shared" si="3"/>
        <v>2.2209346558872002E-2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f>C26</f>
        <v>142742</v>
      </c>
      <c r="E26" s="247">
        <f>C26</f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4.3297785620537137E-3</v>
      </c>
      <c r="L26" s="134">
        <f t="shared" si="3"/>
        <v>3.2349046392923545E-3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/>
      <c r="E27" s="247"/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121458.76672450433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16124.481170461746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/>
      <c r="E28" s="249"/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11393.130418235305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11393.130418235305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32967505.832975943</v>
      </c>
      <c r="E29" s="142">
        <f>SUM(E12:E28)</f>
        <v>44125566.56731163</v>
      </c>
      <c r="F29" s="142"/>
      <c r="G29" s="142"/>
      <c r="H29" s="143"/>
      <c r="I29" s="143"/>
      <c r="J29" s="144">
        <f>SUM(J12:J28)</f>
        <v>1</v>
      </c>
      <c r="K29" s="144">
        <f>SUM(K12:K28)</f>
        <v>0.99999999999999989</v>
      </c>
      <c r="L29" s="144">
        <f>SUM(L12:L28)</f>
        <v>0.99999999999999989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8.6177457119626225E-2</v>
      </c>
      <c r="E30" s="146">
        <f>SUMPRODUCT(E12:E28,$H$12:$H$28)/E29</f>
        <v>8.5608273762216497E-2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0</v>
      </c>
      <c r="E31" s="146">
        <f>SUM(E21:E24)/E29</f>
        <v>0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625157351.70984447</v>
      </c>
      <c r="E32" s="123">
        <f>SUMPRODUCT(E12:E28,$I$12:$I$28)</f>
        <v>825243098.90934455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22.443148926383419</v>
      </c>
      <c r="E33" s="123">
        <f>E32*[1]Energiindhold!$C$10</f>
        <v>29.626227250845474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11306124.881910801</v>
      </c>
      <c r="E39" s="130">
        <f>SUMIFS('Resultater - Vestdanmark'!J$3:J$504,'Resultater - Vestdanmark'!$F$3:$F$504,$A39)*D3</f>
        <v>14432291.767579561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1638224.8785321345</v>
      </c>
      <c r="M39" s="130">
        <f>SUMIFS('Resultater - Østdanmark'!J$3:J$504,'Resultater - Østdanmark'!$F$3:$F$504,$A39)*D3</f>
        <v>2091197.4416372697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9737622.5335018374</v>
      </c>
      <c r="E40" s="133">
        <f>SUMIFS('Resultater - Vestdanmark'!J$3:J$504,'Resultater - Vestdanmark'!$F$3:$F$504,$A40)*D4</f>
        <v>12735406.502549823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692091.87949965673</v>
      </c>
      <c r="M40" s="133">
        <f>SUMIFS('Resultater - Østdanmark'!J$3:J$504,'Resultater - Østdanmark'!$F$3:$F$504,$A40)*D4</f>
        <v>905156.40673249087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6257.0446016591122</v>
      </c>
      <c r="E41" s="133">
        <f>SUMIFS('Resultater - Vestdanmark'!J$3:J$504,'Resultater - Vestdanmark'!$F$3:$F$504,$A41)*D5</f>
        <v>8615.5317224824212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525.15144386464101</v>
      </c>
      <c r="M41" s="133">
        <f>SUMIFS('Resultater - Østdanmark'!J$3:J$504,'Resultater - Østdanmark'!$F$3:$F$504,$A41)*D5</f>
        <v>723.09839736855315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2980433.248128525</v>
      </c>
      <c r="E42" s="133">
        <f>SUMIFS('Resultater - Vestdanmark'!J$3:J$504,'Resultater - Vestdanmark'!$F$3:$F$504,$A42)*D6</f>
        <v>4121832.5977837904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2508040.5680731749</v>
      </c>
      <c r="M42" s="133">
        <f>SUMIFS('Resultater - Østdanmark'!J$3:J$504,'Resultater - Østdanmark'!$F$3:$F$504,$A42)*D6</f>
        <v>3500281.4918378997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1989694.3638441348</v>
      </c>
      <c r="E43" s="133">
        <f>SUMIFS('Resultater - Vestdanmark'!J$3:J$504,'Resultater - Vestdanmark'!$F$3:$F$504,$A43)*D7</f>
        <v>2777977.7276885756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268541.33219413611</v>
      </c>
      <c r="M43" s="133">
        <f>SUMIFS('Resultater - Østdanmark'!J$3:J$504,'Resultater - Østdanmark'!$F$3:$F$504,$A43)*D7</f>
        <v>377058.10701599991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843656.57672861801</v>
      </c>
      <c r="E44" s="133">
        <f>SUMIFS('Resultater - Vestdanmark'!J$3:J$504,'Resultater - Vestdanmark'!$F$3:$F$504,$A44)*D8</f>
        <v>1827922.5829120062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103551.37451739772</v>
      </c>
      <c r="M44" s="133">
        <f>SUMIFS('Resultater - Østdanmark'!J$3:J$504,'Resultater - Østdanmark'!$F$3:$F$504,$A44)*D8</f>
        <v>224361.31145436168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0</v>
      </c>
      <c r="E45" s="133">
        <f ca="1">SUMIFS('Resultater - Vestdanmark'!J$3:J$504,'Resultater - Vestdanmark'!$F$3:$F$504,$A45)/SUMIFS('Resultater - Danmark'!J$3:J$504,'Resultater - Danmark'!$F$3:$F$504,$A45)*E18</f>
        <v>0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0</v>
      </c>
      <c r="M45" s="133">
        <f ca="1">SUMIFS('Resultater - Østdanmark'!J$3:J$504,'Resultater - Østdanmark'!$F$3:$F$504,$A45)/SUMIFS('Resultater - Danmark'!J$3:J$504,'Resultater - Danmark'!$F$3:$F$504,$A45)*E18</f>
        <v>0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0</v>
      </c>
      <c r="E46" s="133">
        <f>SUMIFS('Resultater - Vestdanmark'!J$3:J$504,'Resultater - Vestdanmark'!$F$3:$F$504,$A46)/SUMIFS('Resultater - Danmark'!J$3:J$504,'Resultater - Danmark'!$F$3:$F$504,$A46)*E19</f>
        <v>0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0</v>
      </c>
      <c r="M46" s="133">
        <f>SUMIFS('Resultater - Østdanmark'!J$3:J$504,'Resultater - Østdanmark'!$F$3:$F$504,$A46)/SUMIFS('Resultater - Danmark'!J$3:J$504,'Resultater - Danmark'!$F$3:$F$504,$A46)*E19</f>
        <v>0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0</v>
      </c>
      <c r="E47" s="133">
        <f>SUMIFS('Resultater - Vestdanmark'!J$3:J$504,'Resultater - Vestdanmark'!$F$3:$F$504,$A47)/SUMIFS('Resultater - Danmark'!J$3:J$504,'Resultater - Danmark'!$F$3:$F$504,$A47)*E20</f>
        <v>0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0</v>
      </c>
      <c r="M47" s="133">
        <f>SUMIFS('Resultater - Østdanmark'!J$3:J$504,'Resultater - Østdanmark'!$F$3:$F$504,$A47)/SUMIFS('Resultater - Danmark'!J$3:J$504,'Resultater - Danmark'!$F$3:$F$504,$A47)*E20</f>
        <v>0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0</v>
      </c>
      <c r="E48" s="133">
        <f>SUMIFS('Resultater - Vestdanmark'!J$3:J$504,'Resultater - Vestdanmark'!$F$3:$F$504,$A48)/SUMIFS('Resultater - Danmark'!J$3:J$504,'Resultater - Danmark'!$F$3:$F$504,$A48)*E21</f>
        <v>0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0</v>
      </c>
      <c r="M48" s="133">
        <f>SUMIFS('Resultater - Østdanmark'!J$3:J$504,'Resultater - Østdanmark'!$F$3:$F$504,$A48)/SUMIFS('Resultater - Danmark'!J$3:J$504,'Resultater - Danmark'!$F$3:$F$504,$A48)*E21</f>
        <v>0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0</v>
      </c>
      <c r="E49" s="133">
        <f>SUMIFS('Resultater - Vestdanmark'!J$3:J$504,'Resultater - Vestdanmark'!$F$3:$F$504,$A49)/SUMIFS('Resultater - Danmark'!J$3:J$504,'Resultater - Danmark'!$F$3:$F$504,$A49)*E22</f>
        <v>0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0</v>
      </c>
      <c r="M49" s="133">
        <f>SUMIFS('Resultater - Østdanmark'!J$3:J$504,'Resultater - Østdanmark'!$F$3:$F$504,$A49)/SUMIFS('Resultater - Danmark'!J$3:J$504,'Resultater - Danmark'!$F$3:$F$504,$A49)*E22</f>
        <v>0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0</v>
      </c>
      <c r="E50" s="133">
        <f>SUMIFS('Resultater - Vestdanmark'!J$3:J$504,'Resultater - Vestdanmark'!$F$3:$F$504,$A50)/SUMIFS('Resultater - Danmark'!J$3:J$504,'Resultater - Danmark'!$F$3:$F$504,$A50)*E23</f>
        <v>0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0</v>
      </c>
      <c r="M50" s="133">
        <f>SUMIFS('Resultater - Østdanmark'!J$3:J$504,'Resultater - Østdanmark'!$F$3:$F$504,$A50)/SUMIFS('Resultater - Danmark'!J$3:J$504,'Resultater - Danmark'!$F$3:$F$504,$A50)*E23</f>
        <v>0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0</v>
      </c>
      <c r="E51" s="133">
        <f>SUMIFS('Resultater - Vestdanmark'!J$3:J$504,'Resultater - Vestdanmark'!$F$3:$F$504,$A51)/SUMIFS('Resultater - Danmark'!J$3:J$504,'Resultater - Danmark'!$F$3:$F$504,$A51)*E24</f>
        <v>0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0</v>
      </c>
      <c r="M51" s="133">
        <f>SUMIFS('Resultater - Østdanmark'!J$3:J$504,'Resultater - Østdanmark'!$F$3:$F$504,$A51)/SUMIFS('Resultater - Danmark'!J$3:J$504,'Resultater - Danmark'!$F$3:$F$504,$A51)*E24</f>
        <v>0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401960.68859899876</v>
      </c>
      <c r="E52" s="133">
        <f>SUMIFS('Resultater - Vestdanmark'!J$3:J$504,'Resultater - Vestdanmark'!$F$3:$F$504,$A52)/SUMIFS('Resultater - Danmark'!J$3:J$504,'Resultater - Danmark'!$F$3:$F$504,$A52)*E25</f>
        <v>523381.79192356829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348039.31140100124</v>
      </c>
      <c r="M52" s="133">
        <f>SUMIFS('Resultater - Østdanmark'!J$3:J$504,'Resultater - Østdanmark'!$F$3:$F$504,$A52)/SUMIFS('Resultater - Danmark'!J$3:J$504,'Resultater - Danmark'!$F$3:$F$504,$A52)*E25</f>
        <v>456618.20807643177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27379942.937314577</v>
      </c>
      <c r="E56" s="142">
        <f ca="1">SUM(E39:E55)</f>
        <v>36541622.102159806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5587562.8956613662</v>
      </c>
      <c r="M56" s="142">
        <f ca="1">SUM(M39:M55)</f>
        <v>7583944.4651518222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8.5498137070213143E-2</v>
      </c>
      <c r="E57" s="146">
        <f ca="1">SUMPRODUCT(E39:E55,$F$39:$F$55)/E56</f>
        <v>8.5073083673484776E-2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8.9506232926972615E-2</v>
      </c>
      <c r="M57" s="146">
        <f ca="1">SUMPRODUCT(M39:M55,$N$39:$N$55)/M56</f>
        <v>8.8186973285283909E-2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0</v>
      </c>
      <c r="E58" s="146">
        <f ca="1">SUM(E48:E51)/E56</f>
        <v>0</v>
      </c>
      <c r="I58" s="145" t="s">
        <v>160</v>
      </c>
      <c r="K58" s="146">
        <f ca="1">SUM(K48:K51)/K56</f>
        <v>1.8896340963997331E-2</v>
      </c>
      <c r="L58" s="146">
        <f ca="1">SUM(L48:L51)/L56</f>
        <v>0</v>
      </c>
      <c r="M58" s="146">
        <f ca="1">SUM(M48:M51)/M56</f>
        <v>0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514572087.50400752</v>
      </c>
      <c r="E59" s="123">
        <f ca="1">SUMPRODUCT(E39:E55,$I$12:$I$28)</f>
        <v>678864914.2677474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110585264.20583707</v>
      </c>
      <c r="M59" s="123">
        <f ca="1">SUMPRODUCT(M39:M55,$I$12:$I$28)</f>
        <v>146378184.64159742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18.473137941393873</v>
      </c>
      <c r="E60" s="123">
        <f ca="1">E59*[1]Energiindhold!$C$10</f>
        <v>24.371250422212135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3.9700109849895511</v>
      </c>
      <c r="M60" s="123">
        <f ca="1">M59*[1]Energiindhold!$C$10</f>
        <v>5.2549768286333478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94" priority="7" operator="greaterThan">
      <formula>13%</formula>
    </cfRule>
  </conditionalFormatting>
  <conditionalFormatting sqref="K57:M57">
    <cfRule type="cellIs" dxfId="93" priority="5" operator="greaterThan">
      <formula>13%</formula>
    </cfRule>
  </conditionalFormatting>
  <conditionalFormatting sqref="C58:E58">
    <cfRule type="cellIs" dxfId="92" priority="2" operator="greaterThan">
      <formula>13%</formula>
    </cfRule>
  </conditionalFormatting>
  <conditionalFormatting sqref="K58:M58">
    <cfRule type="cellIs" dxfId="91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D5" sqref="D5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310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419">
        <v>2600000</v>
      </c>
      <c r="D4" s="419">
        <v>3000000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662905.40271656995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557313.83526667021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114903.6031375388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45681.461907104116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96238.674491349986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74608.892013017525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194452.25146352721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188436.03036680448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22096.846757218998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17130.548215164043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32257.394898052684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25007.498339832084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19838.419979081133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58243.863931557738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107183.38810401986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83093.765275839571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2990.7218478474151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2318.5527498830579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41201.294654944359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31941.243579612597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59507.261024225008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46132.91730390468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11176.489299061544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8664.5570255986549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4297.8506594739029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3331.9024543463102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104591.74131750326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17989.144058005662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1542.1050369777552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1651.259855586846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15238.408806724705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71.270611166506612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1125.1782236252373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29.519410101552374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3810.512240832039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64.915351748399516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1148.0865099527102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2833.816076318562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325.58580566036647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534.73194997058431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15114.23333078555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103459.22470143001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118218.08626868761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17932.932281581201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9690.0070712039033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15019.908735644221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15826.1286088219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30348.039245752803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39971.279168716101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3448.6408233809998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3633.7526517014635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5034.3911112567775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5304.6208599643815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3096.1695921109285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12354.759015784975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16728.043230107149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17625.950210026578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466.7600571784983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491.8142196721638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6430.2598594421834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6775.4153047663094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9287.2603910640191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9785.7703371919033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1744.3075784662526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1837.9363387633509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670.76281968667865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706.76718728558092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16323.5665640034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2807.5542749488609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240.67535259190402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257.71107572742682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2378.2487733038556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11.123158968183114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175.60584992995032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4.6070755649821624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594.7042225576015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10.131297671715533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179.18113161111663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442.27187318266579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50.813969669536974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83.455275428935138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2358.8687857295367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0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208872.91028342993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202205.55833332971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36204.637782461192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16574.226092895879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30323.560406133198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27069.725729856724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61269.387016472785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68368.682633195494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6962.4303427809973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6215.3347848359545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10163.887521367629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9073.2632932143042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6250.8293030571213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21132.138268442242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33772.09797292453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30148.221950348954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942.33773574359259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841.22127183699297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12981.994545159621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11588.976593028619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18749.967555234878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16738.023911640095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3521.5670849566368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3143.6893904380149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1354.1971019229918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1208.8865437387055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32955.503622496719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2543.5912283773305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68.782772699511852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277.82436371988916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816.92003872404018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15.47158083370352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26.303103413603303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73.485337039665154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78.346709324351167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16.900995738263163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120.68130675187054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876.14056409986233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26.483764144438243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56.208438932954692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1629.0025287440153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0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32598.662298569994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42892.088131312361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5650.4347984187989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3515.7449287960953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4732.5787917086509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5742.0630336059721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9562.2742742471983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14502.447831283893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1086.6220766189997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1318.4043482985358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1586.271462872405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1924.6316076515191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975.56295481238317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4482.5747842150213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5270.7898570460256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6395.0773834073543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147.07005124321964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178.44087584421064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2026.0916342156638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2458.2677621575858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2926.2955144008188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3550.4899206509294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549.60873580248085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666.84320403230618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211.34868064694092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256.43047897487696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5143.3444959965982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396.97666570050825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10.734883600501851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43.359871794433573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127.49619101473459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2.4146397832947688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4.1051086252444469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11.468809826999765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12.227521108424749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2.6377276585728633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18.834654810985576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136.73870075546986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4.1333042306348711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8.7724153247963965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254.23738887912378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0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49145.574122656893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59877.907531322497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85817.994564214561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61013.081418863949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7640.1433051856184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56645.407566523434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83719.592504580927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7399.399501909641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49145.574122656893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59877.907531322497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85823.118971497432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61195.842753055404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7635.0188979027434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56791.658131162287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83400.228812395406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7389.7512952649085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45374.856464568686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53650.483039644416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9227.5280837932332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12368.933700892469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12976.872690759956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10212.693225978299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1024.0971378035795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9154.6495226235074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12660.275028277863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991.82744991545599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9227.5280837932332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12368.933700892469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12977.559574581595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10242.893015320033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1023.410253981941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9174.3345332136141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12611.683489534364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990.53418872713542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8860.6234401960501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11282.939149002468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311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75976.255165625393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37421.140603964748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90266.583697186172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22002.479776189128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66284.578534118831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32647.628233222706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78752.00538693853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19195.801313066269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11306124.881910801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9737622.5335018374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6257.0446016591122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2980433.248128525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1989694.3638441348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843656.57672861801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14432291.767579561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12735406.502549823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8615.5317224824212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4121832.5977837904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2777977.7276885756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1827922.5829120062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1638224.8785321345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692091.87949965673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525.15144386464101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2508040.5680731749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268541.33219413611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103551.37451739772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2091197.4416372697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905156.40673249087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723.09839736855315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3500281.4918378997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377058.10701599991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224361.31145436168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5880011.5738482485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696107.27987490175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1824139.6252331052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5742281.5453988183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262373.56843565725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97268.074687720582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140728.27827159571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11930939.715450084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1373162.6504626232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812348.75563371019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384827.87367359997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43293.135788279993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2414213.7695228113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5880011.5738482485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696107.27987490175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7383422.292610188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5742281.5453988183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262373.56843565725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97268.074687720582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234547.13045265959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11930939.715450084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1373162.6504626232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1282655.9299479635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625345.2947196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48103.484209199996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721719.35529882624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85441.004824644522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223896.98689600852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704814.2138566036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32204.032301743573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11938.794894044118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17273.150059468084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1464417.2058845724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168543.55648210307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99708.616697511316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47234.213980800007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5313.8490728400002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296323.3632129106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721719.35529882624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85441.004824644508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906249.70886479609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704814.2138566036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32204.032301743569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11938.794894044118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28788.583432446812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1464417.2058845721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168543.55648210307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157434.65794343888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76755.597718799996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5904.2767475999999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0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165181.41795007073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144313.2179648474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2234973.865453063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616440.47585147235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113987.79796606442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51557.206332210691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41534.827794214631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649227.97058290825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178767.78971229953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19279.913315103389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140766.08873880043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109310.04149558315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2509409.7785517313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754008.91938117472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214479.76470692863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51072.992929035274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39660.056100128349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663713.83758298447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192283.78655919118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3768708.2939702673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3245874.1778339455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2085.6815338863707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251080.47924699794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25170381.54227329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365632.01340501086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0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0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0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0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33592713.198515512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17851.758382608929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546074.95951071149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230697.29316655223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175.05048128821366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33887.358586402894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5136646.569981494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292744.20868906443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0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0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0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0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6971920.1468140706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234687.74507508581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2301995.9904044634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3740743.4844072536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282549.62447427149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459143.13977069111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516191.93109397101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439894.02730875136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161116.26978815842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159603.10290323524</v>
      </c>
      <c r="G397" s="168">
        <v>1</v>
      </c>
    </row>
    <row r="398" spans="1:7" x14ac:dyDescent="0.25">
      <c r="A398" t="s">
        <v>312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312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1914939.41884161</v>
      </c>
      <c r="G399" s="168">
        <v>1</v>
      </c>
    </row>
    <row r="400" spans="1:7" x14ac:dyDescent="0.25">
      <c r="A400" s="168" t="s">
        <v>312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2113803.5535712074</v>
      </c>
      <c r="G400" s="168">
        <v>1</v>
      </c>
    </row>
    <row r="401" spans="1:7" x14ac:dyDescent="0.25">
      <c r="A401" s="168" t="s">
        <v>312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312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685060.58115838922</v>
      </c>
      <c r="G402" s="168">
        <v>1</v>
      </c>
    </row>
    <row r="403" spans="1:7" x14ac:dyDescent="0.25">
      <c r="A403" s="168" t="s">
        <v>312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886196.44642879209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308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309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308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1072366.0745513018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309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268091.51863782544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308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1183729.9899998764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309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295932.49749996909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308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309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308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383633.92544869799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309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95908.481362174498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308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496270.01000012364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309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124067.50250003091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2611046.6987165119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2574515.3210306014</v>
      </c>
      <c r="F14">
        <f>E14-D14</f>
        <v>-36531.377685910556</v>
      </c>
      <c r="G14">
        <f t="shared" si="3"/>
        <v>0</v>
      </c>
      <c r="H14">
        <f t="shared" si="1"/>
        <v>150519.17565197498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165181.41795007073</v>
      </c>
      <c r="F15">
        <f t="shared" si="2"/>
        <v>165181.41795007073</v>
      </c>
      <c r="G15">
        <f t="shared" si="3"/>
        <v>165181.41795007073</v>
      </c>
      <c r="H15">
        <f t="shared" si="1"/>
        <v>51557.206332210691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144313.2179648474</v>
      </c>
      <c r="F16">
        <f t="shared" si="2"/>
        <v>144313.2179648474</v>
      </c>
      <c r="G16">
        <f t="shared" si="3"/>
        <v>144313.2179648474</v>
      </c>
      <c r="H16">
        <f t="shared" si="1"/>
        <v>41534.827794214631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2234973.865453063</v>
      </c>
      <c r="F17">
        <f t="shared" ca="1" si="2"/>
        <v>2234973.865453063</v>
      </c>
      <c r="G17">
        <f t="shared" ca="1" si="3"/>
        <v>2234973.865453063</v>
      </c>
      <c r="H17">
        <f t="shared" ca="1" si="1"/>
        <v>649227.97058290825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770501.58598303376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921020.76163500873</v>
      </c>
      <c r="F20">
        <f t="shared" si="2"/>
        <v>150519.17565197498</v>
      </c>
      <c r="G20">
        <f t="shared" si="3"/>
        <v>113987.79796606442</v>
      </c>
      <c r="H20">
        <f t="shared" si="1"/>
        <v>-36531.377685910556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51557.206332210691</v>
      </c>
      <c r="F21">
        <f t="shared" si="2"/>
        <v>51557.206332210691</v>
      </c>
      <c r="G21">
        <f t="shared" si="3"/>
        <v>51557.206332210691</v>
      </c>
      <c r="H21">
        <f t="shared" si="1"/>
        <v>165181.41795007073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41534.827794214631</v>
      </c>
      <c r="F22">
        <f t="shared" si="2"/>
        <v>41534.827794214631</v>
      </c>
      <c r="G22">
        <f t="shared" si="3"/>
        <v>41534.827794214631</v>
      </c>
      <c r="H22">
        <f t="shared" si="1"/>
        <v>144313.2179648474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649227.97058290825</v>
      </c>
      <c r="F23">
        <f t="shared" ca="1" si="2"/>
        <v>649227.97058290825</v>
      </c>
      <c r="G23">
        <f t="shared" ca="1" si="3"/>
        <v>649227.97058290825</v>
      </c>
      <c r="H23">
        <f t="shared" ca="1" si="1"/>
        <v>2234973.865453063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2809910.8334461092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2829190.7467612126</v>
      </c>
      <c r="F26">
        <f t="shared" si="2"/>
        <v>19279.913315103389</v>
      </c>
      <c r="G26">
        <f t="shared" si="3"/>
        <v>19279.913315103389</v>
      </c>
      <c r="H26">
        <f t="shared" si="1"/>
        <v>214479.76470692863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140766.08873880043</v>
      </c>
      <c r="F27">
        <f t="shared" si="2"/>
        <v>140766.08873880043</v>
      </c>
      <c r="G27">
        <f t="shared" si="3"/>
        <v>140766.08873880043</v>
      </c>
      <c r="H27">
        <f t="shared" si="1"/>
        <v>51072.992929035274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109310.04149558315</v>
      </c>
      <c r="F28">
        <f t="shared" si="2"/>
        <v>109310.04149558315</v>
      </c>
      <c r="G28">
        <f t="shared" si="3"/>
        <v>109310.04149558315</v>
      </c>
      <c r="H28">
        <f t="shared" si="1"/>
        <v>39660.056100128349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2509409.7785517313</v>
      </c>
      <c r="F29">
        <f t="shared" ca="1" si="2"/>
        <v>2509409.7785517313</v>
      </c>
      <c r="G29">
        <f t="shared" ca="1" si="3"/>
        <v>2509409.7785517313</v>
      </c>
      <c r="H29">
        <f t="shared" ca="1" si="1"/>
        <v>663713.83758298447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971637.45125343662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1186117.2159603653</v>
      </c>
      <c r="F32">
        <f t="shared" si="2"/>
        <v>214479.76470692863</v>
      </c>
      <c r="G32">
        <f t="shared" si="3"/>
        <v>214479.76470692863</v>
      </c>
      <c r="H32">
        <f t="shared" si="1"/>
        <v>19279.913315103389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51072.992929035274</v>
      </c>
      <c r="F33">
        <f t="shared" si="2"/>
        <v>51072.992929035274</v>
      </c>
      <c r="G33">
        <f t="shared" si="3"/>
        <v>51072.992929035274</v>
      </c>
      <c r="H33">
        <f t="shared" si="1"/>
        <v>140766.08873880043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39660.056100128349</v>
      </c>
      <c r="F34">
        <f t="shared" si="2"/>
        <v>39660.056100128349</v>
      </c>
      <c r="G34">
        <f t="shared" si="3"/>
        <v>39660.056100128349</v>
      </c>
      <c r="H34">
        <f t="shared" si="1"/>
        <v>109310.04149558315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663713.83758298447</v>
      </c>
      <c r="F35">
        <f t="shared" ca="1" si="2"/>
        <v>663713.83758298447</v>
      </c>
      <c r="G35">
        <f t="shared" ca="1" si="3"/>
        <v>663713.83758298447</v>
      </c>
      <c r="H35">
        <f t="shared" ca="1" si="1"/>
        <v>2509409.7785517313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1934325.7023983088</v>
      </c>
      <c r="O3" s="168">
        <f>SUMIF($F$3:$F$494,"Roer",J3:J494)</f>
        <v>6365684.7913451167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-122863.93530664223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-329328.49142227374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-1072724.9320526819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-762663.51773579931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17461.334445157096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129461.49918810555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4365.3336112892739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32365.374797026387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-122242.29288296989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-906326.52106437495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-110018.06359467289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-815693.86895793735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202348.367233592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70043.665580858782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-41859.796252290464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-1274929.7944269038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8220.6839151912118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4110.3419575956068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-92492.493773870519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-51795.796513367488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-122863.93530664223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-254481.1070081206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-815319.63022922562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-581360.50615402637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4431.2528374109997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32961.044314391431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15509.384930938491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115363.65510036996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-61080.151183221948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-454333.26504929829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-30540.075591610988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-227166.63252464923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52101.816200164023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68908.85368408791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-375301.0296557793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-359084.31849781354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3815.8623373196624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2081.3794567198161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-96066.766838443815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-26298.820786089822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-120999.61723884982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-143067.9547723851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5111663.5603474714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4688123.9822632298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2187792.0038287179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2471032.0156512442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-106064864.4346512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-89170213.642667234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1507244.280332346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1267161.3281675479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166457.147797538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71243.659257346269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-2338588.7275407361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287676.89370829368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534508.63472072699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666281.86293377401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228769.69566047119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351186.0652546768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-11090828.887993297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-12672978.848003311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235234.65646805405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268791.79688402527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17405.837015361056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7449.6982425745327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-244537.9773480458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44897.549885109423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500830.00354288903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423138.24535312399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-4419369.3514437992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-3426109.6430328083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50241.476011078201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38949.630988756595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1938.4373255716619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-13897.76917746879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1139.7378311586701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44553.605517485907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51161.260574514075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-393145.0538654339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-414247.80229396682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7841.1552156018006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8262.0429370089751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172.44248809565246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-1236.3391193135531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177.87815862013929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58814.976768051587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51942.437539249971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-46553046.473609559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-35974151.251844488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10080.704719650947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7789.9261977513188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5232.1531356087498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6280.3129024729506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-4141337.4868719717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-4349601.9240866518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1573.2891758992807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1652.4085874017949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1507000.6334991311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1274509.1376116325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-4838609.2347079022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-3751124.7509748125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73343.457089456628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56859.408120178217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63079.27721361116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-135021.38683502848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17993.506261165003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134062.07947717703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154099.7411839519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-430440.4400124544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-453545.08352695452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11446.666713383403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12061.086570946894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5611.5033313148888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-12011.440135208601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2808.2350812222835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10613592.789382244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11220234.992161006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-30140098.976846717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-29207584.706854694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442124.98889748822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428445.94087632257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998091.39538637735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-1980993.1448742116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243687.97628394028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1292036.2089271101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1856438.8805211845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-3669077.9448115141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-4832527.6514977766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69002.165897295854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90882.472307098724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121501.76177362491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-241154.42561301097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38032.22751252247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487880.69892198982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211596.5315537063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189928.30215575083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101442.53838401074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261255.67525760666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103865.68263668426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7857.3335844090589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3058.8011176822351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24660.872433908124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43401.641366528456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25583.944269675394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16895.93393165899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12265.325095521299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40774.007121129369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22032.1144986906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698.9847622199735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272.10953295450639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3848.8066804365285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1773140.2119810367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5679037.5267474679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-2678186.6971759531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-7862921.6307602944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45106.503766247799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132428.74536177239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3166.1021275009475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-3099.5380606629992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472.06538425248846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157737.73330860204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686647.26459764841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-238250.25011293593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-950698.70626465371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7039.7433623623738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28090.945985830513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281.65498116901489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-275.73347256418242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73.674944363105141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27930.351337047014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23621.415415808591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-418701.05869863811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-324597.38498362812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5878.8450910293723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4557.5660811630523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727.49336397396382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-9088.1492447759319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692.10764009924867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2484.6711391742974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2856.0438639114022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-37247.452562844162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-39246.774729838668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917.50761536296557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966.75644145882939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64.717473246007529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-808.47755420289946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108.01679932184807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1350394.5928031465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1142063.3871352265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-5854017.2822233448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-4538318.3586032903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93679.151590055801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72624.625617446291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45154.983446841485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-143510.81374408878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18359.848574596796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120130.47851584062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138085.84589907739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-520770.67036657379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-548723.94699476147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14620.445623881542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15405.223615821944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4016.9664465138171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-12766.655627292059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2865.4098931451645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5247805.8649609173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4438204.1909131436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-17149342.09664318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-13295002.444134332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243702.26582011807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188929.8260808354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223879.78778805301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-495366.59130816505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60936.547138948117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679788.03140909923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781392.91967288987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-2221484.1409582291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-2340726.1878915294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38034.457671347918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40076.0237141166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29000.84418688016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-64168.585613965195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9510.3281661942146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465795.18453813402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393934.94982873258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326226.00924379856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339768.89422728179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-16841768.035986248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-13056556.102278067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218817.33212524914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169637.8175343289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9590.5172412484026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6716.8495296888805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-239432.67906009266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26406.442931843019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39982.997054284933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45959.077480018801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28002.637209655546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39639.704326516214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-1445666.2158057566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-1523264.8785991082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34150.681892379929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35983.77947697886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823.23226030369244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576.56193939814955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-20552.458289262289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4121.2367581489098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935320.06364939536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791024.19814167602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203752.86174694644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212211.4195979615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-8926089.153633751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-6919937.595585702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135301.32421526749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104892.15422956061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53449.444398940417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11643.583494377708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-382565.17030300584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45317.520586153296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83205.640344301719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95642.016684402653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18125.760360031825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25658.289824117164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-794060.76343597355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-836683.36382990761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21116.391640533078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22249.850897179527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4754.8378572236588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1035.8078033437744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-34032.820641406128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7072.6766232724804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614706.91144838498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519873.4215359193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-1229413.82289677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-953101.27281585208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21969.562063426802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17031.870941975852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21488.663173584187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-32558.580566036646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3471.2963503423452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54684.042584917013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62857.422785706585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-109368.08516983403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-115238.60844046209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3428.775582153316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3612.8211089039683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1911.6215389679808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-2896.3962711636073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541.76301421527944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115308.1884249096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97519.096224770052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-515742.07913686836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-399828.29452155723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8448.2608336215235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6549.5018875195237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17215.760340516372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-64167.833996470115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5701.1486191158965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10257.763120574329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11790.945270813103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-45880.176866568814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-48342.875610333729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1318.5146965767699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1389.288279170808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1531.5060788470926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-5708.3408393391628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889.77463997762561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1586552.1240452072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-5229587.0658751624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205595.39679331248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275121.36647362326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-755711.66653927753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161143.33637169731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247612.18120936764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0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-816178.32820017007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0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32087.142852135476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0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42938.016732877622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0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-117943.43928647683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0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25149.53804644987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0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616440.47585147235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754008.91938117472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667810.51550576172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816842.99599627266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-511031.3111868602</v>
      </c>
      <c r="J425" s="339">
        <f t="shared" ca="1" si="0"/>
        <v>-1723637.3354853692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5291383263.0120001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5291383263.0120001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132284581.57529998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132284581.57529998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277797621.30812997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1124418943.3900499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1521272688.1159499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1521272688.1159499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264569163.15059999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264569163.15059999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132284581.57529999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132284581.57529999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198426872.36294997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330711453.93825001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1984268723.6294997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1984268723.6294997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132284581.57529999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132284581.57529999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251340704.99306995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396853744.72589993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1058276652.6023999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1719699560.4789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119056123.41776998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132284581.57529999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1794311755.2334659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135673498.58292961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173187501.21095473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-143899.83555734475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-183688.43735249166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137300477.7223759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179569231.68595251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-286542.73504246637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-374756.5895641573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81967.284281734363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112863.46556451972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119381661.83064809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166678663.66131455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13348716.868052995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28922219.880781498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41428022.148986496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57293473.109194688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25170381.54227329</v>
      </c>
      <c r="J474" s="283">
        <f ca="1">SUMIFS('Forbrug af biomasse'!$E$1:$E$425,'Forbrug af biomasse'!$A$1:$A$425,"Biogas",'Forbrug af biomasse'!$B$1:$B$425,$A$1,'Forbrug af biomasse'!$D$1:$D$425,J$2)*'[1]Processer - data'!J474</f>
        <v>33592713.198515512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19974153.958042417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0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25966993.422671564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0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14599.770737204595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0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3515126.7094579712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0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176192670.79591304</v>
      </c>
      <c r="J479" s="283">
        <f ca="1">J474*'[1]Processer - data'!J$479*Biogasanlæg!AC$3</f>
        <v>235148992.38960859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58501122.144801736</v>
      </c>
      <c r="J480" s="283">
        <f ca="1">-SUMIFS('Resultater - Vestdanmark'!J$3:J$504,'Resultater - Vestdanmark'!$F$3:$F$504,"Gødning",'Resultater - Vestdanmark'!$A$3:$A$504,"&lt;&gt;Gødning")-SUM(J475:J479)</f>
        <v>2856281.3412174284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0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0.19927345026020668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5.7813496282524746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4.9268131058580149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2.6553632105531917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2.0113047635187296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32.392747710376121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36.370303525718853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8.9190218371966825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9.8452514311132546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9.6099319795147338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10.607911753241746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18.457685053109337</v>
      </c>
      <c r="J489" s="283">
        <f ca="1">SUM(J455:J473)*'[1]Processer - data'!$H$489</f>
        <v>24.351202245745828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384827.87367359991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625345.2947196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792292.68109270581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1287475.606775647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1124875.4356381574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1827922.5829120062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258095.96554698551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219947.01365437568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165181.41795007073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140766.08873880043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-1249817.1273639572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-1379609.1192974746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268091.51863782544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295932.49749996909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1072366.0745513018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1183729.9899998764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616977.45656459266</v>
      </c>
      <c r="O3" s="168">
        <f>SUMIF($F$3:$F$494,"Roer",J3:J494)</f>
        <v>2309608.6369218179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-23068.820209483085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-68029.135354908576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-162210.90863449944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-127658.66532472873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2340.5454470178929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20922.696166475005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585.13636175447323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5230.6740416187513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-16385.554204857272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-146474.39236197612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-14746.998784371543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-131826.9531257785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30599.599258203136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10592.168973993395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-6330.1375141389317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-192797.90257348859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1101.9137380081786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550.95686900408941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-12397.843123943199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-6942.792149408192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-23068.820209483085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-52567.96822879299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-123286.81595852516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-97307.483645540313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593.97228120007662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5324.6490251422565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2078.9029842002674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18636.27158799789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-8187.2820318555277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-73394.676265708913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-4093.6410159277657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-36697.338132854471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7878.7747288374594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10420.314963946317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-56752.575702904636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-54300.303913272954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511.48434548985267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278.99146117628328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-12876.944453452761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-3525.1363775289233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-23628.329173856131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-30087.837730673247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1610619.0111955283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1700953.1566999694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689344.93679168622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896544.0596772756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-33419665.645348787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-32352889.333332755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474913.15963173058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459753.63905674452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23536.358354421111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10073.561375692238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-330666.85968905297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40676.333520027176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168416.75093946309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241741.52439160168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72082.369402090204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127417.92848140675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-3494576.5984067037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-4598031.8476766851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74119.394855819235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97523.499193854892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2461.114003650162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1053.3567935622693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-34576.667582514274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6348.3295089059757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157805.05026595842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153523.74145327596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-1392486.0685561995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-1243066.9569671908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15830.438654391019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14131.771692317967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420.80023284189343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-3016.9582625721864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247.41679207443258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14038.264298226015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18562.416012077909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-123874.91673456595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-150298.09570603305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2470.6464951939743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2997.6485407947202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37.434194123911787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-268.38721191321355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38.614181422021268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18513.305965820531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18845.843973696654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-14653594.039590871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-13052203.048155505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3173.1232601177412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2826.3543384635936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1646.9351376530519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2278.6338622742314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-1303576.9495335463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-1578130.0049133473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495.22732961375152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599.529708158944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474836.3896688876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462419.58383892837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-1524583.1282051443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-1360989.4939821456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23109.573809089339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20629.827644493944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1474.5937283244004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-3156.3724096323963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420.63119070670751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42241.225647423016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55910.731500524962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-135626.21007559061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-164556.00245420486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3606.6964904359093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4376.0240458017461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131.17917617868514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-280.78942996672015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65.647642480237593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3344205.6821331177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4070944.8387109921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-9496754.9875532817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-10597145.808145301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139307.86015864098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155449.48861549763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53506.955464362676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-106199.60503412523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13063.935581949238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407103.88246082934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673556.32785945514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-1156078.9597564864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-1753345.9428022227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21741.689157706976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32974.133948741917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6513.6212836964041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-12928.113768894089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2038.8801197261814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153724.89202433024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76771.815262293705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59843.949157590272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36805.555173189226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82318.281002833304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37684.724512847912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350.46198345855288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136.43222540980838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1099.9530787588164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13675.295307829147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9282.4103908046036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5323.6900435567295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4450.1262163946967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12847.361775008667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7993.7294421192537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31.176935985127908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12.136947682410121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171.66897760975749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558693.52534966066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2060478.1026877533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-843861.95591271133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-2852838.6662397026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14212.475378474044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48048.023753881083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7881.6643402089094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-7715.9603891648412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1175.1550504299839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49701.117659718373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249130.53423406469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-75069.569372812868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-344934.12964534585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2218.1319954843884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10192.005038702047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701.14921500471166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-686.40826814593584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183.40570151219404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8800.4921141094128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8570.3623174752847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-131927.28300410297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-117770.97805717902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1852.3479794201824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1653.5839158589326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189.40607903956766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-2366.1394033568426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180.19325106753615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782.88770887944406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1036.2347165674662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-11736.190089208927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-14239.581892368009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289.09477135459491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350.7602245761372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16.849477204733788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-210.49066715411448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28.122646120366912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425491.85370027478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414365.3902602889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-1844525.0582914297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-1646600.4242594831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29517.087876056405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26349.790804490014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4746.473685984145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-15085.163343983817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1929.898573444673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37851.558545937747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50100.542640562206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-164088.09622604106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-199088.96038773746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4606.713136725567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5589.3495645887906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422.24410420402302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-1341.9691552827223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301.19804325437093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1653515.6888523581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1610276.8308120386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-5403535.6756679248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-4823715.5120558329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76787.428939205653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68547.842438209947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4603.1198822754704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-10185.072212165651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1252.8966302132471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214192.40801838931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283506.31475811946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-699960.89301571215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-849266.27651649655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11984.165210165045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14540.45142628696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596.27697434562594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-1319.3495275990304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195.53878043790564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146766.03236568472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142928.1518536435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102789.59212229407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123275.5309737675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-5306623.0710733095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-4737202.0027249269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68946.508497530172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61548.282921351485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1613.6039044851166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1130.1094981957579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-40284.532739383925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4442.882312449583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12598.124743528431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16674.951049591746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8823.2684567402757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14382.145280272876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-455510.70870195772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-552673.56698457489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10760.437742389106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13055.696377256376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138.50877446013862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97.006508949173451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-3457.9497756060773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693.39781754993498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294707.24320595263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287000.75167500105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64199.888909124231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76994.909993544439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-2812495.1332852319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-2510703.5867460142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42631.695620872677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38057.15069073304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16525.146694540665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3599.8863497735147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-118278.97615348142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14010.972124041302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26217.020074795437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34700.999975250132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5711.1924295457902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9309.3845719467354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-250198.26648126997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-303566.88821565441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6653.5016286911105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8072.7289343979182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1470.069408260005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320.24422498852249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-10522.043023133405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2186.6835106885273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193686.18967261503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188621.36342628091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-387372.37934523006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-345805.83294818166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6922.3245836214537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6179.532527907807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1747.9284335329244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-2648.3764144438242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282.36179900857064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17230.233867407773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22806.03757790487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-34460.467734815546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-41811.068892825591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1080.3627962877413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1310.8099301622619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155.49490515648384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-235.59834114618761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44.068026434863633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36332.117368665633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35382.045182596259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-162503.65223075901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-145066.38524864466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2661.9376157151592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2376.3014699561395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1809.6375461341511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-6745.0126719545633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599.27719677663356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3232.0883601373644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4278.0109175320931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-14456.249756250758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-17539.844761881581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415.44691112317514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504.06394817251447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160.98451927748312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-600.03320821607349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93.528811057624878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499902.03444965277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-1647775.181124836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64780.447848388489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29652.407230221568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-81450.126437200772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17367.92708532964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78019.392659772406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-257167.22479982991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10110.243305817858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4627.8323422889152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0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-12711.86944395619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0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2710.6013370167648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0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178767.78971229953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192283.78655919118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193665.10552165785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208307.43543912377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-138876.64934755175</v>
      </c>
      <c r="J425" s="339">
        <f t="shared" ca="1" si="0"/>
        <v>-321971.82577109127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649470442.23600006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649470442.23600006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16236761.055900002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16236761.055899998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34097198.217390008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138012468.97514999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186722752.14285001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186722752.14285001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32473522.111800004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32473522.1118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16236761.0559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16236761.0559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24355141.583849996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40591902.639750004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243551415.83850002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243551415.83849999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16236761.055900002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16236761.055900002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30849846.006210003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48710283.167699993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129894088.44720002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211077893.72669998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14613084.950310001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16236761.0559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220235879.96863076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19658698.542385615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25094369.299647234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-20850.671037951932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-26615.924652575166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9758495.5009451602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12762705.334928121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-20365.741162200829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-26635.453524102257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6879.4839146267968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9472.5890055280452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16112479.931648167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22623486.420959994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1638436.797459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3549946.3944944995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34861763.89621713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48653912.736546807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5136646.569981494</v>
      </c>
      <c r="J474" s="283">
        <f ca="1">SUMIFS('Forbrug af biomasse'!$E$1:$E$425,'Forbrug af biomasse'!$A$1:$A$425,"Biogas",'Forbrug af biomasse'!$B$1:$B$425,$A$1,'Forbrug af biomasse'!$D$1:$D$425,J$2)*'[1]Processer - data'!J474</f>
        <v>6971920.1468140706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2894197.2854067707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0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1845578.3453324179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0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1225.3533690174957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0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474423.0202096405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0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35956525.989870459</v>
      </c>
      <c r="J479" s="283">
        <f ca="1">J474*'[1]Processer - data'!J$479*Biogasanlæg!AC$3</f>
        <v>48803441.027698494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46839073.39025031</v>
      </c>
      <c r="J480" s="283">
        <f ca="1">-SUMIFS('Resultater - Østdanmark'!J$3:J$504,'Resultater - Østdanmark'!$F$3:$F$504,"Gødning",'Resultater - Østdanmark'!$A$3:$A$504,"&lt;&gt;Gødning")-SUM(J475:J479)</f>
        <v>37550039.212013729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1.1781558048016159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2.2168213116739199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1.8045022216273741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1.7875547525162345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0.76424083141354904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0.72974503224236154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9.4096303239539125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9.6195822354069858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3.1907381628033131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4.1275485688867413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3.4379080204852599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4.4472882467582497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3.9685313157915658</v>
      </c>
      <c r="J489" s="283">
        <f ca="1">SUM(J455:J473)*'[1]Processer - data'!$H$489</f>
        <v>5.2530651041568044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47234.213980799999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76755.597718799996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97246.911136941184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158026.23059752941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138068.49935653029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224361.31145436168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80558.134894079209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79801.551451617619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51557.206332210691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51072.992929035274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-447116.20596937533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-578390.88070252491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95908.481362174498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124067.50250003091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383633.92544869799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496270.01000012364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55" zoomScale="80" zoomScaleNormal="80" workbookViewId="0">
      <selection activeCell="J7" sqref="J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5926693.5342312753</v>
      </c>
      <c r="O3" s="98">
        <f ca="1">SUMIF($F$3:$F$509,$L$3,J$3:J$509)</f>
        <v>-524535.90229890426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15322.344485281721</v>
      </c>
      <c r="O7" s="98">
        <f>SUMIFS(J$3:J$509,$F$3:$F$509,$L$3,$C$3:$C$509,$L7)+SUMIFS(J$3:J$509,$F$3:$F$509,$L$3,$C$3:$C$509,"",$A$3:$A$509,"Grøntsager I drivhus")</f>
        <v>12868.218831775652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1164928.2800942897</v>
      </c>
      <c r="O8" s="98">
        <f>SUMIFS(J$3:J$509,$F$3:$F$509,$L$3,$C$3:$C$509,$L8)</f>
        <v>0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15322.344485281721</v>
      </c>
      <c r="O9" s="98">
        <f>SUMIFS(J$3:J$509,$F$3:$F$509,$L$3,$C$3:$C$509,$L9)</f>
        <v>0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-145932.75551612533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-397357.62677718233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-1234935.8406871813</v>
      </c>
      <c r="J33" s="277">
        <f ca="1">'Resultater - Vestdanmark'!J33+'Resultater - Østdanmark'!J33</f>
        <v>-890322.18306052801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19801.879892174988</v>
      </c>
      <c r="J35" s="277">
        <f ca="1">'Resultater - Vestdanmark'!J35+'Resultater - Østdanmark'!J35</f>
        <v>150384.19535458056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4950.4699730437469</v>
      </c>
      <c r="J36" s="277">
        <f ca="1">'Resultater - Vestdanmark'!J36+'Resultater - Østdanmark'!J36</f>
        <v>37596.04883864514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-138627.84708782716</v>
      </c>
      <c r="J37" s="277">
        <f ca="1">'Resultater - Vestdanmark'!J37+'Resultater - Østdanmark'!J37</f>
        <v>-1052800.913426351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-124765.06237904442</v>
      </c>
      <c r="J38" s="277">
        <f ca="1">'Resultater - Vestdanmark'!J38+'Resultater - Østdanmark'!J38</f>
        <v>-947520.82208371582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232947.96649179514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80635.834554852176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-48189.933766429393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-1467727.6970003925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9322.5976531993911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4661.2988265996964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-104890.33689781372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-58738.588662775677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-145932.75551612533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-307049.07523691357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-938606.44618775079</v>
      </c>
      <c r="J65" s="277">
        <f ca="1">'Resultater - Vestdanmark'!J65+'Resultater - Østdanmark'!J65</f>
        <v>-678667.98979956668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5025.2251186110761</v>
      </c>
      <c r="J67" s="277">
        <f ca="1">'Resultater - Vestdanmark'!J67+'Resultater - Østdanmark'!J67</f>
        <v>38285.693339533689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17588.287915138761</v>
      </c>
      <c r="J68" s="277">
        <f ca="1">'Resultater - Vestdanmark'!J68+'Resultater - Østdanmark'!J68</f>
        <v>133999.92668836785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-69267.433215077472</v>
      </c>
      <c r="J69" s="277">
        <f ca="1">'Resultater - Vestdanmark'!J69+'Resultater - Østdanmark'!J69</f>
        <v>-527727.94131500716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-34633.71660753875</v>
      </c>
      <c r="J70" s="277">
        <f ca="1">'Resultater - Vestdanmark'!J70+'Resultater - Østdanmark'!J70</f>
        <v>-263863.9706575037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59980.590929001482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79329.168648034232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-432053.60535868397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-413384.62241108652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4327.3466828095152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2360.3709178960994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-108943.71129189657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-29823.957163618747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-144627.94641270596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-173155.79250305836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6722282.5715429997</v>
      </c>
      <c r="J141" s="277">
        <f>'Resultater - Vestdanmark'!J141+'Resultater - Østdanmark'!J141</f>
        <v>6389077.1389631992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2877136.9406204042</v>
      </c>
      <c r="J142" s="277">
        <f>'Resultater - Vestdanmark'!J142+'Resultater - Østdanmark'!J142</f>
        <v>3367576.0753285196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-139484530.07999998</v>
      </c>
      <c r="J143" s="277">
        <f>'Resultater - Vestdanmark'!J143+'Resultater - Østdanmark'!J143</f>
        <v>-121523102.97599998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1982157.4399640765</v>
      </c>
      <c r="J144" s="277">
        <f>'Resultater - Vestdanmark'!J144+'Resultater - Østdanmark'!J144</f>
        <v>1726914.9672242925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189993.5061519591</v>
      </c>
      <c r="J145" s="277">
        <f>'Resultater - Vestdanmark'!J145+'Resultater - Østdanmark'!J145</f>
        <v>0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81317.220633038509</v>
      </c>
      <c r="J146" s="277">
        <f>'Resultater - Vestdanmark'!J146+'Resultater - Østdanmark'!J146</f>
        <v>0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-2669255.5872297892</v>
      </c>
      <c r="J147" s="277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328353.22722832084</v>
      </c>
      <c r="J148" s="277">
        <f>'Resultater - Vestdanmark'!J148+'Resultater - Østdanmark'!J148</f>
        <v>0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0</v>
      </c>
      <c r="J149" s="277">
        <f>'Resultater - Vestdanmark'!J149+'Resultater - Østdanmark'!J149</f>
        <v>0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0</v>
      </c>
      <c r="J150" s="277">
        <f>'Resultater - Vestdanmark'!J150+'Resultater - Østdanmark'!J150</f>
        <v>0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0</v>
      </c>
      <c r="J151" s="277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0</v>
      </c>
      <c r="J152" s="277">
        <f>'Resultater - Vestdanmark'!J152+'Resultater - Østdanmark'!J152</f>
        <v>0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702925.38566019014</v>
      </c>
      <c r="J153" s="277">
        <f>'Resultater - Vestdanmark'!J153+'Resultater - Østdanmark'!J153</f>
        <v>908023.38732537569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300852.06506256142</v>
      </c>
      <c r="J154" s="277">
        <f>'Resultater - Vestdanmark'!J154+'Resultater - Østdanmark'!J154</f>
        <v>478603.99373608356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-14585405.486400001</v>
      </c>
      <c r="J155" s="277">
        <f>'Resultater - Vestdanmark'!J155+'Resultater - Østdanmark'!J155</f>
        <v>-17271010.695679996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309354.05132387328</v>
      </c>
      <c r="J156" s="277">
        <f>'Resultater - Vestdanmark'!J156+'Resultater - Østdanmark'!J156</f>
        <v>366315.29607788019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19866.95101901122</v>
      </c>
      <c r="J157" s="277">
        <f>'Resultater - Vestdanmark'!J157+'Resultater - Østdanmark'!J157</f>
        <v>0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8503.0550361368023</v>
      </c>
      <c r="J158" s="277">
        <f>'Resultater - Vestdanmark'!J158+'Resultater - Østdanmark'!J158</f>
        <v>0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-279114.64493056008</v>
      </c>
      <c r="J159" s="277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51245.879394015399</v>
      </c>
      <c r="J160" s="277">
        <f>'Resultater - Vestdanmark'!J160+'Resultater - Østdanmark'!J160</f>
        <v>0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0</v>
      </c>
      <c r="J161" s="277">
        <f>'Resultater - Vestdanmark'!J161+'Resultater - Østdanmark'!J161</f>
        <v>0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0</v>
      </c>
      <c r="J162" s="277">
        <f>'Resultater - Vestdanmark'!J162+'Resultater - Østdanmark'!J162</f>
        <v>0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0</v>
      </c>
      <c r="J163" s="277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0</v>
      </c>
      <c r="J164" s="277">
        <f>'Resultater - Vestdanmark'!J164+'Resultater - Østdanmark'!J164</f>
        <v>0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658635.05380884744</v>
      </c>
      <c r="J165" s="277">
        <f>'Resultater - Vestdanmark'!J165+'Resultater - Østdanmark'!J165</f>
        <v>576661.98680639989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-5811855.419999999</v>
      </c>
      <c r="J166" s="277">
        <f>'Resultater - Vestdanmark'!J166+'Resultater - Østdanmark'!J166</f>
        <v>-4669176.5999999996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66071.914665469216</v>
      </c>
      <c r="J167" s="277">
        <f>'Resultater - Vestdanmark'!J167+'Resultater - Østdanmark'!J167</f>
        <v>53081.402681074564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2359.2375584135552</v>
      </c>
      <c r="J168" s="277">
        <f>'Resultater - Vestdanmark'!J168+'Resultater - Østdanmark'!J168</f>
        <v>0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-16914.727440040977</v>
      </c>
      <c r="J169" s="277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1387.1546232331027</v>
      </c>
      <c r="J170" s="277">
        <f>'Resultater - Vestdanmark'!J170+'Resultater - Østdanmark'!J170</f>
        <v>0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0</v>
      </c>
      <c r="J171" s="277">
        <f>'Resultater - Vestdanmark'!J171+'Resultater - Østdanmark'!J171</f>
        <v>0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0</v>
      </c>
      <c r="J172" s="277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0</v>
      </c>
      <c r="J173" s="277">
        <f>'Resultater - Vestdanmark'!J173+'Resultater - Østdanmark'!J173</f>
        <v>0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58591.869815711922</v>
      </c>
      <c r="J174" s="277">
        <f>'Resultater - Vestdanmark'!J174+'Resultater - Østdanmark'!J174</f>
        <v>69723.676586591988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-517019.97059999988</v>
      </c>
      <c r="J175" s="277">
        <f>'Resultater - Vestdanmark'!J175+'Resultater - Østdanmark'!J175</f>
        <v>-564545.89799999981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10311.801710795775</v>
      </c>
      <c r="J176" s="277">
        <f>'Resultater - Vestdanmark'!J176+'Resultater - Østdanmark'!J176</f>
        <v>11259.691477803695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209.87668221956426</v>
      </c>
      <c r="J177" s="277">
        <f>'Resultater - Vestdanmark'!J177+'Resultater - Østdanmark'!J177</f>
        <v>0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-1504.7263312267667</v>
      </c>
      <c r="J178" s="277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216.49234004216055</v>
      </c>
      <c r="J179" s="277">
        <f>'Resultater - Vestdanmark'!J179+'Resultater - Østdanmark'!J179</f>
        <v>0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0</v>
      </c>
      <c r="J180" s="277">
        <f>'Resultater - Vestdanmark'!J180+'Resultater - Østdanmark'!J180</f>
        <v>0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0</v>
      </c>
      <c r="J181" s="277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0</v>
      </c>
      <c r="J182" s="277">
        <f>'Resultater - Vestdanmark'!J182+'Resultater - Østdanmark'!J182</f>
        <v>0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77328.282733872125</v>
      </c>
      <c r="J183" s="277">
        <f>'Resultater - Vestdanmark'!J183+'Resultater - Østdanmark'!J183</f>
        <v>70788.281512946618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-61206640.513200432</v>
      </c>
      <c r="J184" s="277">
        <f>'Resultater - Vestdanmark'!J184+'Resultater - Østdanmark'!J184</f>
        <v>-49026354.299999997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13253.827979768688</v>
      </c>
      <c r="J185" s="277">
        <f>'Resultater - Vestdanmark'!J185+'Resultater - Østdanmark'!J185</f>
        <v>10616.280536214912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6879.088273261802</v>
      </c>
      <c r="J186" s="277">
        <f>'Resultater - Vestdanmark'!J186+'Resultater - Østdanmark'!J186</f>
        <v>8558.9467647471829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-5444914.4364055181</v>
      </c>
      <c r="J187" s="277">
        <f>'Resultater - Vestdanmark'!J187+'Resultater - Østdanmark'!J187</f>
        <v>-5927731.9289999995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2068.5165055130324</v>
      </c>
      <c r="J188" s="277">
        <f>'Resultater - Vestdanmark'!J188+'Resultater - Østdanmark'!J188</f>
        <v>2251.9382955607389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1981837.0231680186</v>
      </c>
      <c r="J189" s="277">
        <f>'Resultater - Vestdanmark'!J189+'Resultater - Østdanmark'!J189</f>
        <v>1736928.7214505607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-6363192.362913046</v>
      </c>
      <c r="J190" s="277">
        <f>'Resultater - Vestdanmark'!J190+'Resultater - Østdanmark'!J190</f>
        <v>-5112114.2449569581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96453.030898545971</v>
      </c>
      <c r="J191" s="277">
        <f>'Resultater - Vestdanmark'!J191+'Resultater - Østdanmark'!J191</f>
        <v>77489.235764672165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64553.870941935558</v>
      </c>
      <c r="J192" s="277">
        <f>'Resultater - Vestdanmark'!J192+'Resultater - Østdanmark'!J192</f>
        <v>0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-138177.75924466088</v>
      </c>
      <c r="J193" s="277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18414.137451871709</v>
      </c>
      <c r="J194" s="277">
        <f>'Resultater - Vestdanmark'!J194+'Resultater - Østdanmark'!J194</f>
        <v>0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0</v>
      </c>
      <c r="J195" s="277">
        <f>'Resultater - Vestdanmark'!J195+'Resultater - Østdanmark'!J195</f>
        <v>0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0</v>
      </c>
      <c r="J196" s="277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0</v>
      </c>
      <c r="J197" s="277">
        <f>'Resultater - Vestdanmark'!J197+'Resultater - Østdanmark'!J197</f>
        <v>0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176303.30512460004</v>
      </c>
      <c r="J198" s="277">
        <f>'Resultater - Vestdanmark'!J198+'Resultater - Østdanmark'!J198</f>
        <v>210010.47268447687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-566066.65008804505</v>
      </c>
      <c r="J199" s="277">
        <f>'Resultater - Vestdanmark'!J199+'Resultater - Østdanmark'!J199</f>
        <v>-618101.08598115935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15053.363203819314</v>
      </c>
      <c r="J200" s="277">
        <f>'Resultater - Vestdanmark'!J200+'Resultater - Østdanmark'!J200</f>
        <v>16437.11061674864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5742.6825074935741</v>
      </c>
      <c r="J201" s="277">
        <f>'Resultater - Vestdanmark'!J201+'Resultater - Østdanmark'!J201</f>
        <v>0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-12292.229565175321</v>
      </c>
      <c r="J202" s="277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2873.8827237025212</v>
      </c>
      <c r="J203" s="277">
        <f>'Resultater - Vestdanmark'!J203+'Resultater - Østdanmark'!J203</f>
        <v>0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0</v>
      </c>
      <c r="J204" s="277">
        <f>'Resultater - Vestdanmark'!J204+'Resultater - Østdanmark'!J204</f>
        <v>0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0</v>
      </c>
      <c r="J205" s="277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0</v>
      </c>
      <c r="J206" s="277">
        <f>'Resultater - Vestdanmark'!J206+'Resultater - Østdanmark'!J206</f>
        <v>0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13957798.471515361</v>
      </c>
      <c r="J207" s="277">
        <f>'Resultater - Vestdanmark'!J207+'Resultater - Østdanmark'!J207</f>
        <v>15291179.830871997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-39636853.964400001</v>
      </c>
      <c r="J208" s="277">
        <f>'Resultater - Vestdanmark'!J208+'Resultater - Østdanmark'!J208</f>
        <v>-39804730.514999993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581432.84905612923</v>
      </c>
      <c r="J209" s="277">
        <f>'Resultater - Vestdanmark'!J209+'Resultater - Østdanmark'!J209</f>
        <v>583895.42949182016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1051598.35085074</v>
      </c>
      <c r="J210" s="277">
        <f>'Resultater - Vestdanmark'!J210+'Resultater - Østdanmark'!J210</f>
        <v>0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-2087192.7499083369</v>
      </c>
      <c r="J211" s="277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256751.91186588953</v>
      </c>
      <c r="J212" s="277">
        <f>'Resultater - Vestdanmark'!J212+'Resultater - Østdanmark'!J212</f>
        <v>0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0</v>
      </c>
      <c r="J213" s="277">
        <f>'Resultater - Vestdanmark'!J213+'Resultater - Østdanmark'!J213</f>
        <v>0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0</v>
      </c>
      <c r="J214" s="277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0</v>
      </c>
      <c r="J215" s="277">
        <f>'Resultater - Vestdanmark'!J215+'Resultater - Østdanmark'!J215</f>
        <v>0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1699140.0913879394</v>
      </c>
      <c r="J216" s="277">
        <f>'Resultater - Vestdanmark'!J216+'Resultater - Østdanmark'!J216</f>
        <v>2529995.2083806396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-4825156.9045680007</v>
      </c>
      <c r="J217" s="277">
        <f>'Resultater - Vestdanmark'!J217+'Resultater - Østdanmark'!J217</f>
        <v>-6585873.5942999991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90743.85505500283</v>
      </c>
      <c r="J218" s="277">
        <f>'Resultater - Vestdanmark'!J218+'Resultater - Østdanmark'!J218</f>
        <v>123856.60625584064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128015.38305732131</v>
      </c>
      <c r="J219" s="277">
        <f>'Resultater - Vestdanmark'!J219+'Resultater - Østdanmark'!J219</f>
        <v>0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-254082.53938190505</v>
      </c>
      <c r="J220" s="277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40071.107632248648</v>
      </c>
      <c r="J221" s="277">
        <f>'Resultater - Vestdanmark'!J221+'Resultater - Østdanmark'!J221</f>
        <v>0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0</v>
      </c>
      <c r="J222" s="277">
        <f>'Resultater - Vestdanmark'!J222+'Resultater - Østdanmark'!J222</f>
        <v>0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0</v>
      </c>
      <c r="J223" s="277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0</v>
      </c>
      <c r="J224" s="277">
        <f>'Resultater - Vestdanmark'!J224+'Resultater - Østdanmark'!J224</f>
        <v>0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641605.5909463201</v>
      </c>
      <c r="J225" s="277">
        <f>'Resultater - Vestdanmark'!J225+'Resultater - Østdanmark'!J225</f>
        <v>288368.346816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249772.25131334111</v>
      </c>
      <c r="J226" s="277">
        <f>'Resultater - Vestdanmark'!J226+'Resultater - Østdanmark'!J226</f>
        <v>138248.09355719996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343573.95626043994</v>
      </c>
      <c r="J228" s="277">
        <f>'Resultater - Vestdanmark'!J228+'Resultater - Østdanmark'!J228</f>
        <v>141550.40714953217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8207.7955678676117</v>
      </c>
      <c r="J229" s="277">
        <f>'Resultater - Vestdanmark'!J229+'Resultater - Østdanmark'!J229</f>
        <v>0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3195.2333430920435</v>
      </c>
      <c r="J230" s="277">
        <f>'Resultater - Vestdanmark'!J230+'Resultater - Østdanmark'!J230</f>
        <v>0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25760.825512666939</v>
      </c>
      <c r="J232" s="277">
        <f>'Resultater - Vestdanmark'!J232+'Resultater - Østdanmark'!J232</f>
        <v>0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0</v>
      </c>
      <c r="J233" s="277">
        <f>'Resultater - Vestdanmark'!J233+'Resultater - Østdanmark'!J233</f>
        <v>0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0</v>
      </c>
      <c r="J234" s="277">
        <f>'Resultater - Vestdanmark'!J234+'Resultater - Østdanmark'!J234</f>
        <v>0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0</v>
      </c>
      <c r="J236" s="277">
        <f>'Resultater - Vestdanmark'!J236+'Resultater - Østdanmark'!J236</f>
        <v>0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57076.936674357603</v>
      </c>
      <c r="J237" s="277">
        <f>'Resultater - Vestdanmark'!J237+'Resultater - Østdanmark'!J237</f>
        <v>34866.354660479999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22219.62397521572</v>
      </c>
      <c r="J238" s="277">
        <f>'Resultater - Vestdanmark'!J238+'Resultater - Østdanmark'!J238</f>
        <v>16715.451311915996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53621.368896138039</v>
      </c>
      <c r="J240" s="277">
        <f>'Resultater - Vestdanmark'!J240+'Resultater - Østdanmark'!J240</f>
        <v>30025.843940809853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730.1616982051014</v>
      </c>
      <c r="J241" s="277">
        <f>'Resultater - Vestdanmark'!J241+'Resultater - Østdanmark'!J241</f>
        <v>0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284.24648063691649</v>
      </c>
      <c r="J242" s="277">
        <f>'Resultater - Vestdanmark'!J242+'Resultater - Østdanmark'!J242</f>
        <v>0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4020.4756580462858</v>
      </c>
      <c r="J244" s="277">
        <f>'Resultater - Vestdanmark'!J244+'Resultater - Østdanmark'!J244</f>
        <v>0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0</v>
      </c>
      <c r="J245" s="277">
        <f>'Resultater - Vestdanmark'!J245+'Resultater - Østdanmark'!J245</f>
        <v>0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0</v>
      </c>
      <c r="J246" s="277">
        <f>'Resultater - Vestdanmark'!J246+'Resultater - Østdanmark'!J246</f>
        <v>0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0</v>
      </c>
      <c r="J248" s="277">
        <f>'Resultater - Vestdanmark'!J248+'Resultater - Østdanmark'!J248</f>
        <v>0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2331833.7373306975</v>
      </c>
      <c r="J249" s="277">
        <f>'Resultater - Vestdanmark'!J249+'Resultater - Østdanmark'!J249</f>
        <v>7739515.6294352207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-3522048.6530886646</v>
      </c>
      <c r="J250" s="277">
        <f>'Resultater - Vestdanmark'!J250+'Resultater - Østdanmark'!J250</f>
        <v>-10715760.296999997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59318.979144721845</v>
      </c>
      <c r="J251" s="277">
        <f>'Resultater - Vestdanmark'!J251+'Resultater - Østdanmark'!J251</f>
        <v>180476.76911565347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11047.766467709856</v>
      </c>
      <c r="J252" s="277">
        <f>'Resultater - Vestdanmark'!J252+'Resultater - Østdanmark'!J252</f>
        <v>0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-10815.498449827841</v>
      </c>
      <c r="J253" s="277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1647.2204346824724</v>
      </c>
      <c r="J254" s="277">
        <f>'Resultater - Vestdanmark'!J254+'Resultater - Østdanmark'!J254</f>
        <v>0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0</v>
      </c>
      <c r="J255" s="277">
        <f>'Resultater - Vestdanmark'!J255+'Resultater - Østdanmark'!J255</f>
        <v>0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0</v>
      </c>
      <c r="J256" s="277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0</v>
      </c>
      <c r="J257" s="277">
        <f>'Resultater - Vestdanmark'!J257+'Resultater - Østdanmark'!J257</f>
        <v>0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207438.85096832042</v>
      </c>
      <c r="J258" s="277">
        <f>'Resultater - Vestdanmark'!J258+'Resultater - Østdanmark'!J258</f>
        <v>935777.79883171315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-313319.81948574877</v>
      </c>
      <c r="J259" s="277">
        <f>'Resultater - Vestdanmark'!J259+'Resultater - Østdanmark'!J259</f>
        <v>-1295632.8359099994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9257.8753578467622</v>
      </c>
      <c r="J260" s="277">
        <f>'Resultater - Vestdanmark'!J260+'Resultater - Østdanmark'!J260</f>
        <v>38282.951024532558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982.8041961737265</v>
      </c>
      <c r="J261" s="277">
        <f>'Resultater - Vestdanmark'!J261+'Resultater - Østdanmark'!J261</f>
        <v>0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-962.14174071011826</v>
      </c>
      <c r="J262" s="277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257.08064587529918</v>
      </c>
      <c r="J263" s="277">
        <f>'Resultater - Vestdanmark'!J263+'Resultater - Østdanmark'!J263</f>
        <v>0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0</v>
      </c>
      <c r="J264" s="277">
        <f>'Resultater - Vestdanmark'!J264+'Resultater - Østdanmark'!J264</f>
        <v>0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0</v>
      </c>
      <c r="J265" s="277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0</v>
      </c>
      <c r="J266" s="277">
        <f>'Resultater - Vestdanmark'!J266+'Resultater - Østdanmark'!J266</f>
        <v>0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36730.843451156426</v>
      </c>
      <c r="J267" s="277">
        <f>'Resultater - Vestdanmark'!J267+'Resultater - Østdanmark'!J267</f>
        <v>32191.777733283874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-550628.34170274111</v>
      </c>
      <c r="J268" s="277">
        <f>'Resultater - Vestdanmark'!J268+'Resultater - Østdanmark'!J268</f>
        <v>-442368.36304080713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7731.1930704495544</v>
      </c>
      <c r="J269" s="277">
        <f>'Resultater - Vestdanmark'!J269+'Resultater - Østdanmark'!J269</f>
        <v>6211.1499970219847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916.89944301353148</v>
      </c>
      <c r="J270" s="277">
        <f>'Resultater - Vestdanmark'!J270+'Resultater - Østdanmark'!J270</f>
        <v>0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-11454.288648132775</v>
      </c>
      <c r="J271" s="277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872.30089116678482</v>
      </c>
      <c r="J272" s="277">
        <f>'Resultater - Vestdanmark'!J272+'Resultater - Østdanmark'!J272</f>
        <v>0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0</v>
      </c>
      <c r="J273" s="277">
        <f>'Resultater - Vestdanmark'!J273+'Resultater - Østdanmark'!J273</f>
        <v>0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0</v>
      </c>
      <c r="J274" s="277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0</v>
      </c>
      <c r="J275" s="277">
        <f>'Resultater - Vestdanmark'!J275+'Resultater - Østdanmark'!J275</f>
        <v>0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3267.5588480537417</v>
      </c>
      <c r="J276" s="277">
        <f>'Resultater - Vestdanmark'!J276+'Resultater - Østdanmark'!J276</f>
        <v>3892.2785804788682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-48983.642652053088</v>
      </c>
      <c r="J277" s="277">
        <f>'Resultater - Vestdanmark'!J277+'Resultater - Østdanmark'!J277</f>
        <v>-53486.356622206673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1206.6023867175604</v>
      </c>
      <c r="J278" s="277">
        <f>'Resultater - Vestdanmark'!J278+'Resultater - Østdanmark'!J278</f>
        <v>1317.5166660349666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81.566950450741317</v>
      </c>
      <c r="J279" s="277">
        <f>'Resultater - Vestdanmark'!J279+'Resultater - Østdanmark'!J279</f>
        <v>0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-1018.9682213570139</v>
      </c>
      <c r="J280" s="277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136.13944544221499</v>
      </c>
      <c r="J281" s="277">
        <f>'Resultater - Vestdanmark'!J281+'Resultater - Østdanmark'!J281</f>
        <v>0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0</v>
      </c>
      <c r="J282" s="277">
        <f>'Resultater - Vestdanmark'!J282+'Resultater - Østdanmark'!J282</f>
        <v>0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0</v>
      </c>
      <c r="J283" s="277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0</v>
      </c>
      <c r="J284" s="277">
        <f>'Resultater - Vestdanmark'!J284+'Resultater - Østdanmark'!J284</f>
        <v>0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1775886.4465034213</v>
      </c>
      <c r="J285" s="277">
        <f>'Resultater - Vestdanmark'!J285+'Resultater - Østdanmark'!J285</f>
        <v>1556428.7773955155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-7698542.3405147744</v>
      </c>
      <c r="J286" s="277">
        <f>'Resultater - Vestdanmark'!J286+'Resultater - Østdanmark'!J286</f>
        <v>-6184918.7828627732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123196.23946611221</v>
      </c>
      <c r="J287" s="277">
        <f>'Resultater - Vestdanmark'!J287+'Resultater - Østdanmark'!J287</f>
        <v>98974.416421936301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49901.457132825628</v>
      </c>
      <c r="J288" s="277">
        <f>'Resultater - Vestdanmark'!J288+'Resultater - Østdanmark'!J288</f>
        <v>0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-158595.9770880726</v>
      </c>
      <c r="J289" s="277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20289.747148041468</v>
      </c>
      <c r="J290" s="277">
        <f>'Resultater - Vestdanmark'!J290+'Resultater - Østdanmark'!J290</f>
        <v>0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0</v>
      </c>
      <c r="J291" s="277">
        <f>'Resultater - Vestdanmark'!J291+'Resultater - Østdanmark'!J291</f>
        <v>0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0</v>
      </c>
      <c r="J292" s="277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0</v>
      </c>
      <c r="J293" s="277">
        <f>'Resultater - Vestdanmark'!J293+'Resultater - Østdanmark'!J293</f>
        <v>0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157982.03706177836</v>
      </c>
      <c r="J294" s="277">
        <f>'Resultater - Vestdanmark'!J294+'Resultater - Østdanmark'!J294</f>
        <v>188186.38853963959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-684858.76659261482</v>
      </c>
      <c r="J295" s="277">
        <f>'Resultater - Vestdanmark'!J295+'Resultater - Østdanmark'!J295</f>
        <v>-747812.90738249896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19227.158760607108</v>
      </c>
      <c r="J296" s="277">
        <f>'Resultater - Vestdanmark'!J296+'Resultater - Østdanmark'!J296</f>
        <v>20994.573180410734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4439.2105507178403</v>
      </c>
      <c r="J297" s="277">
        <f>'Resultater - Vestdanmark'!J297+'Resultater - Østdanmark'!J297</f>
        <v>0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-14108.624782574781</v>
      </c>
      <c r="J298" s="277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3166.6079363995354</v>
      </c>
      <c r="J299" s="277">
        <f>'Resultater - Vestdanmark'!J299+'Resultater - Østdanmark'!J299</f>
        <v>0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0</v>
      </c>
      <c r="J300" s="277">
        <f>'Resultater - Vestdanmark'!J300+'Resultater - Østdanmark'!J300</f>
        <v>0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0</v>
      </c>
      <c r="J301" s="277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0</v>
      </c>
      <c r="J302" s="277">
        <f>'Resultater - Vestdanmark'!J302+'Resultater - Østdanmark'!J302</f>
        <v>0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6901321.5538132749</v>
      </c>
      <c r="J303" s="277">
        <f>'Resultater - Vestdanmark'!J303+'Resultater - Østdanmark'!J303</f>
        <v>6048481.0217251824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-22552877.772311106</v>
      </c>
      <c r="J304" s="277">
        <f>'Resultater - Vestdanmark'!J304+'Resultater - Østdanmark'!J304</f>
        <v>-18118717.956190165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320489.69475932373</v>
      </c>
      <c r="J305" s="277">
        <f>'Resultater - Vestdanmark'!J305+'Resultater - Østdanmark'!J305</f>
        <v>257477.66851904534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228482.90767032848</v>
      </c>
      <c r="J306" s="277">
        <f>'Resultater - Vestdanmark'!J306+'Resultater - Østdanmark'!J306</f>
        <v>0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-505551.66352033068</v>
      </c>
      <c r="J307" s="277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62189.443769161364</v>
      </c>
      <c r="J308" s="277">
        <f>'Resultater - Vestdanmark'!J308+'Resultater - Østdanmark'!J308</f>
        <v>0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0</v>
      </c>
      <c r="J309" s="277">
        <f>'Resultater - Vestdanmark'!J309+'Resultater - Østdanmark'!J309</f>
        <v>0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0</v>
      </c>
      <c r="J310" s="277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0</v>
      </c>
      <c r="J311" s="277">
        <f>'Resultater - Vestdanmark'!J311+'Resultater - Østdanmark'!J311</f>
        <v>0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893980.43942748848</v>
      </c>
      <c r="J312" s="277">
        <f>'Resultater - Vestdanmark'!J312+'Resultater - Østdanmark'!J312</f>
        <v>1064899.2344310093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-2921445.0339739411</v>
      </c>
      <c r="J313" s="277">
        <f>'Resultater - Vestdanmark'!J313+'Resultater - Østdanmark'!J313</f>
        <v>-3189992.4644080261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50018.622881512965</v>
      </c>
      <c r="J314" s="277">
        <f>'Resultater - Vestdanmark'!J314+'Resultater - Østdanmark'!J314</f>
        <v>54616.475140403563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29597.121161225787</v>
      </c>
      <c r="J315" s="277">
        <f>'Resultater - Vestdanmark'!J315+'Resultater - Østdanmark'!J315</f>
        <v>0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-65487.935141564223</v>
      </c>
      <c r="J316" s="277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9705.8669466321207</v>
      </c>
      <c r="J317" s="277">
        <f>'Resultater - Vestdanmark'!J317+'Resultater - Østdanmark'!J317</f>
        <v>0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0</v>
      </c>
      <c r="J318" s="277">
        <f>'Resultater - Vestdanmark'!J318+'Resultater - Østdanmark'!J318</f>
        <v>0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0</v>
      </c>
      <c r="J319" s="277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0</v>
      </c>
      <c r="J320" s="277">
        <f>'Resultater - Vestdanmark'!J320+'Resultater - Østdanmark'!J320</f>
        <v>0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612561.21690381877</v>
      </c>
      <c r="J321" s="277">
        <f>'Resultater - Vestdanmark'!J321+'Resultater - Østdanmark'!J321</f>
        <v>536863.10168237612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429015.60136609263</v>
      </c>
      <c r="J322" s="277">
        <f>'Resultater - Vestdanmark'!J322+'Resultater - Østdanmark'!J322</f>
        <v>463044.42520104931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-22148391.107059557</v>
      </c>
      <c r="J323" s="277">
        <f>'Resultater - Vestdanmark'!J323+'Resultater - Østdanmark'!J323</f>
        <v>-17793758.105002992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287763.84062277933</v>
      </c>
      <c r="J324" s="277">
        <f>'Resultater - Vestdanmark'!J324+'Resultater - Østdanmark'!J324</f>
        <v>231186.1004556804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11204.121145733519</v>
      </c>
      <c r="J325" s="277">
        <f>'Resultater - Vestdanmark'!J325+'Resultater - Østdanmark'!J325</f>
        <v>0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7846.9590278846381</v>
      </c>
      <c r="J326" s="277">
        <f>'Resultater - Vestdanmark'!J326+'Resultater - Østdanmark'!J326</f>
        <v>0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-279717.21179947659</v>
      </c>
      <c r="J327" s="277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30849.325244292602</v>
      </c>
      <c r="J328" s="277">
        <f>'Resultater - Vestdanmark'!J328+'Resultater - Østdanmark'!J328</f>
        <v>0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0</v>
      </c>
      <c r="J329" s="277">
        <f>'Resultater - Vestdanmark'!J329+'Resultater - Østdanmark'!J329</f>
        <v>0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0</v>
      </c>
      <c r="J330" s="277">
        <f>'Resultater - Vestdanmark'!J330+'Resultater - Østdanmark'!J330</f>
        <v>0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0</v>
      </c>
      <c r="J331" s="277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0</v>
      </c>
      <c r="J332" s="277">
        <f>'Resultater - Vestdanmark'!J332+'Resultater - Østdanmark'!J332</f>
        <v>0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52581.121797813365</v>
      </c>
      <c r="J333" s="277">
        <f>'Resultater - Vestdanmark'!J333+'Resultater - Østdanmark'!J333</f>
        <v>62634.028529610543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36825.905666395818</v>
      </c>
      <c r="J334" s="277">
        <f>'Resultater - Vestdanmark'!J334+'Resultater - Østdanmark'!J334</f>
        <v>54021.849606789088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-1901176.9245077143</v>
      </c>
      <c r="J335" s="277">
        <f>'Resultater - Vestdanmark'!J335+'Resultater - Østdanmark'!J335</f>
        <v>-2075938.445583683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44911.119634769035</v>
      </c>
      <c r="J336" s="277">
        <f>'Resultater - Vestdanmark'!J336+'Resultater - Østdanmark'!J336</f>
        <v>49039.475854235236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961.74103476383107</v>
      </c>
      <c r="J337" s="277">
        <f>'Resultater - Vestdanmark'!J337+'Resultater - Østdanmark'!J337</f>
        <v>0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673.56844834732306</v>
      </c>
      <c r="J338" s="277">
        <f>'Resultater - Vestdanmark'!J338+'Resultater - Østdanmark'!J338</f>
        <v>0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-24010.408064868367</v>
      </c>
      <c r="J339" s="277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4814.6345756988449</v>
      </c>
      <c r="J340" s="277">
        <f>'Resultater - Vestdanmark'!J340+'Resultater - Østdanmark'!J340</f>
        <v>0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0</v>
      </c>
      <c r="J341" s="277">
        <f>'Resultater - Vestdanmark'!J341+'Resultater - Østdanmark'!J341</f>
        <v>0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0</v>
      </c>
      <c r="J342" s="277">
        <f>'Resultater - Vestdanmark'!J342+'Resultater - Østdanmark'!J342</f>
        <v>0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0</v>
      </c>
      <c r="J343" s="277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0</v>
      </c>
      <c r="J344" s="277">
        <f>'Resultater - Vestdanmark'!J344+'Resultater - Østdanmark'!J344</f>
        <v>0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1230027.3068553479</v>
      </c>
      <c r="J345" s="277">
        <f>'Resultater - Vestdanmark'!J345+'Resultater - Østdanmark'!J345</f>
        <v>1078024.949816677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267952.75065607065</v>
      </c>
      <c r="J346" s="277">
        <f>'Resultater - Vestdanmark'!J346+'Resultater - Østdanmark'!J346</f>
        <v>289206.32959150593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-11738584.286918983</v>
      </c>
      <c r="J347" s="277">
        <f>'Resultater - Vestdanmark'!J347+'Resultater - Østdanmark'!J347</f>
        <v>-9430641.1823317166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177933.01983614016</v>
      </c>
      <c r="J348" s="277">
        <f>'Resultater - Vestdanmark'!J348+'Resultater - Østdanmark'!J348</f>
        <v>142949.30492029365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69974.591093481082</v>
      </c>
      <c r="J349" s="277">
        <f>'Resultater - Vestdanmark'!J349+'Resultater - Østdanmark'!J349</f>
        <v>0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15243.469844151223</v>
      </c>
      <c r="J350" s="277">
        <f>'Resultater - Vestdanmark'!J350+'Resultater - Østdanmark'!J350</f>
        <v>0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-500844.14645648724</v>
      </c>
      <c r="J351" s="277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59328.492710194594</v>
      </c>
      <c r="J352" s="277">
        <f>'Resultater - Vestdanmark'!J352+'Resultater - Østdanmark'!J352</f>
        <v>0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0</v>
      </c>
      <c r="J353" s="277">
        <f>'Resultater - Vestdanmark'!J353+'Resultater - Østdanmark'!J353</f>
        <v>0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0</v>
      </c>
      <c r="J354" s="277">
        <f>'Resultater - Vestdanmark'!J354+'Resultater - Østdanmark'!J354</f>
        <v>0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0</v>
      </c>
      <c r="J355" s="277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0</v>
      </c>
      <c r="J356" s="277">
        <f>'Resultater - Vestdanmark'!J356+'Resultater - Østdanmark'!J356</f>
        <v>0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109422.66041909716</v>
      </c>
      <c r="J357" s="277">
        <f>'Resultater - Vestdanmark'!J357+'Resultater - Østdanmark'!J357</f>
        <v>130343.01665965279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23836.952789577615</v>
      </c>
      <c r="J358" s="277">
        <f>'Resultater - Vestdanmark'!J358+'Resultater - Østdanmark'!J358</f>
        <v>34967.6743960639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-1044259.0299172435</v>
      </c>
      <c r="J359" s="277">
        <f>'Resultater - Vestdanmark'!J359+'Resultater - Østdanmark'!J359</f>
        <v>-1140250.252045562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27769.893269224187</v>
      </c>
      <c r="J360" s="277">
        <f>'Resultater - Vestdanmark'!J360+'Resultater - Østdanmark'!J360</f>
        <v>30322.579831577445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6224.9072654836637</v>
      </c>
      <c r="J361" s="277">
        <f>'Resultater - Vestdanmark'!J361+'Resultater - Østdanmark'!J361</f>
        <v>0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1356.0520283322969</v>
      </c>
      <c r="J362" s="277">
        <f>'Resultater - Vestdanmark'!J362+'Resultater - Østdanmark'!J362</f>
        <v>0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-44554.863664539531</v>
      </c>
      <c r="J363" s="277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9259.3601339610068</v>
      </c>
      <c r="J364" s="277">
        <f>'Resultater - Vestdanmark'!J364+'Resultater - Østdanmark'!J364</f>
        <v>0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0</v>
      </c>
      <c r="J365" s="277">
        <f>'Resultater - Vestdanmark'!J365+'Resultater - Østdanmark'!J365</f>
        <v>0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0</v>
      </c>
      <c r="J366" s="277">
        <f>'Resultater - Vestdanmark'!J366+'Resultater - Østdanmark'!J366</f>
        <v>0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0</v>
      </c>
      <c r="J367" s="277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0</v>
      </c>
      <c r="J368" s="277">
        <f>'Resultater - Vestdanmark'!J368+'Resultater - Østdanmark'!J368</f>
        <v>0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808393.10112100001</v>
      </c>
      <c r="J369" s="277">
        <f>'Resultater - Vestdanmark'!J369+'Resultater - Østdanmark'!J369</f>
        <v>708494.78496220021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-1616786.202242</v>
      </c>
      <c r="J370" s="277">
        <f>'Resultater - Vestdanmark'!J370+'Resultater - Østdanmark'!J370</f>
        <v>-1298907.1057640337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28891.886647048254</v>
      </c>
      <c r="J371" s="277">
        <f>'Resultater - Vestdanmark'!J371+'Resultater - Østdanmark'!J371</f>
        <v>23211.403469883659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23236.591607117112</v>
      </c>
      <c r="J372" s="277">
        <f>'Resultater - Vestdanmark'!J372+'Resultater - Østdanmark'!J372</f>
        <v>0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-35206.956980480471</v>
      </c>
      <c r="J373" s="277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3753.6581493509157</v>
      </c>
      <c r="J374" s="277">
        <f>'Resultater - Vestdanmark'!J374+'Resultater - Østdanmark'!J374</f>
        <v>0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0</v>
      </c>
      <c r="J375" s="277">
        <f>'Resultater - Vestdanmark'!J375+'Resultater - Østdanmark'!J375</f>
        <v>0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0</v>
      </c>
      <c r="J376" s="277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0</v>
      </c>
      <c r="J377" s="277">
        <f>'Resultater - Vestdanmark'!J377+'Resultater - Østdanmark'!J377</f>
        <v>0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71914.27645232479</v>
      </c>
      <c r="J378" s="277">
        <f>'Resultater - Vestdanmark'!J378+'Resultater - Østdanmark'!J378</f>
        <v>85663.460363611463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-143828.55290464958</v>
      </c>
      <c r="J379" s="277">
        <f>'Resultater - Vestdanmark'!J379+'Resultater - Østdanmark'!J379</f>
        <v>-157049.67733328769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4509.1383784410573</v>
      </c>
      <c r="J380" s="277">
        <f>'Resultater - Vestdanmark'!J380+'Resultater - Østdanmark'!J380</f>
        <v>4923.6310390662302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2067.1164441244646</v>
      </c>
      <c r="J381" s="277">
        <f>'Resultater - Vestdanmark'!J381+'Resultater - Østdanmark'!J381</f>
        <v>0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-3131.9946123097948</v>
      </c>
      <c r="J382" s="277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585.83104065014311</v>
      </c>
      <c r="J383" s="277">
        <f>'Resultater - Vestdanmark'!J383+'Resultater - Østdanmark'!J383</f>
        <v>0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0</v>
      </c>
      <c r="J384" s="277">
        <f>'Resultater - Vestdanmark'!J384+'Resultater - Østdanmark'!J384</f>
        <v>0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0</v>
      </c>
      <c r="J385" s="277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0</v>
      </c>
      <c r="J386" s="277">
        <f>'Resultater - Vestdanmark'!J386+'Resultater - Østdanmark'!J386</f>
        <v>0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151640.30579357524</v>
      </c>
      <c r="J387" s="277">
        <f>'Resultater - Vestdanmark'!J387+'Resultater - Østdanmark'!J387</f>
        <v>132901.14140736632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-678245.73136762739</v>
      </c>
      <c r="J388" s="277">
        <f>'Resultater - Vestdanmark'!J388+'Resultater - Østdanmark'!J388</f>
        <v>-544894.67977020191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11110.198449336684</v>
      </c>
      <c r="J389" s="277">
        <f>'Resultater - Vestdanmark'!J389+'Resultater - Østdanmark'!J389</f>
        <v>8925.8033574756628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19025.397886650524</v>
      </c>
      <c r="J390" s="277">
        <f>'Resultater - Vestdanmark'!J390+'Resultater - Østdanmark'!J390</f>
        <v>0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-70912.846668424681</v>
      </c>
      <c r="J391" s="277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6300.4258158925304</v>
      </c>
      <c r="J392" s="277">
        <f>'Resultater - Vestdanmark'!J392+'Resultater - Østdanmark'!J392</f>
        <v>0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0</v>
      </c>
      <c r="J393" s="277">
        <f>'Resultater - Vestdanmark'!J393+'Resultater - Østdanmark'!J393</f>
        <v>0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0</v>
      </c>
      <c r="J394" s="277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0</v>
      </c>
      <c r="J395" s="277">
        <f>'Resultater - Vestdanmark'!J395+'Resultater - Østdanmark'!J395</f>
        <v>0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13489.851480711694</v>
      </c>
      <c r="J396" s="277">
        <f>'Resultater - Vestdanmark'!J396+'Resultater - Østdanmark'!J396</f>
        <v>16068.956188345197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-60336.42662281957</v>
      </c>
      <c r="J397" s="277">
        <f>'Resultater - Vestdanmark'!J397+'Resultater - Østdanmark'!J397</f>
        <v>-65882.720372215306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1733.961607699945</v>
      </c>
      <c r="J398" s="277">
        <f>'Resultater - Vestdanmark'!J398+'Resultater - Østdanmark'!J398</f>
        <v>1893.3522273433225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1692.4905981245756</v>
      </c>
      <c r="J399" s="277">
        <f>'Resultater - Vestdanmark'!J399+'Resultater - Østdanmark'!J399</f>
        <v>0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-6308.3740475552368</v>
      </c>
      <c r="J400" s="277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983.30345103525053</v>
      </c>
      <c r="J401" s="277">
        <f>'Resultater - Vestdanmark'!J401+'Resultater - Østdanmark'!J401</f>
        <v>0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0</v>
      </c>
      <c r="J402" s="277">
        <f>'Resultater - Vestdanmark'!J402+'Resultater - Østdanmark'!J402</f>
        <v>0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0</v>
      </c>
      <c r="J403" s="277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0</v>
      </c>
      <c r="J404" s="277">
        <f>'Resultater - Vestdanmark'!J404+'Resultater - Østdanmark'!J404</f>
        <v>0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2086454.1584948599</v>
      </c>
      <c r="J405" s="277">
        <f>'Resultater - Vestdanmark'!J405+'Resultater - Østdanmark'!J405</f>
        <v>0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-6877362.2469999986</v>
      </c>
      <c r="J406" s="277">
        <f>'Resultater - Vestdanmark'!J406+'Resultater - Østdanmark'!J406</f>
        <v>0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270375.84464170097</v>
      </c>
      <c r="J407" s="277">
        <f>'Resultater - Vestdanmark'!J407+'Resultater - Østdanmark'!J407</f>
        <v>0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304773.77370384481</v>
      </c>
      <c r="J408" s="277">
        <f>'Resultater - Vestdanmark'!J408+'Resultater - Østdanmark'!J408</f>
        <v>0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-837161.79297647835</v>
      </c>
      <c r="J409" s="277">
        <f>'Resultater - Vestdanmark'!J409+'Resultater - Østdanmark'!J409</f>
        <v>0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178511.26345702694</v>
      </c>
      <c r="J410" s="277">
        <f>'Resultater - Vestdanmark'!J410+'Resultater - Østdanmark'!J410</f>
        <v>0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0</v>
      </c>
      <c r="J411" s="277">
        <f>'Resultater - Vestdanmark'!J411+'Resultater - Østdanmark'!J411</f>
        <v>0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0</v>
      </c>
      <c r="J412" s="277">
        <f>'Resultater - Vestdanmark'!J412+'Resultater - Østdanmark'!J412</f>
        <v>0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0</v>
      </c>
      <c r="J413" s="277">
        <f>'Resultater - Vestdanmark'!J413+'Resultater - Østdanmark'!J413</f>
        <v>0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325631.57386914006</v>
      </c>
      <c r="J414" s="277">
        <f>'Resultater - Vestdanmark'!J414+'Resultater - Østdanmark'!J414</f>
        <v>0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-1073345.5530000001</v>
      </c>
      <c r="J415" s="277">
        <f>'Resultater - Vestdanmark'!J415+'Resultater - Østdanmark'!J415</f>
        <v>0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42197.386157953333</v>
      </c>
      <c r="J416" s="277">
        <f>'Resultater - Vestdanmark'!J416+'Resultater - Østdanmark'!J416</f>
        <v>0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47565.849075166538</v>
      </c>
      <c r="J417" s="277">
        <f>'Resultater - Vestdanmark'!J417+'Resultater - Østdanmark'!J417</f>
        <v>0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-130655.30873043303</v>
      </c>
      <c r="J418" s="277">
        <f>'Resultater - Vestdanmark'!J418+'Resultater - Østdanmark'!J418</f>
        <v>0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27860.139383466634</v>
      </c>
      <c r="J419" s="277">
        <f>'Resultater - Vestdanmark'!J419+'Resultater - Østdanmark'!J419</f>
        <v>0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0</v>
      </c>
      <c r="J420" s="277">
        <f>'Resultater - Vestdanmark'!J420+'Resultater - Østdanmark'!J420</f>
        <v>0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0</v>
      </c>
      <c r="J421" s="277">
        <f>'Resultater - Vestdanmark'!J421+'Resultater - Østdanmark'!J421</f>
        <v>0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0</v>
      </c>
      <c r="J422" s="277">
        <f>'Resultater - Vestdanmark'!J422+'Resultater - Østdanmark'!J422</f>
        <v>0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795208.26556377183</v>
      </c>
      <c r="J423" s="277">
        <f ca="1">'Resultater - Vestdanmark'!J423+'Resultater - Østdanmark'!J423</f>
        <v>946292.70594036591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861475.62102741958</v>
      </c>
      <c r="J424" s="277">
        <f ca="1">'Resultater - Vestdanmark'!J424+'Resultater - Østdanmark'!J424</f>
        <v>1025150.4314353964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-649907.96053441195</v>
      </c>
      <c r="J425" s="277">
        <f ca="1">'Resultater - Vestdanmark'!J425+'Resultater - Østdanmark'!J425</f>
        <v>-2045609.1612564605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5940853705.2480001</v>
      </c>
      <c r="J440" s="274">
        <f>'Resultater - Vestdanmark'!J440+'Resultater - Østdanmark'!J440</f>
        <v>5940853705.2480001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148521342.63119999</v>
      </c>
      <c r="J441" s="277">
        <f>'Resultater - Vestdanmark'!J441+'Resultater - Østdanmark'!J441</f>
        <v>148521342.63119999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311894819.52551997</v>
      </c>
      <c r="J444" s="277">
        <f>'Resultater - Vestdanmark'!J444+'Resultater - Østdanmark'!J444</f>
        <v>1262431412.3652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1707995440.2587998</v>
      </c>
      <c r="J445" s="277">
        <f>'Resultater - Vestdanmark'!J445+'Resultater - Østdanmark'!J445</f>
        <v>1707995440.2587998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297042685.26239997</v>
      </c>
      <c r="J446" s="277">
        <f>'Resultater - Vestdanmark'!J446+'Resultater - Østdanmark'!J446</f>
        <v>297042685.26239997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148521342.63119999</v>
      </c>
      <c r="J447" s="277">
        <f>'Resultater - Vestdanmark'!J447+'Resultater - Østdanmark'!J447</f>
        <v>148521342.63119999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222782013.94679996</v>
      </c>
      <c r="J448" s="277">
        <f>'Resultater - Vestdanmark'!J448+'Resultater - Østdanmark'!J448</f>
        <v>371303356.57800001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2227820139.4679995</v>
      </c>
      <c r="J449" s="277">
        <f>'Resultater - Vestdanmark'!J449+'Resultater - Østdanmark'!J449</f>
        <v>2227820139.4679995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148521342.63119999</v>
      </c>
      <c r="J450" s="277">
        <f>'Resultater - Vestdanmark'!J450+'Resultater - Østdanmark'!J450</f>
        <v>148521342.63119999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445564027.89359993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1930777454.2056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133669208.36807999</v>
      </c>
      <c r="J453" s="277">
        <f>'Resultater - Vestdanmark'!J453+'Resultater - Østdanmark'!J453</f>
        <v>148521342.63119999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2014547635.2020967</v>
      </c>
      <c r="J454" s="277">
        <f>'Resultater - Vestdanmark'!J454+'Resultater - Østdanmark'!J454</f>
        <v>0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0</v>
      </c>
      <c r="J455" s="277">
        <f>'Resultater - Vestdanmark'!J455+'Resultater - Østdanmark'!J455</f>
        <v>0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0</v>
      </c>
      <c r="J456" s="277">
        <f>'Resultater - Vestdanmark'!J456+'Resultater - Østdanmark'!J456</f>
        <v>0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0</v>
      </c>
      <c r="J457" s="277">
        <f>'Resultater - Vestdanmark'!J457+'Resultater - Østdanmark'!J457</f>
        <v>0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155332197.12531522</v>
      </c>
      <c r="J458" s="277">
        <f>'Resultater - Vestdanmark'!J458+'Resultater - Østdanmark'!J458</f>
        <v>198281870.51060197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-164750.50659529667</v>
      </c>
      <c r="J459" s="283">
        <f>'Resultater - Vestdanmark'!J459+'Resultater - Østdanmark'!J459</f>
        <v>-210304.36200506683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147058973.22332105</v>
      </c>
      <c r="J460" s="277">
        <f>'Resultater - Vestdanmark'!J460+'Resultater - Østdanmark'!J460</f>
        <v>192331937.02088064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-306908.47620466718</v>
      </c>
      <c r="J461" s="283">
        <f>'Resultater - Vestdanmark'!J461+'Resultater - Østdanmark'!J461</f>
        <v>-401392.04308825958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88846.768196361154</v>
      </c>
      <c r="J462" s="277">
        <f>'Resultater - Vestdanmark'!J462+'Resultater - Østdanmark'!J462</f>
        <v>122336.05457004777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135494141.76229626</v>
      </c>
      <c r="J463" s="277">
        <f>'Resultater - Vestdanmark'!J463+'Resultater - Østdanmark'!J463</f>
        <v>189302150.08227456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0</v>
      </c>
      <c r="J464" s="277">
        <f>'Resultater - Vestdanmark'!J464+'Resultater - Østdanmark'!J464</f>
        <v>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0</v>
      </c>
      <c r="J465" s="277">
        <f>'Resultater - Vestdanmark'!J465+'Resultater - Østdanmark'!J465</f>
        <v>0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0</v>
      </c>
      <c r="J466" s="277">
        <f ca="1">'Resultater - Vestdanmark'!J466+'Resultater - Østdanmark'!J466</f>
        <v>0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0</v>
      </c>
      <c r="J467" s="277">
        <f>'Resultater - Vestdanmark'!J467+'Resultater - Østdanmark'!J467</f>
        <v>0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35475000</v>
      </c>
      <c r="J470" s="277">
        <f>'Resultater - Vestdanmark'!J470+'Resultater - Østdanmark'!J470</f>
        <v>46354000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14987153.665511996</v>
      </c>
      <c r="J471" s="277">
        <f>'Resultater - Vestdanmark'!J471+'Resultater - Østdanmark'!J471</f>
        <v>32472166.275275998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76289786.045203626</v>
      </c>
      <c r="J473" s="277">
        <f>'Resultater - Vestdanmark'!J473+'Resultater - Østdanmark'!J473</f>
        <v>105947385.8457415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30307028.112254784</v>
      </c>
      <c r="J474" s="283">
        <f ca="1">'Resultater - Vestdanmark'!J474+'Resultater - Østdanmark'!J474</f>
        <v>40564633.345329583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22868351.243449189</v>
      </c>
      <c r="J475" s="283">
        <f>'Resultater - Vestdanmark'!J475+'Resultater - Østdanmark'!J475</f>
        <v>0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27812571.768003982</v>
      </c>
      <c r="J476" s="283">
        <f>'Resultater - Vestdanmark'!J476+'Resultater - Østdanmark'!J476</f>
        <v>0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15825.124106222091</v>
      </c>
      <c r="J477" s="283">
        <f>'Resultater - Vestdanmark'!J477+'Resultater - Østdanmark'!J477</f>
        <v>0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3989549.7296676114</v>
      </c>
      <c r="J478" s="283">
        <f>'Resultater - Vestdanmark'!J478+'Resultater - Østdanmark'!J478</f>
        <v>0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212149196.7857835</v>
      </c>
      <c r="J479" s="283">
        <f ca="1">'Resultater - Vestdanmark'!J479+'Resultater - Østdanmark'!J479</f>
        <v>283952433.41730708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105340195.53505205</v>
      </c>
      <c r="J480" s="283">
        <f ca="1">'Resultater - Vestdanmark'!J480+'Resultater - Østdanmark'!J480</f>
        <v>40406320.553231157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1.1781558048016159</v>
      </c>
      <c r="J481" s="287">
        <f>'Resultater - Vestdanmark'!J481+'Resultater - Østdanmark'!J481</f>
        <v>2.4160947619341266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7.5858518498798482</v>
      </c>
      <c r="J482" s="287">
        <f>'Resultater - Vestdanmark'!J482+'Resultater - Østdanmark'!J482</f>
        <v>6.7143678583742492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3.4196040419667408</v>
      </c>
      <c r="J483" s="287">
        <f>'Resultater - Vestdanmark'!J483+'Resultater - Østdanmark'!J483</f>
        <v>2.7410497957610911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41.802378034330033</v>
      </c>
      <c r="J484" s="287">
        <f ca="1">'Resultater - Vestdanmark'!J484+'Resultater - Østdanmark'!J484</f>
        <v>45.989885761125841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4.1561576071975512</v>
      </c>
      <c r="J485" s="287">
        <f>'Resultater - Vestdanmark'!J485+'Resultater - Østdanmark'!J485</f>
        <v>5.014688744257171E-2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6.4981185039678975</v>
      </c>
      <c r="J486" s="287">
        <f ca="1">'Resultater - Vestdanmark'!J486+'Resultater - Østdanmark'!J486</f>
        <v>6.6013372467689999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12.109759999999996</v>
      </c>
      <c r="J487" s="287">
        <f>'Resultater - Vestdanmark'!J487+'Resultater - Østdanmark'!J487</f>
        <v>13.972799999999996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13.047839999999994</v>
      </c>
      <c r="J488" s="287">
        <f>'Resultater - Vestdanmark'!J488+'Resultater - Østdanmark'!J488</f>
        <v>15.055199999999996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22.426216368900903</v>
      </c>
      <c r="J489" s="290">
        <f ca="1">'Resultater - Vestdanmark'!J489+'Resultater - Østdanmark'!J489</f>
        <v>29.604267349902631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432062.08765439992</v>
      </c>
      <c r="J490" s="293">
        <f>'Resultater - Vestdanmark'!J490+'Resultater - Østdanmark'!J490</f>
        <v>702100.89243839995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889539.59222964698</v>
      </c>
      <c r="J491" s="293">
        <f>'Resultater - Vestdanmark'!J491+'Resultater - Østdanmark'!J491</f>
        <v>1445501.8373731764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1262943.9349946878</v>
      </c>
      <c r="J492" s="293">
        <f>'Resultater - Vestdanmark'!J492+'Resultater - Østdanmark'!J492</f>
        <v>2052283.894366368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338654.10044106469</v>
      </c>
      <c r="J493" s="293">
        <f>'Resultater - Vestdanmark'!J493+'Resultater - Østdanmark'!J493</f>
        <v>299748.5651059933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216738.62428228141</v>
      </c>
      <c r="J494" s="293">
        <f>'Resultater - Vestdanmark'!J494+'Resultater - Østdanmark'!J494</f>
        <v>191839.08166783571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-1696933.3333333326</v>
      </c>
      <c r="J495" s="293">
        <f>'Resultater - Vestdanmark'!J495+'Resultater - Østdanmark'!J495</f>
        <v>-1957999.9999999995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363999.99999999994</v>
      </c>
      <c r="J496" s="293">
        <f>'Resultater - Vestdanmark'!J496+'Resultater - Østdanmark'!J496</f>
        <v>420000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1455999.9999999998</v>
      </c>
      <c r="J497" s="296">
        <f>'Resultater - Vestdanmark'!J497+'Resultater - Østdanmark'!J497</f>
        <v>1680000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248</v>
      </c>
      <c r="B1" s="440"/>
      <c r="C1" s="440"/>
      <c r="F1" s="441" t="s">
        <v>250</v>
      </c>
      <c r="G1" s="441"/>
      <c r="H1" s="441"/>
      <c r="I1" s="441"/>
      <c r="J1" s="441"/>
      <c r="K1" s="441"/>
      <c r="L1" s="441"/>
      <c r="M1" s="442"/>
      <c r="N1" s="443" t="s">
        <v>251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4" t="s">
        <v>128</v>
      </c>
      <c r="B2" s="194" t="s">
        <v>313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308</v>
      </c>
      <c r="B35" s="189" t="s">
        <v>314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309</v>
      </c>
      <c r="B36" s="189" t="s">
        <v>314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539838.65863514727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431900.47042262217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0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195082.22598438186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0</v>
      </c>
      <c r="O53" s="190">
        <f t="shared" ca="1" si="1"/>
        <v>0</v>
      </c>
      <c r="P53" s="200">
        <f t="shared" ca="1" si="10"/>
        <v>195082.22598438186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3.4826509179371086</v>
      </c>
      <c r="S53" s="187">
        <f ca="1">IFERROR(VLOOKUP(A53,[1]Biogasudbytte!$A$2:$B$18,2,FALSE)*[1]Energiindhold!$C$10,0)*J53*IFERROR(VLOOKUP(A53,Biogasanlæg!$F$3:$G$8,2,FALSE),1)</f>
        <v>0</v>
      </c>
      <c r="T53" s="188">
        <f t="shared" ca="1" si="11"/>
        <v>3.4826509179371086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54623.023275626925</v>
      </c>
      <c r="W53" s="187">
        <f ca="1">J53*IFERROR(VLOOKUP(A53,[1]Tørstofindhold!A$2:B$24,2,FALSE),0)</f>
        <v>0</v>
      </c>
      <c r="X53" s="188">
        <f t="shared" ca="1" si="12"/>
        <v>54623.023275626925</v>
      </c>
      <c r="Y53" s="168">
        <f t="shared" ca="1" si="2"/>
        <v>0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514572087.50400746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514572087.50400746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514572087.50400746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25170381.54227329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25170381.54227329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0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0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1124875.4356381574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843656.57672861801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281218.85890953941</v>
      </c>
      <c r="O56" s="190">
        <f t="shared" si="1"/>
        <v>281218.85890953941</v>
      </c>
      <c r="P56" s="200">
        <f t="shared" si="10"/>
        <v>843656.57672861801</v>
      </c>
      <c r="Q56" s="187">
        <f>IFERROR(VLOOKUP(A56,[1]Energiindhold!$A$2:$C$11,3,FALSE),IFERROR(VLOOKUP(A56,[1]Biogasudbytte!$A$2:$B$18,2,FALSE)*[1]Energiindhold!$C$10,0))*O56</f>
        <v>0.15973964518770092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0.63895858075080358</v>
      </c>
      <c r="S56" s="187">
        <f>IFERROR(VLOOKUP(A56,[1]Biogasudbytte!$A$2:$B$18,2,FALSE)*[1]Energiindhold!$C$10,0)*J56*IFERROR(VLOOKUP(A56,Biogasanlæg!$F$3:$G$8,2,FALSE),1)</f>
        <v>0.47921893556310263</v>
      </c>
      <c r="T56" s="188">
        <f t="shared" si="11"/>
        <v>0.15973964518770095</v>
      </c>
      <c r="U56" s="186">
        <f>O56*IFERROR(VLOOKUP(A56,[1]Tørstofindhold!A$2:B$24,2,FALSE),0)</f>
        <v>12025.871052299999</v>
      </c>
      <c r="V56" s="187">
        <f>IF(D56=År1,P56,SUM(O56,P56))*IFERROR(VLOOKUP(A56,[1]Tørstofindhold!A$2:B$24,2,FALSE),0)</f>
        <v>48103.484209199989</v>
      </c>
      <c r="W56" s="187">
        <f>J56*IFERROR(VLOOKUP(A56,[1]Tørstofindhold!A$2:B$24,2,FALSE),0)</f>
        <v>36077.613156899984</v>
      </c>
      <c r="X56" s="188">
        <f t="shared" si="12"/>
        <v>12025.871052300005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1989694.3638441348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251080.47924699794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412150.97536771372</v>
      </c>
      <c r="O57" s="190">
        <f t="shared" si="1"/>
        <v>412150.97536771372</v>
      </c>
      <c r="P57" s="200">
        <f t="shared" si="10"/>
        <v>1989694.3638441348</v>
      </c>
      <c r="Q57" s="187">
        <f>IFERROR(VLOOKUP(A57,[1]Energiindhold!$A$2:$C$11,3,FALSE),IFERROR(VLOOKUP(A57,[1]Biogasudbytte!$A$2:$B$18,2,FALSE)*[1]Energiindhold!$C$10,0))*O57</f>
        <v>0.88777320094205536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5.1735748606623213</v>
      </c>
      <c r="S57" s="187">
        <f>IFERROR(VLOOKUP(A57,[1]Biogasudbytte!$A$2:$B$18,2,FALSE)*[1]Energiindhold!$C$10,0)*J57*IFERROR(VLOOKUP(A57,Biogasanlæg!$F$3:$G$8,2,FALSE),1)</f>
        <v>4.2858016597202662</v>
      </c>
      <c r="T57" s="188">
        <f t="shared" si="11"/>
        <v>0.88777320094205514</v>
      </c>
      <c r="U57" s="186">
        <f>O57*IFERROR(VLOOKUP(A57,[1]Tørstofindhold!A$2:B$24,2,FALSE),0)</f>
        <v>123645.29261031411</v>
      </c>
      <c r="V57" s="187">
        <f>IF(D57=År1,P57,SUM(O57,P57))*IFERROR(VLOOKUP(A57,[1]Tørstofindhold!A$2:B$24,2,FALSE),0)</f>
        <v>720553.6017635545</v>
      </c>
      <c r="W57" s="187">
        <f>J57*IFERROR(VLOOKUP(A57,[1]Tørstofindhold!A$2:B$24,2,FALSE),0)</f>
        <v>596908.30915324041</v>
      </c>
      <c r="X57" s="188">
        <f t="shared" si="12"/>
        <v>123645.29261031409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792292.68109270581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812348.75563371019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-20056.074541004375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6257.0446016591122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2085.6815338863707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6257.0446016591122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2.9426255057142638E-3</v>
      </c>
      <c r="S59" s="187">
        <f>IFERROR(VLOOKUP(A59,[1]Biogasudbytte!$A$2:$B$18,2,FALSE)*[1]Energiindhold!$C$10,0)*J59*IFERROR(VLOOKUP(A59,Biogasanlæg!$F$3:$G$8,2,FALSE),1)</f>
        <v>2.9426255057142638E-3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394.19380990452407</v>
      </c>
      <c r="W59" s="187">
        <f>J59*IFERROR(VLOOKUP(A59,[1]Tørstofindhold!A$2:B$24,2,FALSE),0)</f>
        <v>394.19380990452407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153393.07628424684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1076729.9862498611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1076729.9862498611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31207.233313441284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-226716.06106447434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15177445.843930429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11930939.715450084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2301995.9904044634</v>
      </c>
      <c r="N64" s="199">
        <f t="shared" si="9"/>
        <v>944510.13807588257</v>
      </c>
      <c r="O64" s="190">
        <f t="shared" si="1"/>
        <v>944510.13807588257</v>
      </c>
      <c r="P64" s="200">
        <f t="shared" si="10"/>
        <v>0</v>
      </c>
      <c r="Q64" s="187">
        <f>IFERROR(VLOOKUP(A64,[1]Energiindhold!$A$2:$C$11,3,FALSE),IFERROR(VLOOKUP(A64,[1]Biogasudbytte!$A$2:$B$18,2,FALSE)*[1]Energiindhold!$C$10,0))*O64</f>
        <v>1.7377805902923646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1.7377805902923646</v>
      </c>
      <c r="S64" s="187">
        <f>IFERROR(VLOOKUP(A64,[1]Biogasudbytte!$A$2:$B$18,2,FALSE)*[1]Energiindhold!$C$10,0)*J64*IFERROR(VLOOKUP(A64,Biogasanlæg!$F$3:$G$8,2,FALSE),1)</f>
        <v>0</v>
      </c>
      <c r="T64" s="188">
        <f t="shared" si="11"/>
        <v>1.7377805902923646</v>
      </c>
      <c r="U64" s="186">
        <f>O64*IFERROR(VLOOKUP(A64,[1]Tørstofindhold!A$2:B$24,2,FALSE),0)</f>
        <v>264462.83866124717</v>
      </c>
      <c r="V64" s="187">
        <f>IF(D64=År1,P64,SUM(O64,P64))*IFERROR(VLOOKUP(A64,[1]Tørstofindhold!A$2:B$24,2,FALSE),0)</f>
        <v>264462.83866124717</v>
      </c>
      <c r="W64" s="187">
        <f>J64*IFERROR(VLOOKUP(A64,[1]Tørstofindhold!A$2:B$24,2,FALSE),0)</f>
        <v>0</v>
      </c>
      <c r="X64" s="188">
        <f t="shared" si="12"/>
        <v>264462.83866124717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384827.87367359991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384827.87367359997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611541.61877770256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341400.90519241197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0</v>
      </c>
      <c r="Z66" s="103">
        <f t="shared" si="3"/>
        <v>1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3301490.2750543975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696107.27987490175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0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1914939.41884161</v>
      </c>
      <c r="N67" s="199">
        <f t="shared" si="9"/>
        <v>-36531.377685910556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0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0</v>
      </c>
      <c r="S67" s="187">
        <f>IFERROR(VLOOKUP(A67,[1]Biogasudbytte!$A$2:$B$18,2,FALSE)*[1]Energiindhold!$C$10,0)*J67*IFERROR(VLOOKUP(A67,Biogasanlæg!$F$3:$G$8,2,FALSE),1)</f>
        <v>0</v>
      </c>
      <c r="T67" s="188">
        <f t="shared" si="11"/>
        <v>0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0</v>
      </c>
      <c r="W67" s="187">
        <f>J67*IFERROR(VLOOKUP(A67,[1]Tørstofindhold!A$2:B$24,2,FALSE),0)</f>
        <v>0</v>
      </c>
      <c r="X67" s="188">
        <f t="shared" si="12"/>
        <v>0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401960.68859899876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124773.42126939242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2.9100400181094281</v>
      </c>
      <c r="S68" s="187">
        <f>IFERROR(VLOOKUP(A68,[1]Biogasudbytte!$A$2:$B$18,2,FALSE)*[1]Energiindhold!$C$10,0)*J68*IFERROR(VLOOKUP(A68,Biogasanlæg!$F$3:$G$8,2,FALSE),1)</f>
        <v>0.68255738648930186</v>
      </c>
      <c r="T68" s="188">
        <f t="shared" si="11"/>
        <v>2.2274826316201262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120588.20657969962</v>
      </c>
      <c r="X68" s="188">
        <f t="shared" si="12"/>
        <v>37432.026380817726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2414213.7695228113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-2414213.7695228113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0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523057.42126360437</v>
      </c>
      <c r="O70" s="190">
        <f t="shared" si="20"/>
        <v>523057.42126360437</v>
      </c>
      <c r="P70" s="200">
        <f t="shared" si="10"/>
        <v>0</v>
      </c>
      <c r="Q70" s="187">
        <f>IFERROR(VLOOKUP(A70,[1]Energiindhold!$A$2:$C$11,3,FALSE),IFERROR(VLOOKUP(A70,[1]Biogasudbytte!$A$2:$B$18,2,FALSE)*[1]Energiindhold!$C$10,0))*O70</f>
        <v>2.2664758037999624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2.2664758037999624</v>
      </c>
      <c r="S70" s="187">
        <f>IFERROR(VLOOKUP(A70,[1]Biogasudbytte!$A$2:$B$18,2,FALSE)*[1]Energiindhold!$C$10,0)*J70*IFERROR(VLOOKUP(A70,Biogasanlæg!$F$3:$G$8,2,FALSE),1)</f>
        <v>0</v>
      </c>
      <c r="T70" s="188">
        <f t="shared" si="11"/>
        <v>2.2664758037999624</v>
      </c>
      <c r="U70" s="186">
        <f>O70*IFERROR(VLOOKUP(A70,[1]Tørstofindhold!A$2:B$24,2,FALSE),0)</f>
        <v>219684.11693071382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0</v>
      </c>
      <c r="X70" s="188">
        <f t="shared" si="12"/>
        <v>219684.11693071382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692791.23874585412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692791.23874585412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1709753.493521234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1586221.8104244429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5830035.1798810968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5880011.5738482485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-345909.43699023407</v>
      </c>
      <c r="O73" s="190">
        <f t="shared" si="20"/>
        <v>0</v>
      </c>
      <c r="P73" s="200">
        <f t="shared" si="10"/>
        <v>0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87">
        <f>IFERROR(VLOOKUP(A73,[1]Biogasudbytte!$A$2:$B$18,2,FALSE)*[1]Energiindhold!$C$10,0)*J73*IFERROR(VLOOKUP(A73,Biogasanlæg!$F$3:$G$8,2,FALSE),1)</f>
        <v>0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0</v>
      </c>
      <c r="W73" s="187">
        <f>J73*IFERROR(VLOOKUP(A73,[1]Tørstofindhold!A$2:B$24,2,FALSE),0)</f>
        <v>0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365632.01340501086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-365632.01340501086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9737622.5335018374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3245874.1778339455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9737622.5335018374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4.929087150233296</v>
      </c>
      <c r="S75" s="187">
        <f>IFERROR(VLOOKUP(A75,[1]Biogasudbytte!$A$2:$B$18,2,FALSE)*[1]Energiindhold!$C$10,0)*J75*IFERROR(VLOOKUP(A75,Biogasanlæg!$F$3:$G$8,2,FALSE),1)</f>
        <v>4.929087150233296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740059.31254613958</v>
      </c>
      <c r="W75" s="187">
        <f>J75*IFERROR(VLOOKUP(A75,[1]Tørstofindhold!A$2:B$24,2,FALSE),0)</f>
        <v>740059.31254613958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1373162.6504626232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247831.21490403963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6180474.5283449497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5742281.5453988183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438192.98294613138</v>
      </c>
      <c r="O77" s="190">
        <f t="shared" si="20"/>
        <v>438192.98294613138</v>
      </c>
      <c r="P77" s="200">
        <f t="shared" si="10"/>
        <v>0</v>
      </c>
      <c r="Q77" s="187">
        <f>IFERROR(VLOOKUP(A77,[1]Energiindhold!$A$2:$C$11,3,FALSE),IFERROR(VLOOKUP(A77,[1]Biogasudbytte!$A$2:$B$18,2,FALSE)*[1]Energiindhold!$C$10,0))*O77</f>
        <v>1.5731128087766117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1.5731128087766117</v>
      </c>
      <c r="S77" s="187">
        <f>IFERROR(VLOOKUP(A77,[1]Biogasudbytte!$A$2:$B$18,2,FALSE)*[1]Energiindhold!$C$10,0)*J77*IFERROR(VLOOKUP(A77,Biogasanlæg!$F$3:$G$8,2,FALSE),1)</f>
        <v>0</v>
      </c>
      <c r="T77" s="188">
        <f t="shared" si="11"/>
        <v>1.5731128087766117</v>
      </c>
      <c r="U77" s="186">
        <f>O77*IFERROR(VLOOKUP(A77,[1]Tørstofindhold!A$2:B$24,2,FALSE),0)</f>
        <v>131457.89488383941</v>
      </c>
      <c r="V77" s="187">
        <f>IF(D77=År1,P77,SUM(O77,P77))*IFERROR(VLOOKUP(A77,[1]Tørstofindhold!A$2:B$24,2,FALSE),0)</f>
        <v>131457.89488383941</v>
      </c>
      <c r="W77" s="187">
        <f>J77*IFERROR(VLOOKUP(A77,[1]Tørstofindhold!A$2:B$24,2,FALSE),0)</f>
        <v>0</v>
      </c>
      <c r="X77" s="188">
        <f t="shared" si="12"/>
        <v>131457.89488383941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140728.27827159571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68866.868020080408</v>
      </c>
      <c r="O79" s="190">
        <f t="shared" si="20"/>
        <v>68866.868020080408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6.1808014048022171E-2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6.1808014048022171E-2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6.1808014048022171E-2</v>
      </c>
      <c r="U79" s="186">
        <f>O79*IFERROR(VLOOKUP(A79,[1]Tørstofindhold!A$2:B$24,2,FALSE),0)</f>
        <v>10330.03020301206</v>
      </c>
      <c r="V79" s="187">
        <f>IF(D79=År1,P79,SUM(O79,P79))*IFERROR(VLOOKUP(A79,[1]Tørstofindhold!A$2:B$24,2,FALSE),0)</f>
        <v>10330.03020301206</v>
      </c>
      <c r="W79" s="187">
        <f>J79*IFERROR(VLOOKUP(A79,[1]Tørstofindhold!A$2:B$24,2,FALSE),0)</f>
        <v>0</v>
      </c>
      <c r="X79" s="188">
        <f t="shared" si="12"/>
        <v>10330.03020301206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58145.536110363057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1519697.0212123424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1519697.0212123424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144313.2179648474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144313.2179648474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144313.2179648474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2.6553632105531917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2.6553632105531917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59889.985455411676</v>
      </c>
      <c r="W82" s="187">
        <f>J82*IFERROR(VLOOKUP(A82,[1]Tørstofindhold!A$2:B$24,2,FALSE),0)</f>
        <v>0</v>
      </c>
      <c r="X82" s="188">
        <f t="shared" ref="X82:X149" si="26">V82-W82</f>
        <v>59889.985455411676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1072366.0745513018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1072366.0745513018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1072366.0745513018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9.6099319795147338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9.6099319795147338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268091.51863782544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268091.51863782544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268091.51863782544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8.9190218371966825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8.9190218371966825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516191.93109397101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516191.93109397101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258095.96554698551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262373.56843565725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-4277.6028886717395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165181.41795007073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165181.41795007073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165181.41795007073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5.7813496282524746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5.7813496282524746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1934325.7023983088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1824139.6252331052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110186.07716520363</v>
      </c>
      <c r="O89" s="190">
        <f t="shared" si="20"/>
        <v>110186.07716520363</v>
      </c>
      <c r="P89" s="200">
        <f t="shared" si="24"/>
        <v>0</v>
      </c>
      <c r="Q89" s="187">
        <f>IFERROR(VLOOKUP(A89,[1]Energiindhold!$A$2:$C$11,3,FALSE),IFERROR(VLOOKUP(A89,[1]Biogasudbytte!$A$2:$B$18,2,FALSE)*[1]Energiindhold!$C$10,0))*O89</f>
        <v>0.2990494208694493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0.2990494208694493</v>
      </c>
      <c r="S89" s="187">
        <f>IFERROR(VLOOKUP(A89,[1]Biogasudbytte!$A$2:$B$18,2,FALSE)*[1]Energiindhold!$C$10,0)*J89*IFERROR(VLOOKUP(A89,Biogasanlæg!$F$3:$G$8,2,FALSE),1)</f>
        <v>0</v>
      </c>
      <c r="T89" s="188">
        <f t="shared" si="25"/>
        <v>0.2990494208694493</v>
      </c>
      <c r="U89" s="186">
        <f>O89*IFERROR(VLOOKUP(A89,[1]Tørstofindhold!A$2:B$24,2,FALSE),0)</f>
        <v>22037.215433040728</v>
      </c>
      <c r="V89" s="187">
        <f>IF(D89=År1,P89,SUM(O89,P89))*IFERROR(VLOOKUP(A89,[1]Tørstofindhold!A$2:B$24,2,FALSE),0)</f>
        <v>22037.215433040728</v>
      </c>
      <c r="W89" s="187">
        <f>J89*IFERROR(VLOOKUP(A89,[1]Tørstofindhold!A$2:B$24,2,FALSE),0)</f>
        <v>0</v>
      </c>
      <c r="X89" s="188">
        <f t="shared" si="26"/>
        <v>22037.215433040728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43293.135788279993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86400.191925496285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2980433.248128525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993477.74937617499</v>
      </c>
      <c r="O92" s="190">
        <f t="shared" si="20"/>
        <v>993477.74937617499</v>
      </c>
      <c r="P92" s="200">
        <f t="shared" si="24"/>
        <v>2980433.248128525</v>
      </c>
      <c r="Q92" s="187">
        <f>IFERROR(VLOOKUP(A92,[1]Energiindhold!$A$2:$C$11,3,FALSE),IFERROR(VLOOKUP(A92,[1]Biogasudbytte!$A$2:$B$18,2,FALSE)*[1]Energiindhold!$C$10,0))*O92</f>
        <v>0.49575533171620517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1.9830213268648207</v>
      </c>
      <c r="S92" s="187">
        <f>IFERROR(VLOOKUP(A92,[1]Biogasudbytte!$A$2:$B$18,2,FALSE)*[1]Energiindhold!$C$10,0)*J92*IFERROR(VLOOKUP(A92,Biogasanlæg!$F$3:$G$8,2,FALSE),1)</f>
        <v>1.4872659951486156</v>
      </c>
      <c r="T92" s="188">
        <f t="shared" si="25"/>
        <v>0.49575533171620512</v>
      </c>
      <c r="U92" s="186">
        <f>O92*IFERROR(VLOOKUP(A92,[1]Tørstofindhold!A$2:B$24,2,FALSE),0)</f>
        <v>59608.664962570496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178825.99488771148</v>
      </c>
      <c r="X92" s="188">
        <f t="shared" si="26"/>
        <v>59608.664962570503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11306124.881910801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3768708.2939702673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11306124.881910801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4.8706785991271735</v>
      </c>
      <c r="S93" s="187">
        <f>IFERROR(VLOOKUP(A93,[1]Biogasudbytte!$A$2:$B$18,2,FALSE)*[1]Energiindhold!$C$10,0)*J93*IFERROR(VLOOKUP(A93,Biogasanlæg!$F$3:$G$8,2,FALSE),1)</f>
        <v>4.8706785991271735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565306.24409554002</v>
      </c>
      <c r="W93" s="187">
        <f>J93*IFERROR(VLOOKUP(A93,[1]Tørstofindhold!A$2:B$24,2,FALSE),0)</f>
        <v>565306.24409554002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1280512.5905428529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97268.074687720582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-12668.074687720582</v>
      </c>
      <c r="O95" s="190">
        <f t="shared" si="20"/>
        <v>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0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0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0</v>
      </c>
      <c r="U95" s="186">
        <f>O95*IFERROR(VLOOKUP(A95,[1]Tørstofindhold!A$2:B$24,2,FALSE),0)</f>
        <v>0</v>
      </c>
      <c r="V95" s="187">
        <f>IF(D95=År1,P95,SUM(O95,P95))*IFERROR(VLOOKUP(A95,[1]Tørstofindhold!A$2:B$24,2,FALSE),0)</f>
        <v>0</v>
      </c>
      <c r="W95" s="187">
        <f>J95*IFERROR(VLOOKUP(A95,[1]Tørstofindhold!A$2:B$24,2,FALSE),0)</f>
        <v>0</v>
      </c>
      <c r="X95" s="188">
        <f t="shared" si="26"/>
        <v>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2234973.865453063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2234973.865453063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2234973.865453063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32.392747710376121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32.392747710376121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1105380.8242886607</v>
      </c>
      <c r="W97" s="187">
        <f>J97*IFERROR(VLOOKUP(A97,[1]Tørstofindhold!A$2:B$24,2,FALSE),0)</f>
        <v>0</v>
      </c>
      <c r="X97" s="188">
        <f t="shared" ca="1" si="26"/>
        <v>1105380.8242886607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616440.47585147235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616440.47585147235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237180.47582338168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90266.583697186172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82415.416651003528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0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197484.13479984918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0</v>
      </c>
      <c r="O101" s="190">
        <f t="shared" ca="1" si="20"/>
        <v>0</v>
      </c>
      <c r="P101" s="200">
        <f t="shared" ca="1" si="24"/>
        <v>197484.13479984918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3.5255303237813815</v>
      </c>
      <c r="S101" s="187">
        <f ca="1">IFERROR(VLOOKUP(A101,[1]Biogasudbytte!$A$2:$B$18,2,FALSE)*[1]Energiindhold!$C$10,0)*J101*IFERROR(VLOOKUP(A101,Biogasanlæg!$F$3:$G$8,2,FALSE),1)</f>
        <v>0</v>
      </c>
      <c r="T101" s="188">
        <f t="shared" ca="1" si="25"/>
        <v>3.5255303237813815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55295.557743957776</v>
      </c>
      <c r="W101" s="187">
        <f ca="1">J101*IFERROR(VLOOKUP(A101,[1]Tørstofindhold!A$2:B$24,2,FALSE),0)</f>
        <v>0</v>
      </c>
      <c r="X101" s="188">
        <f t="shared" ca="1" si="26"/>
        <v>55295.557743957776</v>
      </c>
      <c r="Y101" s="168">
        <f t="shared" ca="1" si="21"/>
        <v>0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678864914.26774728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678864914.26774728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678864914.26774728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33592713.198515512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33592713.198515512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0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0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1827922.5829120062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1827922.5829120062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1827922.5829120062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1.0383076937200559</v>
      </c>
      <c r="S104" s="187">
        <f>IFERROR(VLOOKUP(A104,[1]Biogasudbytte!$A$2:$B$18,2,FALSE)*[1]Energiindhold!$C$10,0)*J104*IFERROR(VLOOKUP(A104,Biogasanlæg!$F$3:$G$8,2,FALSE),1)</f>
        <v>1.0383076937200559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78168.16183995</v>
      </c>
      <c r="W104" s="187">
        <f>J104*IFERROR(VLOOKUP(A104,[1]Tørstofindhold!A$2:B$24,2,FALSE),0)</f>
        <v>78168.16183995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2777977.7276885756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0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0</v>
      </c>
      <c r="O105" s="190">
        <f t="shared" si="20"/>
        <v>0</v>
      </c>
      <c r="P105" s="200">
        <f t="shared" si="24"/>
        <v>2777977.7276885756</v>
      </c>
      <c r="Q105" s="187">
        <f>IFERROR(VLOOKUP(A105,[1]Energiindhold!$A$2:$C$11,3,FALSE),IFERROR(VLOOKUP(A105,[1]Biogasudbytte!$A$2:$B$18,2,FALSE)*[1]Energiindhold!$C$10,0))*O105</f>
        <v>0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5.9837640254411921</v>
      </c>
      <c r="S105" s="187">
        <f>IFERROR(VLOOKUP(A105,[1]Biogasudbytte!$A$2:$B$18,2,FALSE)*[1]Energiindhold!$C$10,0)*J105*IFERROR(VLOOKUP(A105,Biogasanlæg!$F$3:$G$8,2,FALSE),1)</f>
        <v>5.9837640254411921</v>
      </c>
      <c r="T105" s="188">
        <f t="shared" si="25"/>
        <v>0</v>
      </c>
      <c r="U105" s="186">
        <f>O105*IFERROR(VLOOKUP(A105,[1]Tørstofindhold!A$2:B$24,2,FALSE),0)</f>
        <v>0</v>
      </c>
      <c r="V105" s="187">
        <f>IF(D105=År1,P105,SUM(O105,P105))*IFERROR(VLOOKUP(A105,[1]Tørstofindhold!A$2:B$24,2,FALSE),0)</f>
        <v>833393.31830657262</v>
      </c>
      <c r="W105" s="187">
        <f>J105*IFERROR(VLOOKUP(A105,[1]Tørstofindhold!A$2:B$24,2,FALSE),0)</f>
        <v>833393.31830657262</v>
      </c>
      <c r="X105" s="188">
        <f t="shared" si="26"/>
        <v>0</v>
      </c>
      <c r="Y105" s="168">
        <f t="shared" si="21"/>
        <v>0</v>
      </c>
      <c r="Z105" s="103">
        <f t="shared" si="22"/>
        <v>0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1287475.606775647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1282655.9299479635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4819.6768276835792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8615.5317224824212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0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8615.5317224824212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4.0517984137662579E-3</v>
      </c>
      <c r="S107" s="187">
        <f>IFERROR(VLOOKUP(A107,[1]Biogasudbytte!$A$2:$B$18,2,FALSE)*[1]Energiindhold!$C$10,0)*J107*IFERROR(VLOOKUP(A107,Biogasanlæg!$F$3:$G$8,2,FALSE),1)</f>
        <v>4.0517984137662579E-3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542.77849851639257</v>
      </c>
      <c r="W107" s="187">
        <f>J107*IFERROR(VLOOKUP(A107,[1]Tørstofindhold!A$2:B$24,2,FALSE),0)</f>
        <v>542.77849851639257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22002.479776189128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151656.27147373973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886666.21482607862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886666.21482607862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26477.459279719995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-241501.46107130146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13076673.87268219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11930939.715450084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3740743.4844072536</v>
      </c>
      <c r="N112" s="199">
        <f t="shared" si="23"/>
        <v>-2595009.3271751478</v>
      </c>
      <c r="O112" s="190">
        <f t="shared" si="20"/>
        <v>0</v>
      </c>
      <c r="P112" s="200">
        <f t="shared" si="24"/>
        <v>0</v>
      </c>
      <c r="Q112" s="187">
        <f>IFERROR(VLOOKUP(A112,[1]Energiindhold!$A$2:$C$11,3,FALSE),IFERROR(VLOOKUP(A112,[1]Biogasudbytte!$A$2:$B$18,2,FALSE)*[1]Energiindhold!$C$10,0))*O112</f>
        <v>0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</v>
      </c>
      <c r="S112" s="187">
        <f>IFERROR(VLOOKUP(A112,[1]Biogasudbytte!$A$2:$B$18,2,FALSE)*[1]Energiindhold!$C$10,0)*J112*IFERROR(VLOOKUP(A112,Biogasanlæg!$F$3:$G$8,2,FALSE),1)</f>
        <v>0</v>
      </c>
      <c r="T112" s="188">
        <f t="shared" si="25"/>
        <v>0</v>
      </c>
      <c r="U112" s="186">
        <f>O112*IFERROR(VLOOKUP(A112,[1]Tørstofindhold!A$2:B$24,2,FALSE),0)</f>
        <v>0</v>
      </c>
      <c r="V112" s="187">
        <f>IF(D112=År1,P112,SUM(O112,P112))*IFERROR(VLOOKUP(A112,[1]Tørstofindhold!A$2:B$24,2,FALSE),0)</f>
        <v>0</v>
      </c>
      <c r="W112" s="187">
        <f>J112*IFERROR(VLOOKUP(A112,[1]Tørstofindhold!A$2:B$24,2,FALSE),0)</f>
        <v>0</v>
      </c>
      <c r="X112" s="188">
        <f t="shared" si="26"/>
        <v>0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625345.2947196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625345.2947196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532522.25636936096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251849.59768592269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0</v>
      </c>
      <c r="Z114" s="103">
        <f t="shared" si="22"/>
        <v>1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3553204.2523613288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696107.27987490175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19279.913315103389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2113803.5535712074</v>
      </c>
      <c r="N115" s="199">
        <f t="shared" si="23"/>
        <v>0</v>
      </c>
      <c r="O115" s="190">
        <f t="shared" si="20"/>
        <v>0</v>
      </c>
      <c r="P115" s="200">
        <f t="shared" si="24"/>
        <v>19279.913315103389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0.19927345026020668</v>
      </c>
      <c r="S115" s="187">
        <f>IFERROR(VLOOKUP(A115,[1]Biogasudbytte!$A$2:$B$18,2,FALSE)*[1]Energiindhold!$C$10,0)*J115*IFERROR(VLOOKUP(A115,Biogasanlæg!$F$3:$G$8,2,FALSE),1)</f>
        <v>0</v>
      </c>
      <c r="T115" s="188">
        <f t="shared" si="25"/>
        <v>0.19927345026020668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16387.926317837879</v>
      </c>
      <c r="W115" s="187">
        <f>J115*IFERROR(VLOOKUP(A115,[1]Tørstofindhold!A$2:B$24,2,FALSE),0)</f>
        <v>0</v>
      </c>
      <c r="X115" s="188">
        <f t="shared" si="26"/>
        <v>16387.926317837879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523381.79192356829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1500.1831158298883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0.91552051921684041</v>
      </c>
      <c r="S116" s="187">
        <f>IFERROR(VLOOKUP(A116,[1]Biogasudbytte!$A$2:$B$18,2,FALSE)*[1]Energiindhold!$C$10,0)*J116*IFERROR(VLOOKUP(A116,Biogasanlæg!$F$3:$G$8,2,FALSE),1)</f>
        <v>0.88873891941165373</v>
      </c>
      <c r="T116" s="188">
        <f t="shared" si="25"/>
        <v>2.6781599805186684E-2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157014.53757707047</v>
      </c>
      <c r="X116" s="188">
        <f t="shared" si="26"/>
        <v>450.0549347489723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0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519697.07047323068</v>
      </c>
      <c r="O118" s="190">
        <f t="shared" si="20"/>
        <v>519697.07047323068</v>
      </c>
      <c r="P118" s="200">
        <f t="shared" si="24"/>
        <v>0</v>
      </c>
      <c r="Q118" s="187">
        <f>IFERROR(VLOOKUP(A118,[1]Energiindhold!$A$2:$C$11,3,FALSE),IFERROR(VLOOKUP(A118,[1]Biogasudbytte!$A$2:$B$18,2,FALSE)*[1]Energiindhold!$C$10,0))*O118</f>
        <v>2.2519149669796703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2.2519149669796703</v>
      </c>
      <c r="S118" s="187">
        <f>IFERROR(VLOOKUP(A118,[1]Biogasudbytte!$A$2:$B$18,2,FALSE)*[1]Energiindhold!$C$10,0)*J118*IFERROR(VLOOKUP(A118,Biogasanlæg!$F$3:$G$8,2,FALSE),1)</f>
        <v>0</v>
      </c>
      <c r="T118" s="188">
        <f t="shared" si="25"/>
        <v>2.2519149669796703</v>
      </c>
      <c r="U118" s="186">
        <f>O118*IFERROR(VLOOKUP(A118,[1]Tørstofindhold!A$2:B$24,2,FALSE),0)</f>
        <v>218272.76959875689</v>
      </c>
      <c r="V118" s="187">
        <f>IF(D118=År1,P118,SUM(O118,P118))*IFERROR(VLOOKUP(A118,[1]Tørstofindhold!A$2:B$24,2,FALSE),0)</f>
        <v>218272.76959875689</v>
      </c>
      <c r="W118" s="187">
        <f>J118*IFERROR(VLOOKUP(A118,[1]Tørstofindhold!A$2:B$24,2,FALSE),0)</f>
        <v>0</v>
      </c>
      <c r="X118" s="188">
        <f t="shared" si="26"/>
        <v>218272.76959875689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582730.84432162589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582730.84432162589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1428608.8787955844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1300261.0801011478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5354405.8451970033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5880011.5738482485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-833076.27936978545</v>
      </c>
      <c r="O121" s="190">
        <f t="shared" si="20"/>
        <v>0</v>
      </c>
      <c r="P121" s="200">
        <f t="shared" si="24"/>
        <v>0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</v>
      </c>
      <c r="S121" s="187">
        <f>IFERROR(VLOOKUP(A121,[1]Biogasudbytte!$A$2:$B$18,2,FALSE)*[1]Energiindhold!$C$10,0)*J121*IFERROR(VLOOKUP(A121,Biogasanlæg!$F$3:$G$8,2,FALSE),1)</f>
        <v>0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0</v>
      </c>
      <c r="W121" s="187">
        <f>J121*IFERROR(VLOOKUP(A121,[1]Tørstofindhold!A$2:B$24,2,FALSE),0)</f>
        <v>0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17851.758382608929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-17851.758382608929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12735406.502549823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0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12735406.502549823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6.4465354175256957</v>
      </c>
      <c r="S123" s="187">
        <f>IFERROR(VLOOKUP(A123,[1]Biogasudbytte!$A$2:$B$18,2,FALSE)*[1]Energiindhold!$C$10,0)*J123*IFERROR(VLOOKUP(A123,Biogasanlæg!$F$3:$G$8,2,FALSE),1)</f>
        <v>6.4465354175256957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967890.89419378655</v>
      </c>
      <c r="W123" s="187">
        <f>J123*IFERROR(VLOOKUP(A123,[1]Tørstofindhold!A$2:B$24,2,FALSE),0)</f>
        <v>967890.89419378655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1373162.6504626232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217720.81961544044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5219597.1105860332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5742281.5453988183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-522684.43481278513</v>
      </c>
      <c r="O125" s="190">
        <f t="shared" si="20"/>
        <v>0</v>
      </c>
      <c r="P125" s="200">
        <f t="shared" si="24"/>
        <v>0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</v>
      </c>
      <c r="S125" s="187">
        <f>IFERROR(VLOOKUP(A125,[1]Biogasudbytte!$A$2:$B$18,2,FALSE)*[1]Energiindhold!$C$10,0)*J125*IFERROR(VLOOKUP(A125,Biogasanlæg!$F$3:$G$8,2,FALSE),1)</f>
        <v>0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0</v>
      </c>
      <c r="W125" s="187">
        <f>J125*IFERROR(VLOOKUP(A125,[1]Tørstofindhold!A$2:B$24,2,FALSE),0)</f>
        <v>0</v>
      </c>
      <c r="X125" s="188">
        <f t="shared" si="26"/>
        <v>0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234547.13045265959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-24951.984160983469</v>
      </c>
      <c r="O127" s="190">
        <f t="shared" si="20"/>
        <v>0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</v>
      </c>
      <c r="U127" s="186">
        <f>O127*IFERROR(VLOOKUP(A127,[1]Tørstofindhold!A$2:B$24,2,FALSE),0)</f>
        <v>0</v>
      </c>
      <c r="V127" s="187">
        <f>IF(D127=År1,P127,SUM(O127,P127))*IFERROR(VLOOKUP(A127,[1]Tørstofindhold!A$2:B$24,2,FALSE),0)</f>
        <v>0</v>
      </c>
      <c r="W127" s="187">
        <f>J127*IFERROR(VLOOKUP(A127,[1]Tørstofindhold!A$2:B$24,2,FALSE),0)</f>
        <v>0</v>
      </c>
      <c r="X127" s="188">
        <f t="shared" si="26"/>
        <v>0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37421.140603964748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65366.975133717067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1280149.2330343039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1280149.2330343039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109310.04149558315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109310.04149558315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109310.04149558315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2.0113047635187296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2.0113047635187296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45363.667220667012</v>
      </c>
      <c r="W130" s="187">
        <f>J130*IFERROR(VLOOKUP(A130,[1]Tørstofindhold!A$2:B$24,2,FALSE),0)</f>
        <v>0</v>
      </c>
      <c r="X130" s="188">
        <f t="shared" si="26"/>
        <v>45363.667220667012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1183729.9899998764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1183729.9899998764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1183729.9899998764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10.607911753241746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10.607911753241746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295932.49749996909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295932.49749996909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295932.49749996909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9.8452514311132546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9.8452514311132546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439894.02730875136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439894.02730875136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219947.01365437568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262373.56843565725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-42426.554781281564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140766.08873880043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140766.08873880043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140766.08873880043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4.9268131058580149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4.9268131058580149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6365684.7913451167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7383422.292610188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-1017737.5012650713</v>
      </c>
      <c r="O137" s="190">
        <f t="shared" si="39"/>
        <v>0</v>
      </c>
      <c r="P137" s="200">
        <f t="shared" si="24"/>
        <v>0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</v>
      </c>
      <c r="S137" s="187">
        <f>IFERROR(VLOOKUP(A137,[1]Biogasudbytte!$A$2:$B$18,2,FALSE)*[1]Energiindhold!$C$10,0)*J137*IFERROR(VLOOKUP(A137,Biogasanlæg!$F$3:$G$8,2,FALSE),1)</f>
        <v>0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0</v>
      </c>
      <c r="W137" s="187">
        <f>J137*IFERROR(VLOOKUP(A137,[1]Tørstofindhold!A$2:B$24,2,FALSE),0)</f>
        <v>0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48103.484209199996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77996.764058262721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4121832.5977837904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0</v>
      </c>
      <c r="O140" s="190">
        <f t="shared" si="39"/>
        <v>0</v>
      </c>
      <c r="P140" s="200">
        <f t="shared" si="24"/>
        <v>4121832.5977837904</v>
      </c>
      <c r="Q140" s="187">
        <f>IFERROR(VLOOKUP(A140,[1]Energiindhold!$A$2:$C$11,3,FALSE),IFERROR(VLOOKUP(A140,[1]Biogasudbytte!$A$2:$B$18,2,FALSE)*[1]Energiindhold!$C$10,0))*O140</f>
        <v>0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2.0568356846200895</v>
      </c>
      <c r="T140" s="188">
        <f t="shared" si="25"/>
        <v>0</v>
      </c>
      <c r="U140" s="186">
        <f>O140*IFERROR(VLOOKUP(A140,[1]Tørstofindhold!A$2:B$24,2,FALSE),0)</f>
        <v>0</v>
      </c>
      <c r="V140" s="187">
        <f>IF(D140=År1,P140,SUM(O140,P140))*IFERROR(VLOOKUP(A140,[1]Tørstofindhold!A$2:B$24,2,FALSE),0)</f>
        <v>247309.95586702743</v>
      </c>
      <c r="W140" s="187">
        <f>J140*IFERROR(VLOOKUP(A140,[1]Tørstofindhold!A$2:B$24,2,FALSE),0)</f>
        <v>247309.95586702743</v>
      </c>
      <c r="X140" s="188">
        <f t="shared" si="26"/>
        <v>0</v>
      </c>
      <c r="Y140" s="168">
        <f t="shared" si="43"/>
        <v>0</v>
      </c>
      <c r="Z140" s="103">
        <f t="shared" si="44"/>
        <v>0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14432291.767579561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0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14432291.767579561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6.2174312934732763</v>
      </c>
      <c r="S141" s="187">
        <f>IFERROR(VLOOKUP(A141,[1]Biogasudbytte!$A$2:$B$18,2,FALSE)*[1]Energiindhold!$C$10,0)*J141*IFERROR(VLOOKUP(A141,Biogasanlæg!$F$3:$G$8,2,FALSE),1)</f>
        <v>6.2174312934732763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721614.58837897808</v>
      </c>
      <c r="W141" s="187">
        <f>J141*IFERROR(VLOOKUP(A141,[1]Tørstofindhold!A$2:B$24,2,FALSE),0)</f>
        <v>721614.58837897808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75976.255165625393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1264174.6197179309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97268.074687720582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-12668.074687720582</v>
      </c>
      <c r="O143" s="190">
        <f t="shared" si="39"/>
        <v>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0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0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0</v>
      </c>
      <c r="U143" s="186">
        <f>O143*IFERROR(VLOOKUP(A143,[1]Tørstofindhold!A$2:B$24,2,FALSE),0)</f>
        <v>0</v>
      </c>
      <c r="V143" s="187">
        <f>IF(D143=År1,P143,SUM(O143,P143))*IFERROR(VLOOKUP(A143,[1]Tørstofindhold!A$2:B$24,2,FALSE),0)</f>
        <v>0</v>
      </c>
      <c r="W143" s="187">
        <f>J143*IFERROR(VLOOKUP(A143,[1]Tørstofindhold!A$2:B$24,2,FALSE),0)</f>
        <v>0</v>
      </c>
      <c r="X143" s="188">
        <f t="shared" si="26"/>
        <v>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2509409.7785517313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2509409.7785517313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2509409.7785517313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36.370303525718853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36.370303525718853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1241112.252975377</v>
      </c>
      <c r="W145" s="187">
        <f>J145*IFERROR(VLOOKUP(A145,[1]Tørstofindhold!A$2:B$24,2,FALSE),0)</f>
        <v>0</v>
      </c>
      <c r="X145" s="188">
        <f t="shared" ca="1" si="26"/>
        <v>1241112.252975377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754008.91938117472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754008.91938117472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308</v>
      </c>
      <c r="B179" s="189" t="s">
        <v>314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309</v>
      </c>
      <c r="B180" s="189" t="s">
        <v>314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167781.82625160305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122252.75599835823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0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168912.745758362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0</v>
      </c>
      <c r="O197" s="190">
        <f t="shared" ca="1" si="59"/>
        <v>0</v>
      </c>
      <c r="P197" s="200">
        <f t="shared" ca="1" si="49"/>
        <v>168912.745758362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3.0154675860307889</v>
      </c>
      <c r="S197" s="187">
        <f ca="1">IFERROR(VLOOKUP(A197,[1]Biogasudbytte!$A$2:$B$18,2,FALSE)*[1]Energiindhold!$C$10,0)*J197*IFERROR(VLOOKUP(A197,Biogasanlæg!$F$3:$G$8,2,FALSE),1)</f>
        <v>0</v>
      </c>
      <c r="T197" s="188">
        <f t="shared" ca="1" si="50"/>
        <v>3.0154675860307889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47295.568812341364</v>
      </c>
      <c r="W197" s="187">
        <f ca="1">J197*IFERROR(VLOOKUP(A197,[1]Tørstofindhold!A$2:B$24,2,FALSE),0)</f>
        <v>0</v>
      </c>
      <c r="X197" s="188">
        <f t="shared" ca="1" si="51"/>
        <v>47295.568812341364</v>
      </c>
      <c r="Y197" s="168">
        <f t="shared" ca="1" si="60"/>
        <v>0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110585264.20583707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110585264.20583707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110585264.20583707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5136646.569981494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5136646.569981494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0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0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138068.49935653029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103551.37451739772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34517.124839132564</v>
      </c>
      <c r="O200" s="190">
        <f t="shared" si="59"/>
        <v>34517.124839132564</v>
      </c>
      <c r="P200" s="200">
        <f t="shared" si="49"/>
        <v>103551.37451739772</v>
      </c>
      <c r="Q200" s="187">
        <f>IFERROR(VLOOKUP(A200,[1]Energiindhold!$A$2:$C$11,3,FALSE),IFERROR(VLOOKUP(A200,[1]Biogasudbytte!$A$2:$B$18,2,FALSE)*[1]Energiindhold!$C$10,0))*O200</f>
        <v>1.96066270095927E-2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7.8426508038370812E-2</v>
      </c>
      <c r="S200" s="187">
        <f>IFERROR(VLOOKUP(A200,[1]Biogasudbytte!$A$2:$B$18,2,FALSE)*[1]Energiindhold!$C$10,0)*J200*IFERROR(VLOOKUP(A200,Biogasanlæg!$F$3:$G$8,2,FALSE),1)</f>
        <v>5.8819881028778116E-2</v>
      </c>
      <c r="T200" s="188">
        <f t="shared" si="50"/>
        <v>1.9606627009592696E-2</v>
      </c>
      <c r="U200" s="186">
        <f>O200*IFERROR(VLOOKUP(A200,[1]Tørstofindhold!A$2:B$24,2,FALSE),0)</f>
        <v>1476.0691868999997</v>
      </c>
      <c r="V200" s="187">
        <f>IF(D200=År1,P200,SUM(O200,P200))*IFERROR(VLOOKUP(A200,[1]Tørstofindhold!A$2:B$24,2,FALSE),0)</f>
        <v>5904.2767475999999</v>
      </c>
      <c r="W200" s="187">
        <f>J200*IFERROR(VLOOKUP(A200,[1]Tørstofindhold!A$2:B$24,2,FALSE),0)</f>
        <v>4428.2075607000006</v>
      </c>
      <c r="X200" s="188">
        <f t="shared" si="51"/>
        <v>1476.0691868999993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268541.33219413611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33887.358586402894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55626.418811642507</v>
      </c>
      <c r="O201" s="190">
        <f t="shared" si="59"/>
        <v>55626.418811642507</v>
      </c>
      <c r="P201" s="200">
        <f t="shared" si="49"/>
        <v>268541.33219413611</v>
      </c>
      <c r="Q201" s="187">
        <f>IFERROR(VLOOKUP(A201,[1]Energiindhold!$A$2:$C$11,3,FALSE),IFERROR(VLOOKUP(A201,[1]Biogasudbytte!$A$2:$B$18,2,FALSE)*[1]Energiindhold!$C$10,0))*O201</f>
        <v>0.11981930612027797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0.69825733566644721</v>
      </c>
      <c r="S201" s="187">
        <f>IFERROR(VLOOKUP(A201,[1]Biogasudbytte!$A$2:$B$18,2,FALSE)*[1]Energiindhold!$C$10,0)*J201*IFERROR(VLOOKUP(A201,Biogasanlæg!$F$3:$G$8,2,FALSE),1)</f>
        <v>0.57843802954616919</v>
      </c>
      <c r="T201" s="188">
        <f t="shared" si="50"/>
        <v>0.11981930612027802</v>
      </c>
      <c r="U201" s="186">
        <f>O201*IFERROR(VLOOKUP(A201,[1]Tørstofindhold!A$2:B$24,2,FALSE),0)</f>
        <v>16687.925643492752</v>
      </c>
      <c r="V201" s="187">
        <f>IF(D201=År1,P201,SUM(O201,P201))*IFERROR(VLOOKUP(A201,[1]Tørstofindhold!A$2:B$24,2,FALSE),0)</f>
        <v>97250.325301733581</v>
      </c>
      <c r="W201" s="187">
        <f>J201*IFERROR(VLOOKUP(A201,[1]Tørstofindhold!A$2:B$24,2,FALSE),0)</f>
        <v>80562.399658240829</v>
      </c>
      <c r="X201" s="188">
        <f t="shared" si="51"/>
        <v>16687.925643492752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97246.911136941184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99708.616697511316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-2461.7055605701316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525.15144386464101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175.05048128821366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525.15144386464101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2.4697347253510203E-4</v>
      </c>
      <c r="S203" s="187">
        <f>IFERROR(VLOOKUP(A203,[1]Biogasudbytte!$A$2:$B$18,2,FALSE)*[1]Energiindhold!$C$10,0)*J203*IFERROR(VLOOKUP(A203,Biogasanlæg!$F$3:$G$8,2,FALSE),1)</f>
        <v>2.4697347253510203E-4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33.084540963472385</v>
      </c>
      <c r="W203" s="187">
        <f>J203*IFERROR(VLOOKUP(A203,[1]Tørstofindhold!A$2:B$24,2,FALSE),0)</f>
        <v>33.084540963472385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-9204.0491150836206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338919.47938354878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338919.47938354878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9789.6353792331574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-213534.30727407613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4423531.8080239408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1464417.2058845724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282549.62447427149</v>
      </c>
      <c r="N208" s="199">
        <f t="shared" si="48"/>
        <v>2676564.977665097</v>
      </c>
      <c r="O208" s="190">
        <f t="shared" si="59"/>
        <v>2676564.977665097</v>
      </c>
      <c r="P208" s="200">
        <f t="shared" si="49"/>
        <v>0</v>
      </c>
      <c r="Q208" s="187">
        <f>IFERROR(VLOOKUP(A208,[1]Energiindhold!$A$2:$C$11,3,FALSE),IFERROR(VLOOKUP(A208,[1]Biogasudbytte!$A$2:$B$18,2,FALSE)*[1]Energiindhold!$C$10,0))*O208</f>
        <v>4.9245449882815704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4.9245449882815704</v>
      </c>
      <c r="S208" s="187">
        <f>IFERROR(VLOOKUP(A208,[1]Biogasudbytte!$A$2:$B$18,2,FALSE)*[1]Energiindhold!$C$10,0)*J208*IFERROR(VLOOKUP(A208,Biogasanlæg!$F$3:$G$8,2,FALSE),1)</f>
        <v>0</v>
      </c>
      <c r="T208" s="188">
        <f t="shared" si="50"/>
        <v>4.9245449882815704</v>
      </c>
      <c r="U208" s="186">
        <f>O208*IFERROR(VLOOKUP(A208,[1]Tørstofindhold!A$2:B$24,2,FALSE),0)</f>
        <v>749438.19374622719</v>
      </c>
      <c r="V208" s="187">
        <f>IF(D208=År1,P208,SUM(O208,P208))*IFERROR(VLOOKUP(A208,[1]Tørstofindhold!A$2:B$24,2,FALSE),0)</f>
        <v>749438.19374622719</v>
      </c>
      <c r="W208" s="187">
        <f>J208*IFERROR(VLOOKUP(A208,[1]Tørstofindhold!A$2:B$24,2,FALSE),0)</f>
        <v>0</v>
      </c>
      <c r="X208" s="188">
        <f t="shared" si="51"/>
        <v>749438.19374622719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47234.213980799999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47234.213980800007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192461.79009462384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-41440.655105421145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0</v>
      </c>
      <c r="Z210" s="103">
        <f t="shared" si="61"/>
        <v>1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1024541.6212368815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85441.004824644522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113987.79796606442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685060.58115838922</v>
      </c>
      <c r="N211" s="199">
        <f t="shared" si="48"/>
        <v>36531.377685910556</v>
      </c>
      <c r="O211" s="190">
        <f t="shared" si="59"/>
        <v>0</v>
      </c>
      <c r="P211" s="200">
        <f t="shared" si="49"/>
        <v>113987.79796606442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1.1781558048016159</v>
      </c>
      <c r="S211" s="187">
        <f>IFERROR(VLOOKUP(A211,[1]Biogasudbytte!$A$2:$B$18,2,FALSE)*[1]Energiindhold!$C$10,0)*J211*IFERROR(VLOOKUP(A211,Biogasanlæg!$F$3:$G$8,2,FALSE),1)</f>
        <v>0</v>
      </c>
      <c r="T211" s="188">
        <f t="shared" si="50"/>
        <v>1.1781558048016159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96889.628271154754</v>
      </c>
      <c r="W211" s="187">
        <f>J211*IFERROR(VLOOKUP(A211,[1]Tørstofindhold!A$2:B$24,2,FALSE),0)</f>
        <v>0</v>
      </c>
      <c r="X211" s="188">
        <f t="shared" si="51"/>
        <v>96889.628271154754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348039.31140100124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108035.57873060764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2.5196700890881236</v>
      </c>
      <c r="S212" s="187">
        <f>IFERROR(VLOOKUP(A212,[1]Biogasudbytte!$A$2:$B$18,2,FALSE)*[1]Energiindhold!$C$10,0)*J212*IFERROR(VLOOKUP(A212,Biogasanlæg!$F$3:$G$8,2,FALSE),1)</f>
        <v>0.59099511351069822</v>
      </c>
      <c r="T212" s="188">
        <f t="shared" si="50"/>
        <v>1.9286749755774255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104411.79342030037</v>
      </c>
      <c r="X212" s="188">
        <f t="shared" si="51"/>
        <v>32410.6736191823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296323.3632129106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-296323.3632129106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0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202910.9816220197</v>
      </c>
      <c r="O214" s="190">
        <f t="shared" si="59"/>
        <v>202910.9816220197</v>
      </c>
      <c r="P214" s="200">
        <f t="shared" si="49"/>
        <v>0</v>
      </c>
      <c r="Q214" s="187">
        <f>IFERROR(VLOOKUP(A214,[1]Energiindhold!$A$2:$C$11,3,FALSE),IFERROR(VLOOKUP(A214,[1]Biogasudbytte!$A$2:$B$18,2,FALSE)*[1]Energiindhold!$C$10,0))*O214</f>
        <v>0.87923966179582225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0.87923966179582225</v>
      </c>
      <c r="S214" s="187">
        <f>IFERROR(VLOOKUP(A214,[1]Biogasudbytte!$A$2:$B$18,2,FALSE)*[1]Energiindhold!$C$10,0)*J214*IFERROR(VLOOKUP(A214,Biogasanlæg!$F$3:$G$8,2,FALSE),1)</f>
        <v>0</v>
      </c>
      <c r="T214" s="188">
        <f t="shared" si="50"/>
        <v>0.87923966179582225</v>
      </c>
      <c r="U214" s="186">
        <f>O214*IFERROR(VLOOKUP(A214,[1]Tørstofindhold!A$2:B$24,2,FALSE),0)</f>
        <v>85222.612281248264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0</v>
      </c>
      <c r="X214" s="188">
        <f t="shared" si="51"/>
        <v>85222.612281248264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212819.84687871221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212819.84687871221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518683.38822081371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411722.97358159715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1805033.2344930626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721719.35529882624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827079.03972886037</v>
      </c>
      <c r="O217" s="190">
        <f t="shared" si="59"/>
        <v>481169.6027386263</v>
      </c>
      <c r="P217" s="200">
        <f t="shared" si="63"/>
        <v>0</v>
      </c>
      <c r="Q217" s="187">
        <f>IFERROR(VLOOKUP(A217,[1]Energiindhold!$A$2:$C$11,3,FALSE),IFERROR(VLOOKUP(A217,[1]Biogasudbytte!$A$2:$B$18,2,FALSE)*[1]Energiindhold!$C$10,0))*O217</f>
        <v>1.647938525635412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1.647938525635412</v>
      </c>
      <c r="S217" s="187">
        <f>IFERROR(VLOOKUP(A217,[1]Biogasudbytte!$A$2:$B$18,2,FALSE)*[1]Energiindhold!$C$10,0)*J217*IFERROR(VLOOKUP(A217,Biogasanlæg!$F$3:$G$8,2,FALSE),1)</f>
        <v>0</v>
      </c>
      <c r="T217" s="188">
        <f t="shared" si="64"/>
        <v>1.647938525635412</v>
      </c>
      <c r="U217" s="186">
        <f>O217*IFERROR(VLOOKUP(A217,[1]Tørstofindhold!A$2:B$24,2,FALSE),0)</f>
        <v>149162.57684897416</v>
      </c>
      <c r="V217" s="187">
        <f>IF(D217=År1,P217,SUM(O217,P217))*IFERROR(VLOOKUP(A217,[1]Tørstofindhold!A$2:B$24,2,FALSE),0)</f>
        <v>149162.57684897416</v>
      </c>
      <c r="W217" s="187">
        <f>J217*IFERROR(VLOOKUP(A217,[1]Tørstofindhold!A$2:B$24,2,FALSE),0)</f>
        <v>0</v>
      </c>
      <c r="X217" s="188">
        <f t="shared" si="65"/>
        <v>149162.57684897416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292744.20868906443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-292744.20868906443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692091.87949965673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230697.29316655223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692091.87949965673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0.35032998848393127</v>
      </c>
      <c r="S219" s="187">
        <f>IFERROR(VLOOKUP(A219,[1]Biogasudbytte!$A$2:$B$18,2,FALSE)*[1]Energiindhold!$C$10,0)*J219*IFERROR(VLOOKUP(A219,Biogasanlæg!$F$3:$G$8,2,FALSE),1)</f>
        <v>0.35032998848393127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52598.982841973913</v>
      </c>
      <c r="W219" s="187">
        <f>J219*IFERROR(VLOOKUP(A219,[1]Tørstofindhold!A$2:B$24,2,FALSE),0)</f>
        <v>52598.982841973913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168543.55648210307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-53333.022588510197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1872907.4937273685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704814.2138566036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1168093.2798707648</v>
      </c>
      <c r="O221" s="190">
        <f t="shared" si="59"/>
        <v>1168093.2798707648</v>
      </c>
      <c r="P221" s="200">
        <f t="shared" si="63"/>
        <v>0</v>
      </c>
      <c r="Q221" s="187">
        <f>IFERROR(VLOOKUP(A221,[1]Energiindhold!$A$2:$C$11,3,FALSE),IFERROR(VLOOKUP(A221,[1]Biogasudbytte!$A$2:$B$18,2,FALSE)*[1]Energiindhold!$C$10,0))*O221</f>
        <v>4.1934548747360463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4.1934548747360463</v>
      </c>
      <c r="S221" s="187">
        <f>IFERROR(VLOOKUP(A221,[1]Biogasudbytte!$A$2:$B$18,2,FALSE)*[1]Energiindhold!$C$10,0)*J221*IFERROR(VLOOKUP(A221,Biogasanlæg!$F$3:$G$8,2,FALSE),1)</f>
        <v>0</v>
      </c>
      <c r="T221" s="188">
        <f t="shared" si="64"/>
        <v>4.1934548747360463</v>
      </c>
      <c r="U221" s="186">
        <f>O221*IFERROR(VLOOKUP(A221,[1]Tørstofindhold!A$2:B$24,2,FALSE),0)</f>
        <v>350427.98396122945</v>
      </c>
      <c r="V221" s="187">
        <f>IF(D221=År1,P221,SUM(O221,P221))*IFERROR(VLOOKUP(A221,[1]Tørstofindhold!A$2:B$24,2,FALSE),0)</f>
        <v>350427.98396122945</v>
      </c>
      <c r="W221" s="187">
        <f>J221*IFERROR(VLOOKUP(A221,[1]Tørstofindhold!A$2:B$24,2,FALSE),0)</f>
        <v>0</v>
      </c>
      <c r="X221" s="188">
        <f t="shared" si="65"/>
        <v>350427.98396122945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17273.150059468084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52591.898704423947</v>
      </c>
      <c r="O223" s="190">
        <f t="shared" si="59"/>
        <v>52591.898704423947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4.7201229087220499E-2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4.7201229087220499E-2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4.7201229087220499E-2</v>
      </c>
      <c r="U223" s="186">
        <f>O223*IFERROR(VLOOKUP(A223,[1]Tørstofindhold!A$2:B$24,2,FALSE),0)</f>
        <v>7888.7848056635921</v>
      </c>
      <c r="V223" s="187">
        <f>IF(D223=År1,P223,SUM(O223,P223))*IFERROR(VLOOKUP(A223,[1]Tørstofindhold!A$2:B$24,2,FALSE),0)</f>
        <v>7888.7848056635921</v>
      </c>
      <c r="W223" s="187">
        <f>J223*IFERROR(VLOOKUP(A223,[1]Tørstofindhold!A$2:B$24,2,FALSE),0)</f>
        <v>0</v>
      </c>
      <c r="X223" s="188">
        <f t="shared" si="65"/>
        <v>7888.7848056635921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-34034.772023196034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468512.13003640069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468512.13003640069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41534.827794214631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41534.827794214631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41534.827794214631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0.76424083141354904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0.76424083141354904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17236.953534599073</v>
      </c>
      <c r="W226" s="187">
        <f>J226*IFERROR(VLOOKUP(A226,[1]Tørstofindhold!A$2:B$24,2,FALSE),0)</f>
        <v>0</v>
      </c>
      <c r="X226" s="188">
        <f t="shared" si="65"/>
        <v>17236.953534599073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383633.92544869799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383633.92544869799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383633.92544869799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3.4379080204852599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3.4379080204852599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95908.481362174498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95908.481362174498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95908.481362174498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3.1907381628033131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3.1907381628033131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161116.26978815842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161116.26978815842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80558.134894079209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32204.032301743573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48354.102592335636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51557.206332210691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51557.206332210691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51557.206332210691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1.8045022216273741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1.8045022216273741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616977.45656459266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223896.98689600852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393080.46966858418</v>
      </c>
      <c r="O233" s="190">
        <f t="shared" si="59"/>
        <v>393080.46966858418</v>
      </c>
      <c r="P233" s="200">
        <f t="shared" si="63"/>
        <v>0</v>
      </c>
      <c r="Q233" s="187">
        <f>IFERROR(VLOOKUP(A233,[1]Energiindhold!$A$2:$C$11,3,FALSE),IFERROR(VLOOKUP(A233,[1]Biogasudbytte!$A$2:$B$18,2,FALSE)*[1]Energiindhold!$C$10,0))*O233</f>
        <v>1.0668361178993242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1.0668361178993242</v>
      </c>
      <c r="S233" s="187">
        <f>IFERROR(VLOOKUP(A233,[1]Biogasudbytte!$A$2:$B$18,2,FALSE)*[1]Energiindhold!$C$10,0)*J233*IFERROR(VLOOKUP(A233,Biogasanlæg!$F$3:$G$8,2,FALSE),1)</f>
        <v>0</v>
      </c>
      <c r="T233" s="188">
        <f t="shared" si="64"/>
        <v>1.0668361178993242</v>
      </c>
      <c r="U233" s="186">
        <f>O233*IFERROR(VLOOKUP(A233,[1]Tørstofindhold!A$2:B$24,2,FALSE),0)</f>
        <v>78616.093933716838</v>
      </c>
      <c r="V233" s="187">
        <f>IF(D233=År1,P233,SUM(O233,P233))*IFERROR(VLOOKUP(A233,[1]Tørstofindhold!A$2:B$24,2,FALSE),0)</f>
        <v>78616.093933716838</v>
      </c>
      <c r="W233" s="187">
        <f>J233*IFERROR(VLOOKUP(A233,[1]Tørstofindhold!A$2:B$24,2,FALSE),0)</f>
        <v>0</v>
      </c>
      <c r="X233" s="188">
        <f t="shared" si="65"/>
        <v>78616.093933716838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5313.8490728400002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12976.57718147061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2508040.5680731749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836013.52269105846</v>
      </c>
      <c r="O236" s="190">
        <f t="shared" si="59"/>
        <v>836013.52269105846</v>
      </c>
      <c r="P236" s="200">
        <f t="shared" si="63"/>
        <v>2508040.5680731749</v>
      </c>
      <c r="Q236" s="187">
        <f>IFERROR(VLOOKUP(A236,[1]Energiindhold!$A$2:$C$11,3,FALSE),IFERROR(VLOOKUP(A236,[1]Biogasudbytte!$A$2:$B$18,2,FALSE)*[1]Energiindhold!$C$10,0))*O236</f>
        <v>0.41717910795806512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1.6687164318322603</v>
      </c>
      <c r="S236" s="187">
        <f>IFERROR(VLOOKUP(A236,[1]Biogasudbytte!$A$2:$B$18,2,FALSE)*[1]Energiindhold!$C$10,0)*J236*IFERROR(VLOOKUP(A236,Biogasanlæg!$F$3:$G$8,2,FALSE),1)</f>
        <v>1.2515373238741951</v>
      </c>
      <c r="T236" s="188">
        <f t="shared" si="64"/>
        <v>0.41717910795806512</v>
      </c>
      <c r="U236" s="186">
        <f>O236*IFERROR(VLOOKUP(A236,[1]Tørstofindhold!A$2:B$24,2,FALSE),0)</f>
        <v>50160.811361463508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150482.43408439049</v>
      </c>
      <c r="X236" s="188">
        <f t="shared" si="65"/>
        <v>50160.811361463508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1638224.8785321345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546074.95951071149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1638224.8785321345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0.70574727767164369</v>
      </c>
      <c r="S237" s="187">
        <f>IFERROR(VLOOKUP(A237,[1]Biogasudbytte!$A$2:$B$18,2,FALSE)*[1]Energiindhold!$C$10,0)*J237*IFERROR(VLOOKUP(A237,Biogasanlæg!$F$3:$G$8,2,FALSE),1)</f>
        <v>0.70574727767164369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81911.243926606723</v>
      </c>
      <c r="W237" s="187">
        <f>J237*IFERROR(VLOOKUP(A237,[1]Tørstofindhold!A$2:B$24,2,FALSE),0)</f>
        <v>81911.243926606723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115248.96014866198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11938.794894044118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24061.20510595588</v>
      </c>
      <c r="O239" s="190">
        <f t="shared" si="59"/>
        <v>11393.130418235298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1.0225334550366181E-2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1.0225334550366181E-2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1.0225334550366181E-2</v>
      </c>
      <c r="U239" s="186">
        <f>O239*IFERROR(VLOOKUP(A239,[1]Tørstofindhold!A$2:B$24,2,FALSE),0)</f>
        <v>1708.9695627352946</v>
      </c>
      <c r="V239" s="187">
        <f>IF(D239=År1,P239,SUM(O239,P239))*IFERROR(VLOOKUP(A239,[1]Tørstofindhold!A$2:B$24,2,FALSE),0)</f>
        <v>1708.9695627352946</v>
      </c>
      <c r="W239" s="187">
        <f>J239*IFERROR(VLOOKUP(A239,[1]Tørstofindhold!A$2:B$24,2,FALSE),0)</f>
        <v>0</v>
      </c>
      <c r="X239" s="188">
        <f t="shared" si="65"/>
        <v>1708.9695627352946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649227.97058290825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649227.97058290825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649227.97058290825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9.4096303239539125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9.4096303239539125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321097.33378413005</v>
      </c>
      <c r="W241" s="187">
        <f>J241*IFERROR(VLOOKUP(A241,[1]Tørstofindhold!A$2:B$24,2,FALSE),0)</f>
        <v>0</v>
      </c>
      <c r="X241" s="188">
        <f t="shared" ca="1" si="65"/>
        <v>321097.33378413005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178767.78971229953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178767.78971229953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86054.225653098314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78752.00538693853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-614.39648758030671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0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172292.68030975034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0</v>
      </c>
      <c r="O245" s="190">
        <f t="shared" ca="1" si="59"/>
        <v>0</v>
      </c>
      <c r="P245" s="200">
        <f t="shared" ca="1" si="63"/>
        <v>172292.68030975034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3.0758069229876184</v>
      </c>
      <c r="S245" s="187">
        <f ca="1">IFERROR(VLOOKUP(A245,[1]Biogasudbytte!$A$2:$B$18,2,FALSE)*[1]Energiindhold!$C$10,0)*J245*IFERROR(VLOOKUP(A245,Biogasanlæg!$F$3:$G$8,2,FALSE),1)</f>
        <v>0</v>
      </c>
      <c r="T245" s="188">
        <f t="shared" ca="1" si="64"/>
        <v>3.0758069229876184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48241.9504867301</v>
      </c>
      <c r="W245" s="187">
        <f ca="1">J245*IFERROR(VLOOKUP(A245,[1]Tørstofindhold!A$2:B$24,2,FALSE),0)</f>
        <v>0</v>
      </c>
      <c r="X245" s="188">
        <f t="shared" ca="1" si="65"/>
        <v>48241.9504867301</v>
      </c>
      <c r="Y245" s="168">
        <f t="shared" ca="1" si="60"/>
        <v>0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146378184.64159739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146378184.64159739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146378184.64159739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6971920.1468140706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6971920.1468140706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0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0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224361.31145436168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224361.31145436168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224361.31145436168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0.12744307556235254</v>
      </c>
      <c r="S248" s="187">
        <f>IFERROR(VLOOKUP(A248,[1]Biogasudbytte!$A$2:$B$18,2,FALSE)*[1]Energiindhold!$C$10,0)*J248*IFERROR(VLOOKUP(A248,Biogasanlæg!$F$3:$G$8,2,FALSE),1)</f>
        <v>0.12744307556235254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9594.4497148499977</v>
      </c>
      <c r="W248" s="187">
        <f>J248*IFERROR(VLOOKUP(A248,[1]Tørstofindhold!A$2:B$24,2,FALSE),0)</f>
        <v>9594.4497148499977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377058.10701599991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0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0</v>
      </c>
      <c r="O249" s="190">
        <f t="shared" si="59"/>
        <v>0</v>
      </c>
      <c r="P249" s="200">
        <f t="shared" si="63"/>
        <v>377058.10701599991</v>
      </c>
      <c r="Q249" s="187">
        <f>IFERROR(VLOOKUP(A249,[1]Energiindhold!$A$2:$C$11,3,FALSE),IFERROR(VLOOKUP(A249,[1]Biogasudbytte!$A$2:$B$18,2,FALSE)*[1]Energiindhold!$C$10,0))*O249</f>
        <v>0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0.81218316251246381</v>
      </c>
      <c r="S249" s="187">
        <f>IFERROR(VLOOKUP(A249,[1]Biogasudbytte!$A$2:$B$18,2,FALSE)*[1]Energiindhold!$C$10,0)*J249*IFERROR(VLOOKUP(A249,Biogasanlæg!$F$3:$G$8,2,FALSE),1)</f>
        <v>0.81218316251246381</v>
      </c>
      <c r="T249" s="188">
        <f t="shared" si="64"/>
        <v>0</v>
      </c>
      <c r="U249" s="186">
        <f>O249*IFERROR(VLOOKUP(A249,[1]Tørstofindhold!A$2:B$24,2,FALSE),0)</f>
        <v>0</v>
      </c>
      <c r="V249" s="187">
        <f>IF(D249=År1,P249,SUM(O249,P249))*IFERROR(VLOOKUP(A249,[1]Tørstofindhold!A$2:B$24,2,FALSE),0)</f>
        <v>113117.43210479997</v>
      </c>
      <c r="W249" s="187">
        <f>J249*IFERROR(VLOOKUP(A249,[1]Tørstofindhold!A$2:B$24,2,FALSE),0)</f>
        <v>113117.43210479997</v>
      </c>
      <c r="X249" s="188">
        <f t="shared" si="65"/>
        <v>0</v>
      </c>
      <c r="Y249" s="168">
        <f t="shared" si="60"/>
        <v>0</v>
      </c>
      <c r="Z249" s="103">
        <f t="shared" si="61"/>
        <v>0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158026.23059752941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157434.65794343888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591.5726540905307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723.09839736855315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0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723.09839736855315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3.4006594529845688E-4</v>
      </c>
      <c r="S251" s="187">
        <f>IFERROR(VLOOKUP(A251,[1]Biogasudbytte!$A$2:$B$18,2,FALSE)*[1]Energiindhold!$C$10,0)*J251*IFERROR(VLOOKUP(A251,Biogasanlæg!$F$3:$G$8,2,FALSE),1)</f>
        <v>3.4006594529845688E-4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45.555199034218852</v>
      </c>
      <c r="W251" s="187">
        <f>J251*IFERROR(VLOOKUP(A251,[1]Tørstofindhold!A$2:B$24,2,FALSE),0)</f>
        <v>45.555199034218852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19195.801313066269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-4620.6864202542638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321701.75165025122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321701.75165025122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9606.5970340427502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-224188.41895843105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4744501.1665704474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1464417.2058845721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459143.13977069111</v>
      </c>
      <c r="N256" s="199">
        <f t="shared" si="62"/>
        <v>2820940.820915184</v>
      </c>
      <c r="O256" s="190">
        <f t="shared" si="59"/>
        <v>225931.49374003615</v>
      </c>
      <c r="P256" s="200">
        <f t="shared" si="63"/>
        <v>0</v>
      </c>
      <c r="Q256" s="187">
        <f>IFERROR(VLOOKUP(A256,[1]Energiindhold!$A$2:$C$11,3,FALSE),IFERROR(VLOOKUP(A256,[1]Biogasudbytte!$A$2:$B$18,2,FALSE)*[1]Energiindhold!$C$10,0))*O256</f>
        <v>0.41568570704494906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0.41568570704494906</v>
      </c>
      <c r="S256" s="187">
        <f>IFERROR(VLOOKUP(A256,[1]Biogasudbytte!$A$2:$B$18,2,FALSE)*[1]Energiindhold!$C$10,0)*J256*IFERROR(VLOOKUP(A256,Biogasanlæg!$F$3:$G$8,2,FALSE),1)</f>
        <v>0</v>
      </c>
      <c r="T256" s="188">
        <f t="shared" si="64"/>
        <v>0.41568570704494906</v>
      </c>
      <c r="U256" s="186">
        <f>O256*IFERROR(VLOOKUP(A256,[1]Tørstofindhold!A$2:B$24,2,FALSE),0)</f>
        <v>63260.818247210125</v>
      </c>
      <c r="V256" s="187">
        <f>IF(D256=År1,P256,SUM(O256,P256))*IFERROR(VLOOKUP(A256,[1]Tørstofindhold!A$2:B$24,2,FALSE),0)</f>
        <v>63260.818247210125</v>
      </c>
      <c r="W256" s="187">
        <f>J256*IFERROR(VLOOKUP(A256,[1]Tørstofindhold!A$2:B$24,2,FALSE),0)</f>
        <v>0</v>
      </c>
      <c r="X256" s="188">
        <f t="shared" si="65"/>
        <v>63260.818247210125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76755.597718799996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76755.597718799996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193210.63530132477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-51658.881448687258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0</v>
      </c>
      <c r="Z258" s="103">
        <f t="shared" si="61"/>
        <v>1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1289179.6403677976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85441.004824644508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214479.76470692863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886196.44642879209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214479.76470692863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2.2168213116739199</v>
      </c>
      <c r="S259" s="187">
        <f>IFERROR(VLOOKUP(A259,[1]Biogasudbytte!$A$2:$B$18,2,FALSE)*[1]Energiindhold!$C$10,0)*J259*IFERROR(VLOOKUP(A259,Biogasanlæg!$F$3:$G$8,2,FALSE),1)</f>
        <v>0</v>
      </c>
      <c r="T259" s="188">
        <f t="shared" si="64"/>
        <v>2.2168213116739199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182307.80000088934</v>
      </c>
      <c r="W259" s="187">
        <f>J259*IFERROR(VLOOKUP(A259,[1]Tørstofindhold!A$2:B$24,2,FALSE),0)</f>
        <v>0</v>
      </c>
      <c r="X259" s="188">
        <f t="shared" si="65"/>
        <v>182307.80000088934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456618.20807643177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1308.8168841700535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0.79873496822573153</v>
      </c>
      <c r="S260" s="187">
        <f>IFERROR(VLOOKUP(A260,[1]Biogasudbytte!$A$2:$B$18,2,FALSE)*[1]Energiindhold!$C$10,0)*J260*IFERROR(VLOOKUP(A260,Biogasanlæg!$F$3:$G$8,2,FALSE),1)</f>
        <v>0.77536968058834654</v>
      </c>
      <c r="T260" s="188">
        <f t="shared" si="64"/>
        <v>2.336528763738499E-2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136985.46242292953</v>
      </c>
      <c r="X260" s="188">
        <f t="shared" si="65"/>
        <v>392.64506525101024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0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203334.81459864558</v>
      </c>
      <c r="O262" s="190">
        <f t="shared" si="75"/>
        <v>203334.81459864558</v>
      </c>
      <c r="P262" s="200">
        <f t="shared" si="63"/>
        <v>0</v>
      </c>
      <c r="Q262" s="187">
        <f>IFERROR(VLOOKUP(A262,[1]Energiindhold!$A$2:$C$11,3,FALSE),IFERROR(VLOOKUP(A262,[1]Biogasudbytte!$A$2:$B$18,2,FALSE)*[1]Energiindhold!$C$10,0))*O262</f>
        <v>0.88107618518182917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0.88107618518182917</v>
      </c>
      <c r="S262" s="187">
        <f>IFERROR(VLOOKUP(A262,[1]Biogasudbytte!$A$2:$B$18,2,FALSE)*[1]Energiindhold!$C$10,0)*J262*IFERROR(VLOOKUP(A262,Biogasanlæg!$F$3:$G$8,2,FALSE),1)</f>
        <v>0</v>
      </c>
      <c r="T262" s="188">
        <f t="shared" si="64"/>
        <v>0.88107618518182917</v>
      </c>
      <c r="U262" s="186">
        <f>O262*IFERROR(VLOOKUP(A262,[1]Tørstofindhold!A$2:B$24,2,FALSE),0)</f>
        <v>85400.622131431141</v>
      </c>
      <c r="V262" s="187">
        <f>IF(D262=År1,P262,SUM(O262,P262))*IFERROR(VLOOKUP(A262,[1]Tørstofindhold!A$2:B$24,2,FALSE),0)</f>
        <v>85400.622131431141</v>
      </c>
      <c r="W262" s="187">
        <f>J262*IFERROR(VLOOKUP(A262,[1]Tørstofindhold!A$2:B$24,2,FALSE),0)</f>
        <v>0</v>
      </c>
      <c r="X262" s="188">
        <f t="shared" si="65"/>
        <v>85400.622131431141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211427.40100418578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211427.40100418578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518330.31533945334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406354.80767990008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1942694.6810915712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721719.35529882624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952726.3074434856</v>
      </c>
      <c r="O265" s="190">
        <f t="shared" si="75"/>
        <v>119650.02807370014</v>
      </c>
      <c r="P265" s="200">
        <f t="shared" si="63"/>
        <v>0</v>
      </c>
      <c r="Q265" s="187">
        <f>IFERROR(VLOOKUP(A265,[1]Energiindhold!$A$2:$C$11,3,FALSE),IFERROR(VLOOKUP(A265,[1]Biogasudbytte!$A$2:$B$18,2,FALSE)*[1]Energiindhold!$C$10,0))*O265</f>
        <v>0.40978459514849275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0.40978459514849275</v>
      </c>
      <c r="S265" s="187">
        <f>IFERROR(VLOOKUP(A265,[1]Biogasudbytte!$A$2:$B$18,2,FALSE)*[1]Energiindhold!$C$10,0)*J265*IFERROR(VLOOKUP(A265,Biogasanlæg!$F$3:$G$8,2,FALSE),1)</f>
        <v>0</v>
      </c>
      <c r="T265" s="188">
        <f t="shared" si="64"/>
        <v>0.40978459514849275</v>
      </c>
      <c r="U265" s="186">
        <f>O265*IFERROR(VLOOKUP(A265,[1]Tørstofindhold!A$2:B$24,2,FALSE),0)</f>
        <v>37091.508702847044</v>
      </c>
      <c r="V265" s="187">
        <f>IF(D265=År1,P265,SUM(O265,P265))*IFERROR(VLOOKUP(A265,[1]Tørstofindhold!A$2:B$24,2,FALSE),0)</f>
        <v>37091.508702847044</v>
      </c>
      <c r="W265" s="187">
        <f>J265*IFERROR(VLOOKUP(A265,[1]Tørstofindhold!A$2:B$24,2,FALSE),0)</f>
        <v>0</v>
      </c>
      <c r="X265" s="188">
        <f t="shared" si="65"/>
        <v>37091.508702847044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234687.74507508581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-234687.74507508581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905156.40673249087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0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905156.40673249087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0.4581811215239196</v>
      </c>
      <c r="S267" s="187">
        <f>IFERROR(VLOOKUP(A267,[1]Biogasudbytte!$A$2:$B$18,2,FALSE)*[1]Energiindhold!$C$10,0)*J267*IFERROR(VLOOKUP(A267,Biogasanlæg!$F$3:$G$8,2,FALSE),1)</f>
        <v>0.4581811215239196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68791.886911669309</v>
      </c>
      <c r="W267" s="187">
        <f>J267*IFERROR(VLOOKUP(A267,[1]Tørstofindhold!A$2:B$24,2,FALSE),0)</f>
        <v>68791.886911669309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168543.55648210307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-55473.089118720018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1893783.145570158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704814.2138566036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1188968.9317135545</v>
      </c>
      <c r="O269" s="190">
        <f t="shared" si="75"/>
        <v>666284.49690076942</v>
      </c>
      <c r="P269" s="200">
        <f t="shared" si="63"/>
        <v>0</v>
      </c>
      <c r="Q269" s="187">
        <f>IFERROR(VLOOKUP(A269,[1]Energiindhold!$A$2:$C$11,3,FALSE),IFERROR(VLOOKUP(A269,[1]Biogasudbytte!$A$2:$B$18,2,FALSE)*[1]Energiindhold!$C$10,0))*O269</f>
        <v>2.3919613438737626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2.3919613438737626</v>
      </c>
      <c r="S269" s="187">
        <f>IFERROR(VLOOKUP(A269,[1]Biogasudbytte!$A$2:$B$18,2,FALSE)*[1]Energiindhold!$C$10,0)*J269*IFERROR(VLOOKUP(A269,Biogasanlæg!$F$3:$G$8,2,FALSE),1)</f>
        <v>0</v>
      </c>
      <c r="T269" s="188">
        <f t="shared" si="64"/>
        <v>2.3919613438737626</v>
      </c>
      <c r="U269" s="186">
        <f>O269*IFERROR(VLOOKUP(A269,[1]Tørstofindhold!A$2:B$24,2,FALSE),0)</f>
        <v>199885.34907023082</v>
      </c>
      <c r="V269" s="187">
        <f>IF(D269=År1,P269,SUM(O269,P269))*IFERROR(VLOOKUP(A269,[1]Tørstofindhold!A$2:B$24,2,FALSE),0)</f>
        <v>199885.34907023082</v>
      </c>
      <c r="W269" s="187">
        <f>J269*IFERROR(VLOOKUP(A269,[1]Tørstofindhold!A$2:B$24,2,FALSE),0)</f>
        <v>0</v>
      </c>
      <c r="X269" s="188">
        <f t="shared" si="65"/>
        <v>199885.34907023082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28788.583432446812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41076.465331445215</v>
      </c>
      <c r="O271" s="190">
        <f t="shared" si="75"/>
        <v>16124.481170461746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1.4471721850489418E-2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1.4471721850489418E-2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1.4471721850489418E-2</v>
      </c>
      <c r="U271" s="186">
        <f>O271*IFERROR(VLOOKUP(A271,[1]Tørstofindhold!A$2:B$24,2,FALSE),0)</f>
        <v>2418.672175569262</v>
      </c>
      <c r="V271" s="187">
        <f>IF(D271=År1,P271,SUM(O271,P271))*IFERROR(VLOOKUP(A271,[1]Tørstofindhold!A$2:B$24,2,FALSE),0)</f>
        <v>2418.672175569262</v>
      </c>
      <c r="W271" s="187">
        <f>J271*IFERROR(VLOOKUP(A271,[1]Tørstofindhold!A$2:B$24,2,FALSE),0)</f>
        <v>0</v>
      </c>
      <c r="X271" s="188">
        <f t="shared" si="65"/>
        <v>2418.672175569262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32647.628233222706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-25342.064686641326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464465.93290085113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464465.93290085113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39660.056100128349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39660.056100128349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39660.056100128349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0.72974503224236154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0.72974503224236154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16458.923281553267</v>
      </c>
      <c r="W274" s="187">
        <f>J274*IFERROR(VLOOKUP(A274,[1]Tørstofindhold!A$2:B$24,2,FALSE),0)</f>
        <v>0</v>
      </c>
      <c r="X274" s="188">
        <f t="shared" si="65"/>
        <v>16458.923281553267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496270.01000012364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496270.01000012364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496270.01000012364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4.4472882467582497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4.4472882467582497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124067.50250003091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124067.50250003091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124067.50250003091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4.1275485688867413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4.1275485688867413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159603.10290323524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159603.10290323524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79801.551451617619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32204.032301743569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47597.519149874046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51072.992929035274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51072.992929035274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51072.992929035274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1.7875547525162345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1.7875547525162345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2309608.6369218179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906249.70886479609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1403358.9280570219</v>
      </c>
      <c r="O281" s="190">
        <f t="shared" si="89"/>
        <v>385621.42679195059</v>
      </c>
      <c r="P281" s="200">
        <f t="shared" si="63"/>
        <v>0</v>
      </c>
      <c r="Q281" s="187">
        <f>IFERROR(VLOOKUP(A281,[1]Energiindhold!$A$2:$C$11,3,FALSE),IFERROR(VLOOKUP(A281,[1]Biogasudbytte!$A$2:$B$18,2,FALSE)*[1]Energiindhold!$C$10,0))*O281</f>
        <v>1.0465919771704255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1.0465919771704255</v>
      </c>
      <c r="S281" s="187">
        <f>IFERROR(VLOOKUP(A281,[1]Biogasudbytte!$A$2:$B$18,2,FALSE)*[1]Energiindhold!$C$10,0)*J281*IFERROR(VLOOKUP(A281,Biogasanlæg!$F$3:$G$8,2,FALSE),1)</f>
        <v>0</v>
      </c>
      <c r="T281" s="188">
        <f t="shared" si="64"/>
        <v>1.0465919771704255</v>
      </c>
      <c r="U281" s="186">
        <f>O281*IFERROR(VLOOKUP(A281,[1]Tørstofindhold!A$2:B$24,2,FALSE),0)</f>
        <v>77124.285358390116</v>
      </c>
      <c r="V281" s="187">
        <f>IF(D281=År1,P281,SUM(O281,P281))*IFERROR(VLOOKUP(A281,[1]Tørstofindhold!A$2:B$24,2,FALSE),0)</f>
        <v>77124.285358390116</v>
      </c>
      <c r="W281" s="187">
        <f>J281*IFERROR(VLOOKUP(A281,[1]Tørstofindhold!A$2:B$24,2,FALSE),0)</f>
        <v>0</v>
      </c>
      <c r="X281" s="188">
        <f t="shared" si="65"/>
        <v>77124.285358390116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5904.2767475999999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11881.497035411034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3500281.4918378997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0</v>
      </c>
      <c r="O284" s="190">
        <f t="shared" si="89"/>
        <v>0</v>
      </c>
      <c r="P284" s="200">
        <f t="shared" si="94"/>
        <v>3500281.4918378997</v>
      </c>
      <c r="Q284" s="187">
        <f>IFERROR(VLOOKUP(A284,[1]Energiindhold!$A$2:$C$11,3,FALSE),IFERROR(VLOOKUP(A284,[1]Biogasudbytte!$A$2:$B$18,2,FALSE)*[1]Energiindhold!$C$10,0))*O284</f>
        <v>0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1.7466754672420306</v>
      </c>
      <c r="T284" s="188">
        <f t="shared" si="95"/>
        <v>0</v>
      </c>
      <c r="U284" s="186">
        <f>O284*IFERROR(VLOOKUP(A284,[1]Tørstofindhold!A$2:B$24,2,FALSE),0)</f>
        <v>0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210016.88951027396</v>
      </c>
      <c r="X284" s="188">
        <f t="shared" si="96"/>
        <v>0</v>
      </c>
      <c r="Y284" s="168">
        <f t="shared" si="90"/>
        <v>0</v>
      </c>
      <c r="Z284" s="103">
        <f t="shared" si="91"/>
        <v>0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2091197.4416372697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0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2091197.4416372697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0.90088785785733594</v>
      </c>
      <c r="S285" s="187">
        <f>IFERROR(VLOOKUP(A285,[1]Biogasudbytte!$A$2:$B$18,2,FALSE)*[1]Energiindhold!$C$10,0)*J285*IFERROR(VLOOKUP(A285,Biogasanlæg!$F$3:$G$8,2,FALSE),1)</f>
        <v>0.90088785785733594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104559.87208186349</v>
      </c>
      <c r="W285" s="187">
        <f>J285*IFERROR(VLOOKUP(A285,[1]Tørstofindhold!A$2:B$24,2,FALSE),0)</f>
        <v>104559.87208186349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66284.578534118831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127899.4170569329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11938.794894044118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24061.20510595588</v>
      </c>
      <c r="O287" s="190">
        <f t="shared" si="89"/>
        <v>11393.130418235298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1.0225334550366181E-2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1.0225334550366181E-2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1.0225334550366181E-2</v>
      </c>
      <c r="U287" s="186">
        <f>O287*IFERROR(VLOOKUP(A287,[1]Tørstofindhold!A$2:B$24,2,FALSE),0)</f>
        <v>1708.9695627352946</v>
      </c>
      <c r="V287" s="187">
        <f>IF(D287=År1,P287,SUM(O287,P287))*IFERROR(VLOOKUP(A287,[1]Tørstofindhold!A$2:B$24,2,FALSE),0)</f>
        <v>1708.9695627352946</v>
      </c>
      <c r="W287" s="187">
        <f>J287*IFERROR(VLOOKUP(A287,[1]Tørstofindhold!A$2:B$24,2,FALSE),0)</f>
        <v>0</v>
      </c>
      <c r="X287" s="188">
        <f t="shared" si="96"/>
        <v>1708.9695627352946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663713.83758298447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663713.83758298447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663713.83758298447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9.6195822354069858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9.6195822354069858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328261.80217125104</v>
      </c>
      <c r="W289" s="187">
        <f>J289*IFERROR(VLOOKUP(A289,[1]Tørstofindhold!A$2:B$24,2,FALSE),0)</f>
        <v>0</v>
      </c>
      <c r="X289" s="188">
        <f t="shared" ca="1" si="96"/>
        <v>328261.80217125104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192283.78655919118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192283.78655919118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6" t="s">
        <v>23</v>
      </c>
      <c r="B2" s="447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  <c r="S2" s="447"/>
      <c r="T2" s="447"/>
      <c r="U2" s="44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2" t="s">
        <v>7</v>
      </c>
      <c r="D3" s="453"/>
      <c r="E3" s="453"/>
      <c r="F3" s="453"/>
      <c r="G3" s="453"/>
      <c r="H3" s="453"/>
      <c r="I3" s="453"/>
      <c r="J3" s="453"/>
      <c r="K3" s="454"/>
      <c r="L3" s="452" t="s">
        <v>8</v>
      </c>
      <c r="M3" s="453"/>
      <c r="N3" s="453"/>
      <c r="O3" s="453"/>
      <c r="P3" s="453"/>
      <c r="Q3" s="453"/>
      <c r="R3" s="453"/>
      <c r="S3" s="453"/>
      <c r="T3" s="454"/>
      <c r="U3" s="71"/>
      <c r="W3" s="31" t="s">
        <v>273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662905.40271656995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17989.144058005662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6" s="11">
        <f>IF(Landbrug!$E$47&gt;0,SUMIF(Landbrug!$B$32:$B$45,$B6,IF($I$4=År2,Landbrug!$D$32:$D$45,Landbrug!$E$32:$E$45)),'[1]Afgrødefordeling - jordtype'!$G4)*(1-Landbrug!$E$5)*Arealanvendelse!P$26</f>
        <v>557313.83526667021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103459.22470143001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2807.5542749488609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6" s="11">
        <f>IF(Landbrug!$E$47&gt;0,SUMIF(Landbrug!$B$32:$B$45,$B6,IF($R$4=År2,Landbrug!$D$32:$D$45,Landbrug!$E$32:$E$45)),'[1]Afgrødefordeling - jordtype'!$G4)*(Landbrug!$E$5)*Arealanvendelse!P$26</f>
        <v>118218.08626868761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276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114903.6031375388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1542.1050369777552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7" s="11">
        <f>IF(Landbrug!$E$47&gt;0,SUMIF(Landbrug!$B$32:$B$45,$B7,IF($I$4=År2,Landbrug!$D$32:$D$45,Landbrug!$E$32:$E$45)),'[1]Afgrødefordeling - jordtype'!$G5)*(1-Landbrug!$E$5)*Arealanvendelse!P$26</f>
        <v>45681.461907104116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17932.932281581201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240.67535259190402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7" s="11">
        <f>IF(Landbrug!$E$47&gt;0,SUMIF(Landbrug!$B$32:$B$45,$B7,IF($R$4=År2,Landbrug!$D$32:$D$45,Landbrug!$E$32:$E$45)),'[1]Afgrødefordeling - jordtype'!$G5)*(Landbrug!$E$5)*Arealanvendelse!P$26</f>
        <v>9690.0070712039033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277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96238.674491349986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1651.259855586846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8" s="11">
        <f>IF(Landbrug!$E$47&gt;0,SUMIF(Landbrug!$B$32:$B$45,$B8,IF($I$4=År2,Landbrug!$D$32:$D$45,Landbrug!$E$32:$E$45)),'[1]Afgrødefordeling - jordtype'!$G6)*(1-Landbrug!$E$5)*Arealanvendelse!P$26</f>
        <v>74608.892013017525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15019.908735644221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257.71107572742682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8" s="11">
        <f>IF(Landbrug!$E$47&gt;0,SUMIF(Landbrug!$B$32:$B$45,$B8,IF($R$4=År2,Landbrug!$D$32:$D$45,Landbrug!$E$32:$E$45)),'[1]Afgrødefordeling - jordtype'!$G6)*(Landbrug!$E$5)*Arealanvendelse!P$26</f>
        <v>15826.1286088219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278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194452.25146352721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15238.408806724705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9" s="11">
        <f>IF(Landbrug!$E$47&gt;0,SUMIF(Landbrug!$B$32:$B$45,$B9,IF($I$4=År2,Landbrug!$D$32:$D$45,Landbrug!$E$32:$E$45)),'[1]Afgrødefordeling - jordtype'!$G7)*(1-Landbrug!$E$5)*Arealanvendelse!P$26</f>
        <v>188436.03036680448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30348.039245752803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2378.2487733038556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9" s="11">
        <f>IF(Landbrug!$E$47&gt;0,SUMIF(Landbrug!$B$32:$B$45,$B9,IF($R$4=År2,Landbrug!$D$32:$D$45,Landbrug!$E$32:$E$45)),'[1]Afgrødefordeling - jordtype'!$G7)*(Landbrug!$E$5)*Arealanvendelse!P$26</f>
        <v>39971.279168716101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22096.846757218998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71.270611166506612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0" s="11">
        <f>IF(Landbrug!$E$47&gt;0,SUMIF(Landbrug!$B$32:$B$45,$B10,IF($I$4=År2,Landbrug!$D$32:$D$45,Landbrug!$E$32:$E$45)),'[1]Afgrødefordeling - jordtype'!$G8)*(1-Landbrug!$E$5)*Arealanvendelse!P$26</f>
        <v>17130.548215164043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3448.6408233809998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11.123158968183114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0" s="11">
        <f>IF(Landbrug!$E$47&gt;0,SUMIF(Landbrug!$B$32:$B$45,$B10,IF($R$4=År2,Landbrug!$D$32:$D$45,Landbrug!$E$32:$E$45)),'[1]Afgrødefordeling - jordtype'!$G8)*(Landbrug!$E$5)*Arealanvendelse!P$26</f>
        <v>3633.7526517014635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32257.394898052684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1125.1782236252373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1" s="11">
        <f>IF(Landbrug!$E$47&gt;0,SUMIF(Landbrug!$B$32:$B$45,$B11,IF($I$4=År2,Landbrug!$D$32:$D$45,Landbrug!$E$32:$E$45)),'[1]Afgrødefordeling - jordtype'!$G9)*(1-Landbrug!$E$5)*Arealanvendelse!P$26</f>
        <v>25007.498339832084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5034.3911112567775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175.60584992995032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1" s="11">
        <f>IF(Landbrug!$E$47&gt;0,SUMIF(Landbrug!$B$32:$B$45,$B11,IF($R$4=År2,Landbrug!$D$32:$D$45,Landbrug!$E$32:$E$45)),'[1]Afgrødefordeling - jordtype'!$G9)*(Landbrug!$E$5)*Arealanvendelse!P$26</f>
        <v>5304.6208599643815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19838.419979081133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29.519410101552374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2" s="11">
        <f>IF(Landbrug!$E$47&gt;0,SUMIF(Landbrug!$B$32:$B$45,$B12,IF($I$4=År2,Landbrug!$D$32:$D$45,Landbrug!$E$32:$E$45)),'[1]Afgrødefordeling - jordtype'!$G10)*(1-Landbrug!$E$5)*Arealanvendelse!P$26</f>
        <v>58243.863931557738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3096.1695921109285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4.6070755649821624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2" s="11">
        <f>IF(Landbrug!$E$47&gt;0,SUMIF(Landbrug!$B$32:$B$45,$B12,IF($R$4=År2,Landbrug!$D$32:$D$45,Landbrug!$E$32:$E$45)),'[1]Afgrødefordeling - jordtype'!$G10)*(Landbrug!$E$5)*Arealanvendelse!P$26</f>
        <v>12354.759015784975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107183.38810401986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3810.512240832039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3" s="11">
        <f>IF(Landbrug!$E$47&gt;0,SUMIF(Landbrug!$B$32:$B$45,$B13,IF($I$4=År2,Landbrug!$D$32:$D$45,Landbrug!$E$32:$E$45)),'[1]Afgrødefordeling - jordtype'!$G11)*(1-Landbrug!$E$5)*Arealanvendelse!P$26</f>
        <v>83093.765275839571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16728.043230107149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594.7042225576015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3" s="11">
        <f>IF(Landbrug!$E$47&gt;0,SUMIF(Landbrug!$B$32:$B$45,$B13,IF($R$4=År2,Landbrug!$D$32:$D$45,Landbrug!$E$32:$E$45)),'[1]Afgrødefordeling - jordtype'!$G11)*(Landbrug!$E$5)*Arealanvendelse!P$26</f>
        <v>17625.950210026578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2990.7218478474151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64.915351748399516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4" s="11">
        <f>IF(Landbrug!$E$47&gt;0,SUMIF(Landbrug!$B$32:$B$45,$B14,IF($I$4=År2,Landbrug!$D$32:$D$45,Landbrug!$E$32:$E$45)),'[1]Afgrødefordeling - jordtype'!$G12)*(1-Landbrug!$E$5)*Arealanvendelse!P$26</f>
        <v>2318.5527498830579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466.7600571784983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10.131297671715533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4" s="11">
        <f>IF(Landbrug!$E$47&gt;0,SUMIF(Landbrug!$B$32:$B$45,$B14,IF($R$4=År2,Landbrug!$D$32:$D$45,Landbrug!$E$32:$E$45)),'[1]Afgrødefordeling - jordtype'!$G12)*(Landbrug!$E$5)*Arealanvendelse!P$26</f>
        <v>491.8142196721638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41201.294654944359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1148.0865099527102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5" s="11">
        <f>IF(Landbrug!$E$47&gt;0,SUMIF(Landbrug!$B$32:$B$45,$B15,IF($I$4=År2,Landbrug!$D$32:$D$45,Landbrug!$E$32:$E$45)),'[1]Afgrødefordeling - jordtype'!$G13)*(1-Landbrug!$E$5)*Arealanvendelse!P$26</f>
        <v>31941.243579612597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6430.2598594421834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179.18113161111663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5" s="11">
        <f>IF(Landbrug!$E$47&gt;0,SUMIF(Landbrug!$B$32:$B$45,$B15,IF($R$4=År2,Landbrug!$D$32:$D$45,Landbrug!$E$32:$E$45)),'[1]Afgrødefordeling - jordtype'!$G13)*(Landbrug!$E$5)*Arealanvendelse!P$26</f>
        <v>6775.4153047663094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59507.261024225008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2833.816076318562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6" s="11">
        <f>IF(Landbrug!$E$47&gt;0,SUMIF(Landbrug!$B$32:$B$45,$B16,IF($I$4=År2,Landbrug!$D$32:$D$45,Landbrug!$E$32:$E$45)),'[1]Afgrødefordeling - jordtype'!$G14)*(1-Landbrug!$E$5)*Arealanvendelse!P$26</f>
        <v>46132.91730390468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9287.2603910640191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442.27187318266579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6" s="11">
        <f>IF(Landbrug!$E$47&gt;0,SUMIF(Landbrug!$B$32:$B$45,$B16,IF($R$4=År2,Landbrug!$D$32:$D$45,Landbrug!$E$32:$E$45)),'[1]Afgrødefordeling - jordtype'!$G14)*(Landbrug!$E$5)*Arealanvendelse!P$26</f>
        <v>9785.7703371919033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11176.489299061544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325.58580566036647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7" s="11">
        <f>IF(Landbrug!$E$47&gt;0,SUMIF(Landbrug!$B$32:$B$45,$B17,IF($I$4=År2,Landbrug!$D$32:$D$45,Landbrug!$E$32:$E$45)),'[1]Afgrødefordeling - jordtype'!$G15)*(1-Landbrug!$E$5)*Arealanvendelse!P$26</f>
        <v>8664.5570255986549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1744.3075784662526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50.813969669536974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7" s="11">
        <f>IF(Landbrug!$E$47&gt;0,SUMIF(Landbrug!$B$32:$B$45,$B17,IF($R$4=År2,Landbrug!$D$32:$D$45,Landbrug!$E$32:$E$45)),'[1]Afgrødefordeling - jordtype'!$G15)*(Landbrug!$E$5)*Arealanvendelse!P$26</f>
        <v>1837.9363387633509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4297.8506594739029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534.73194997058431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8" s="11">
        <f>IF(Landbrug!$E$47&gt;0,SUMIF(Landbrug!$B$32:$B$45,$B18,IF($I$4=År2,Landbrug!$D$32:$D$45,Landbrug!$E$32:$E$45)),'[1]Afgrødefordeling - jordtype'!$G16)*(1-Landbrug!$E$5)*Arealanvendelse!P$26</f>
        <v>3331.9024543463102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670.76281968667865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83.455275428935138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8" s="11">
        <f>IF(Landbrug!$E$47&gt;0,SUMIF(Landbrug!$B$32:$B$45,$B18,IF($R$4=År2,Landbrug!$D$32:$D$45,Landbrug!$E$32:$E$45)),'[1]Afgrødefordeling - jordtype'!$G16)*(Landbrug!$E$5)*Arealanvendelse!P$26</f>
        <v>706.76718728558092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104591.74131750326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15114.23333078555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16323.5665640034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2358.8687857295367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1473641.3403504137</v>
      </c>
      <c r="G20" s="38">
        <f t="shared" si="2"/>
        <v>61478.767267456482</v>
      </c>
      <c r="H20" s="38">
        <f t="shared" si="2"/>
        <v>0</v>
      </c>
      <c r="I20" s="38">
        <f t="shared" si="2"/>
        <v>1141905.068429335</v>
      </c>
      <c r="J20" s="38">
        <f t="shared" si="2"/>
        <v>0</v>
      </c>
      <c r="K20" s="39">
        <f t="shared" si="2"/>
        <v>0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229990.26699110513</v>
      </c>
      <c r="P20" s="38">
        <f t="shared" si="2"/>
        <v>9594.9521168862721</v>
      </c>
      <c r="Q20" s="38">
        <f t="shared" si="2"/>
        <v>0</v>
      </c>
      <c r="R20" s="38">
        <f t="shared" si="2"/>
        <v>242222.28724258626</v>
      </c>
      <c r="S20" s="38">
        <f t="shared" si="2"/>
        <v>0</v>
      </c>
      <c r="T20" s="39">
        <f t="shared" si="2"/>
        <v>0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2" t="s">
        <v>7</v>
      </c>
      <c r="D22" s="453"/>
      <c r="E22" s="454"/>
      <c r="F22" s="458" t="s">
        <v>8</v>
      </c>
      <c r="G22" s="453"/>
      <c r="H22" s="45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9" t="s">
        <v>24</v>
      </c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  <c r="Q29" s="450"/>
      <c r="R29" s="450"/>
      <c r="S29" s="450"/>
      <c r="T29" s="450"/>
      <c r="U29" s="451"/>
    </row>
    <row r="30" spans="1:21" x14ac:dyDescent="0.25">
      <c r="A30" s="56"/>
      <c r="B30" s="53"/>
      <c r="C30" s="455" t="s">
        <v>7</v>
      </c>
      <c r="D30" s="456"/>
      <c r="E30" s="456"/>
      <c r="F30" s="456"/>
      <c r="G30" s="456"/>
      <c r="H30" s="456"/>
      <c r="I30" s="456"/>
      <c r="J30" s="456"/>
      <c r="K30" s="457"/>
      <c r="L30" s="455" t="s">
        <v>8</v>
      </c>
      <c r="M30" s="456"/>
      <c r="N30" s="456"/>
      <c r="O30" s="456"/>
      <c r="P30" s="456"/>
      <c r="Q30" s="456"/>
      <c r="R30" s="456"/>
      <c r="S30" s="456"/>
      <c r="T30" s="457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208872.91028342993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2543.5912283773305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3" s="11">
        <f>IF(Landbrug!$E$47&gt;0,SUMIF(Landbrug!$B$32:$B$45,$B33,IF($I$31=År2,Landbrug!$D$32:$D$45,Landbrug!$E$32:$E$45)),'[1]Afgrødefordeling - jordtype'!$P4)*(1-Landbrug!$E$5)*Arealanvendelse!P$36</f>
        <v>202205.55833332971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32598.662298569994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396.97666570050825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3" s="11">
        <f>IF(Landbrug!$E$47&gt;0,SUMIF(Landbrug!$B$32:$B$45,$B33,IF($R$31=År2,Landbrug!$D$32:$D$45,Landbrug!$E$32:$E$45)),'[1]Afgrødefordeling - jordtype'!$P4)*(Landbrug!$E$5)*Arealanvendelse!P$36</f>
        <v>42892.088131312361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36204.637782461192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68.782772699511852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4" s="11">
        <f>IF(Landbrug!$E$47&gt;0,SUMIF(Landbrug!$B$32:$B$45,$B34,IF($I$31=År2,Landbrug!$D$32:$D$45,Landbrug!$E$32:$E$45)),'[1]Afgrødefordeling - jordtype'!$P5)*(1-Landbrug!$E$5)*Arealanvendelse!P$36</f>
        <v>16574.226092895879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5650.4347984187989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10.734883600501851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4" s="11">
        <f>IF(Landbrug!$E$47&gt;0,SUMIF(Landbrug!$B$32:$B$45,$B34,IF($R$31=År2,Landbrug!$D$32:$D$45,Landbrug!$E$32:$E$45)),'[1]Afgrødefordeling - jordtype'!$P5)*(Landbrug!$E$5)*Arealanvendelse!P$36</f>
        <v>3515.7449287960953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30323.560406133198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277.82436371988916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5" s="11">
        <f>IF(Landbrug!$E$47&gt;0,SUMIF(Landbrug!$B$32:$B$45,$B35,IF($I$31=År2,Landbrug!$D$32:$D$45,Landbrug!$E$32:$E$45)),'[1]Afgrødefordeling - jordtype'!$P6)*(1-Landbrug!$E$5)*Arealanvendelse!P$36</f>
        <v>27069.725729856724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4732.5787917086509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43.359871794433573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5" s="11">
        <f>IF(Landbrug!$E$47&gt;0,SUMIF(Landbrug!$B$32:$B$45,$B35,IF($R$31=År2,Landbrug!$D$32:$D$45,Landbrug!$E$32:$E$45)),'[1]Afgrødefordeling - jordtype'!$P6)*(Landbrug!$E$5)*Arealanvendelse!P$36</f>
        <v>5742.0630336059721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61269.387016472785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816.92003872404018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6" s="11">
        <f>IF(Landbrug!$E$47&gt;0,SUMIF(Landbrug!$B$32:$B$45,$B36,IF($I$31=År2,Landbrug!$D$32:$D$45,Landbrug!$E$32:$E$45)),'[1]Afgrødefordeling - jordtype'!$P7)*(1-Landbrug!$E$5)*Arealanvendelse!P$36</f>
        <v>68368.682633195494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9562.2742742471983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127.49619101473459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6" s="11">
        <f>IF(Landbrug!$E$47&gt;0,SUMIF(Landbrug!$B$32:$B$45,$B36,IF($R$31=År2,Landbrug!$D$32:$D$45,Landbrug!$E$32:$E$45)),'[1]Afgrødefordeling - jordtype'!$P7)*(Landbrug!$E$5)*Arealanvendelse!P$36</f>
        <v>14502.447831283893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6962.4303427809973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15.47158083370352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7" s="11">
        <f>IF(Landbrug!$E$47&gt;0,SUMIF(Landbrug!$B$32:$B$45,$B37,IF($I$31=År2,Landbrug!$D$32:$D$45,Landbrug!$E$32:$E$45)),'[1]Afgrødefordeling - jordtype'!$P8)*(1-Landbrug!$E$5)*Arealanvendelse!P$36</f>
        <v>6215.3347848359545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1086.6220766189997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2.4146397832947688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7" s="11">
        <f>IF(Landbrug!$E$47&gt;0,SUMIF(Landbrug!$B$32:$B$45,$B37,IF($R$31=År2,Landbrug!$D$32:$D$45,Landbrug!$E$32:$E$45)),'[1]Afgrødefordeling - jordtype'!$P8)*(Landbrug!$E$5)*Arealanvendelse!P$36</f>
        <v>1318.4043482985358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10163.887521367629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26.303103413603303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8" s="11">
        <f>IF(Landbrug!$E$47&gt;0,SUMIF(Landbrug!$B$32:$B$45,$B38,IF($I$31=År2,Landbrug!$D$32:$D$45,Landbrug!$E$32:$E$45)),'[1]Afgrødefordeling - jordtype'!$P9)*(1-Landbrug!$E$5)*Arealanvendelse!P$36</f>
        <v>9073.2632932143042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1586.271462872405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4.1051086252444469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8" s="11">
        <f>IF(Landbrug!$E$47&gt;0,SUMIF(Landbrug!$B$32:$B$45,$B38,IF($R$31=År2,Landbrug!$D$32:$D$45,Landbrug!$E$32:$E$45)),'[1]Afgrødefordeling - jordtype'!$P9)*(Landbrug!$E$5)*Arealanvendelse!P$36</f>
        <v>1924.6316076515191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6250.8293030571213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73.485337039665154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9" s="11">
        <f>IF(Landbrug!$E$47&gt;0,SUMIF(Landbrug!$B$32:$B$45,$B39,IF($I$31=År2,Landbrug!$D$32:$D$45,Landbrug!$E$32:$E$45)),'[1]Afgrødefordeling - jordtype'!$P10)*(1-Landbrug!$E$5)*Arealanvendelse!P$36</f>
        <v>21132.138268442242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975.56295481238317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11.468809826999765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9" s="11">
        <f>IF(Landbrug!$E$47&gt;0,SUMIF(Landbrug!$B$32:$B$45,$B39,IF($R$31=År2,Landbrug!$D$32:$D$45,Landbrug!$E$32:$E$45)),'[1]Afgrødefordeling - jordtype'!$P10)*(Landbrug!$E$5)*Arealanvendelse!P$36</f>
        <v>4482.5747842150213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33772.09797292453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78.346709324351167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0" s="11">
        <f>IF(Landbrug!$E$47&gt;0,SUMIF(Landbrug!$B$32:$B$45,$B40,IF($I$31=År2,Landbrug!$D$32:$D$45,Landbrug!$E$32:$E$45)),'[1]Afgrødefordeling - jordtype'!$P11)*(1-Landbrug!$E$5)*Arealanvendelse!P$36</f>
        <v>30148.221950348954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5270.7898570460256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12.227521108424749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0" s="11">
        <f>IF(Landbrug!$E$47&gt;0,SUMIF(Landbrug!$B$32:$B$45,$B40,IF($R$31=År2,Landbrug!$D$32:$D$45,Landbrug!$E$32:$E$45)),'[1]Afgrødefordeling - jordtype'!$P11)*(Landbrug!$E$5)*Arealanvendelse!P$36</f>
        <v>6395.0773834073543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942.33773574359259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16.900995738263163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1" s="11">
        <f>IF(Landbrug!$E$47&gt;0,SUMIF(Landbrug!$B$32:$B$45,$B41,IF($I$31=År2,Landbrug!$D$32:$D$45,Landbrug!$E$32:$E$45)),'[1]Afgrødefordeling - jordtype'!$P12)*(1-Landbrug!$E$5)*Arealanvendelse!P$36</f>
        <v>841.22127183699297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147.07005124321964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2.6377276585728633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1" s="11">
        <f>IF(Landbrug!$E$47&gt;0,SUMIF(Landbrug!$B$32:$B$45,$B41,IF($R$31=År2,Landbrug!$D$32:$D$45,Landbrug!$E$32:$E$45)),'[1]Afgrødefordeling - jordtype'!$P12)*(Landbrug!$E$5)*Arealanvendelse!P$36</f>
        <v>178.44087584421064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12981.994545159621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120.68130675187054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2" s="11">
        <f>IF(Landbrug!$E$47&gt;0,SUMIF(Landbrug!$B$32:$B$45,$B42,IF($I$31=År2,Landbrug!$D$32:$D$45,Landbrug!$E$32:$E$45)),'[1]Afgrødefordeling - jordtype'!$P13)*(1-Landbrug!$E$5)*Arealanvendelse!P$36</f>
        <v>11588.976593028619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2026.0916342156638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18.834654810985576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2" s="11">
        <f>IF(Landbrug!$E$47&gt;0,SUMIF(Landbrug!$B$32:$B$45,$B42,IF($R$31=År2,Landbrug!$D$32:$D$45,Landbrug!$E$32:$E$45)),'[1]Afgrødefordeling - jordtype'!$P13)*(Landbrug!$E$5)*Arealanvendelse!P$36</f>
        <v>2458.2677621575858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18749.967555234878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876.14056409986233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3" s="11">
        <f>IF(Landbrug!$E$47&gt;0,SUMIF(Landbrug!$B$32:$B$45,$B43,IF($I$31=År2,Landbrug!$D$32:$D$45,Landbrug!$E$32:$E$45)),'[1]Afgrødefordeling - jordtype'!$P14)*(1-Landbrug!$E$5)*Arealanvendelse!P$36</f>
        <v>16738.023911640095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2926.2955144008188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136.73870075546986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3" s="11">
        <f>IF(Landbrug!$E$47&gt;0,SUMIF(Landbrug!$B$32:$B$45,$B43,IF($R$31=År2,Landbrug!$D$32:$D$45,Landbrug!$E$32:$E$45)),'[1]Afgrødefordeling - jordtype'!$P14)*(Landbrug!$E$5)*Arealanvendelse!P$36</f>
        <v>3550.4899206509294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3521.5670849566368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26.483764144438243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4" s="11">
        <f>IF(Landbrug!$E$47&gt;0,SUMIF(Landbrug!$B$32:$B$45,$B44,IF($I$31=År2,Landbrug!$D$32:$D$45,Landbrug!$E$32:$E$45)),'[1]Afgrødefordeling - jordtype'!$P15)*(1-Landbrug!$E$5)*Arealanvendelse!P$36</f>
        <v>3143.6893904380149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549.60873580248085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4.1333042306348711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4" s="11">
        <f>IF(Landbrug!$E$47&gt;0,SUMIF(Landbrug!$B$32:$B$45,$B44,IF($R$31=År2,Landbrug!$D$32:$D$45,Landbrug!$E$32:$E$45)),'[1]Afgrødefordeling - jordtype'!$P15)*(Landbrug!$E$5)*Arealanvendelse!P$36</f>
        <v>666.84320403230618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1354.1971019229918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56.208438932954692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5" s="11">
        <f>IF(Landbrug!$E$47&gt;0,SUMIF(Landbrug!$B$32:$B$45,$B45,IF($I$31=År2,Landbrug!$D$32:$D$45,Landbrug!$E$32:$E$45)),'[1]Afgrødefordeling - jordtype'!$P16)*(1-Landbrug!$E$5)*Arealanvendelse!P$36</f>
        <v>1208.8865437387055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211.34868064694092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8.7724153247963965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5" s="11">
        <f>IF(Landbrug!$E$47&gt;0,SUMIF(Landbrug!$B$32:$B$45,$B45,IF($R$31=År2,Landbrug!$D$32:$D$45,Landbrug!$E$32:$E$45)),'[1]Afgrødefordeling - jordtype'!$P16)*(Landbrug!$E$5)*Arealanvendelse!P$36</f>
        <v>256.43047897487696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32955.503622496719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1629.0025287440153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5143.3444959965982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254.23738887912378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464325.30827414186</v>
      </c>
      <c r="G47" s="38">
        <f t="shared" si="3"/>
        <v>6626.1427325434997</v>
      </c>
      <c r="H47" s="38">
        <f t="shared" si="3"/>
        <v>0</v>
      </c>
      <c r="I47" s="38">
        <f t="shared" si="3"/>
        <v>414307.94879680173</v>
      </c>
      <c r="J47" s="38">
        <f t="shared" si="3"/>
        <v>0</v>
      </c>
      <c r="K47" s="39">
        <f t="shared" si="3"/>
        <v>0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72466.955626600189</v>
      </c>
      <c r="P47" s="38">
        <f t="shared" si="3"/>
        <v>1034.1378831137254</v>
      </c>
      <c r="Q47" s="38">
        <f t="shared" si="3"/>
        <v>0</v>
      </c>
      <c r="R47" s="38">
        <f t="shared" si="3"/>
        <v>87883.504290230645</v>
      </c>
      <c r="S47" s="38">
        <f t="shared" si="3"/>
        <v>0</v>
      </c>
      <c r="T47" s="39">
        <f t="shared" si="3"/>
        <v>0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2" t="s">
        <v>7</v>
      </c>
      <c r="D49" s="453"/>
      <c r="E49" s="454"/>
      <c r="F49" s="458" t="s">
        <v>8</v>
      </c>
      <c r="G49" s="453"/>
      <c r="H49" s="45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8.85546875" bestFit="1" customWidth="1"/>
    <col min="37" max="37" width="9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4" x14ac:dyDescent="0.25">
      <c r="A3" s="77" t="s">
        <v>174</v>
      </c>
      <c r="B3" s="77" t="s">
        <v>62</v>
      </c>
    </row>
    <row r="4" spans="1:44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106</v>
      </c>
      <c r="X4" s="168" t="s">
        <v>14</v>
      </c>
      <c r="Y4" s="168" t="s">
        <v>50</v>
      </c>
      <c r="Z4" s="168" t="s">
        <v>52</v>
      </c>
      <c r="AA4" s="168" t="s">
        <v>107</v>
      </c>
      <c r="AB4" s="168" t="s">
        <v>140</v>
      </c>
      <c r="AC4" s="168" t="s">
        <v>135</v>
      </c>
      <c r="AD4" s="168" t="s">
        <v>13</v>
      </c>
      <c r="AE4" s="168" t="s">
        <v>99</v>
      </c>
      <c r="AF4" s="168" t="s">
        <v>95</v>
      </c>
      <c r="AG4" s="168" t="s">
        <v>119</v>
      </c>
      <c r="AH4" s="168" t="s">
        <v>204</v>
      </c>
      <c r="AI4" s="168" t="s">
        <v>203</v>
      </c>
      <c r="AJ4" s="168" t="s">
        <v>208</v>
      </c>
      <c r="AK4" s="168" t="s">
        <v>238</v>
      </c>
      <c r="AL4" s="168" t="s">
        <v>231</v>
      </c>
      <c r="AM4" s="168" t="s">
        <v>110</v>
      </c>
      <c r="AN4" s="168" t="s">
        <v>115</v>
      </c>
      <c r="AO4" s="168" t="s">
        <v>308</v>
      </c>
      <c r="AP4" s="168" t="s">
        <v>309</v>
      </c>
      <c r="AQ4" s="168" t="s">
        <v>118</v>
      </c>
      <c r="AR4" s="168" t="s">
        <v>61</v>
      </c>
    </row>
    <row r="5" spans="1:44" x14ac:dyDescent="0.25">
      <c r="A5" s="78" t="s">
        <v>109</v>
      </c>
      <c r="B5" s="237"/>
      <c r="C5" s="237"/>
      <c r="D5" s="237">
        <v>729134</v>
      </c>
      <c r="E5" s="237">
        <v>6170358.5307428464</v>
      </c>
      <c r="F5" s="237"/>
      <c r="G5" s="237">
        <v>20562.326165374725</v>
      </c>
      <c r="H5" s="237"/>
      <c r="I5" s="237"/>
      <c r="J5" s="237">
        <v>428226</v>
      </c>
      <c r="K5" s="237">
        <v>85676.999999999985</v>
      </c>
      <c r="L5" s="237"/>
      <c r="M5" s="237">
        <v>75934</v>
      </c>
      <c r="N5" s="237">
        <v>1730078</v>
      </c>
      <c r="O5" s="237"/>
      <c r="P5" s="237">
        <v>995654</v>
      </c>
      <c r="Q5" s="237"/>
      <c r="R5" s="237">
        <v>3785.9999999999991</v>
      </c>
      <c r="S5" s="237">
        <v>28423786.988950476</v>
      </c>
      <c r="T5" s="237"/>
      <c r="U5" s="237">
        <v>330026</v>
      </c>
      <c r="V5" s="237"/>
      <c r="W5" s="237">
        <v>0</v>
      </c>
      <c r="X5" s="237"/>
      <c r="Y5" s="237"/>
      <c r="Z5" s="237">
        <v>28645.000000000004</v>
      </c>
      <c r="AA5" s="237"/>
      <c r="AB5" s="237">
        <v>15779421.905823391</v>
      </c>
      <c r="AC5" s="237">
        <v>32382708.3029931</v>
      </c>
      <c r="AD5" s="237"/>
      <c r="AE5" s="237">
        <v>0</v>
      </c>
      <c r="AF5" s="237"/>
      <c r="AG5" s="237"/>
      <c r="AH5" s="237"/>
      <c r="AI5" s="237"/>
      <c r="AJ5" s="237">
        <v>2999491.8456123834</v>
      </c>
      <c r="AK5" s="237"/>
      <c r="AL5" s="237"/>
      <c r="AM5" s="237"/>
      <c r="AN5" s="237"/>
      <c r="AO5" s="237"/>
      <c r="AP5" s="237"/>
      <c r="AQ5" s="237"/>
      <c r="AR5" s="237">
        <v>90183489.900287569</v>
      </c>
    </row>
    <row r="6" spans="1:44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>
        <v>0</v>
      </c>
      <c r="X6" s="237"/>
      <c r="Y6" s="237"/>
      <c r="Z6" s="237">
        <v>28645.000000000004</v>
      </c>
      <c r="AA6" s="237"/>
      <c r="AB6" s="237">
        <v>2668834</v>
      </c>
      <c r="AC6" s="237">
        <v>2914869.3333333335</v>
      </c>
      <c r="AD6" s="237"/>
      <c r="AE6" s="237">
        <v>0</v>
      </c>
      <c r="AF6" s="237"/>
      <c r="AG6" s="237"/>
      <c r="AH6" s="237"/>
      <c r="AI6" s="237"/>
      <c r="AJ6" s="237">
        <v>0</v>
      </c>
      <c r="AK6" s="237"/>
      <c r="AL6" s="237"/>
      <c r="AM6" s="237"/>
      <c r="AN6" s="237"/>
      <c r="AO6" s="237"/>
      <c r="AP6" s="237"/>
      <c r="AQ6" s="237"/>
      <c r="AR6" s="237">
        <v>13090417.500000002</v>
      </c>
    </row>
    <row r="7" spans="1:44" x14ac:dyDescent="0.25">
      <c r="A7" s="79">
        <v>2030</v>
      </c>
      <c r="B7" s="237"/>
      <c r="C7" s="237"/>
      <c r="D7" s="237">
        <v>0</v>
      </c>
      <c r="E7" s="237">
        <v>2258235.6960382708</v>
      </c>
      <c r="F7" s="237"/>
      <c r="G7" s="237">
        <v>6782.1960455237531</v>
      </c>
      <c r="H7" s="237"/>
      <c r="I7" s="237"/>
      <c r="J7" s="237">
        <v>142742</v>
      </c>
      <c r="K7" s="237">
        <v>0</v>
      </c>
      <c r="L7" s="237"/>
      <c r="M7" s="237">
        <v>0</v>
      </c>
      <c r="N7" s="237">
        <v>750000</v>
      </c>
      <c r="O7" s="237"/>
      <c r="P7" s="237">
        <v>0</v>
      </c>
      <c r="Q7" s="237"/>
      <c r="R7" s="237">
        <v>0</v>
      </c>
      <c r="S7" s="237">
        <v>10429714.413001494</v>
      </c>
      <c r="T7" s="237"/>
      <c r="U7" s="237">
        <v>0</v>
      </c>
      <c r="V7" s="237"/>
      <c r="W7" s="237">
        <v>0</v>
      </c>
      <c r="X7" s="237"/>
      <c r="Y7" s="237"/>
      <c r="Z7" s="237">
        <v>0</v>
      </c>
      <c r="AA7" s="237"/>
      <c r="AB7" s="237">
        <v>5488473.8162016999</v>
      </c>
      <c r="AC7" s="237">
        <v>12944349.760442935</v>
      </c>
      <c r="AD7" s="237"/>
      <c r="AE7" s="237">
        <v>0</v>
      </c>
      <c r="AF7" s="237"/>
      <c r="AG7" s="237"/>
      <c r="AH7" s="237"/>
      <c r="AI7" s="237"/>
      <c r="AJ7" s="237">
        <v>947207.95124601573</v>
      </c>
      <c r="AK7" s="237"/>
      <c r="AL7" s="237"/>
      <c r="AM7" s="237"/>
      <c r="AN7" s="237"/>
      <c r="AO7" s="237"/>
      <c r="AP7" s="237"/>
      <c r="AQ7" s="237"/>
      <c r="AR7" s="237">
        <v>32967505.832975939</v>
      </c>
    </row>
    <row r="8" spans="1:44" x14ac:dyDescent="0.25">
      <c r="A8" s="79">
        <v>2050</v>
      </c>
      <c r="B8" s="237"/>
      <c r="C8" s="237"/>
      <c r="D8" s="237">
        <v>0</v>
      </c>
      <c r="E8" s="237">
        <v>3155035.8347045756</v>
      </c>
      <c r="F8" s="237"/>
      <c r="G8" s="237">
        <v>9338.6301198509736</v>
      </c>
      <c r="H8" s="237"/>
      <c r="I8" s="237"/>
      <c r="J8" s="237">
        <v>142742</v>
      </c>
      <c r="K8" s="237">
        <v>0</v>
      </c>
      <c r="L8" s="237"/>
      <c r="M8" s="237">
        <v>0</v>
      </c>
      <c r="N8" s="237">
        <v>980000</v>
      </c>
      <c r="O8" s="237"/>
      <c r="P8" s="237">
        <v>0</v>
      </c>
      <c r="Q8" s="237"/>
      <c r="R8" s="237">
        <v>0</v>
      </c>
      <c r="S8" s="237">
        <v>13640562.909282314</v>
      </c>
      <c r="T8" s="237"/>
      <c r="U8" s="237">
        <v>0</v>
      </c>
      <c r="V8" s="237"/>
      <c r="W8" s="237">
        <v>0</v>
      </c>
      <c r="X8" s="237"/>
      <c r="Y8" s="237"/>
      <c r="Z8" s="237">
        <v>0</v>
      </c>
      <c r="AA8" s="237"/>
      <c r="AB8" s="237">
        <v>7622114.0896216901</v>
      </c>
      <c r="AC8" s="237">
        <v>16523489.209216831</v>
      </c>
      <c r="AD8" s="237"/>
      <c r="AE8" s="237">
        <v>0</v>
      </c>
      <c r="AF8" s="237"/>
      <c r="AG8" s="237"/>
      <c r="AH8" s="237"/>
      <c r="AI8" s="237"/>
      <c r="AJ8" s="237">
        <v>2052283.894366368</v>
      </c>
      <c r="AK8" s="237"/>
      <c r="AL8" s="237"/>
      <c r="AM8" s="237"/>
      <c r="AN8" s="237"/>
      <c r="AO8" s="237"/>
      <c r="AP8" s="237"/>
      <c r="AQ8" s="237"/>
      <c r="AR8" s="237">
        <v>44125566.56731163</v>
      </c>
    </row>
    <row r="9" spans="1:44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40530471.827939324</v>
      </c>
      <c r="L9" s="237"/>
      <c r="M9" s="237">
        <v>2431071.9109764313</v>
      </c>
      <c r="N9" s="237"/>
      <c r="O9" s="237">
        <v>8131611.3982071662</v>
      </c>
      <c r="P9" s="237"/>
      <c r="Q9" s="237">
        <v>0</v>
      </c>
      <c r="R9" s="237">
        <v>19804298.667995278</v>
      </c>
      <c r="S9" s="237"/>
      <c r="T9" s="237">
        <v>4785167.0812693574</v>
      </c>
      <c r="U9" s="237">
        <v>19245598.566090096</v>
      </c>
      <c r="V9" s="237"/>
      <c r="W9" s="237">
        <v>421337.14221617021</v>
      </c>
      <c r="X9" s="237"/>
      <c r="Y9" s="237"/>
      <c r="Z9" s="237">
        <v>11282122.108089752</v>
      </c>
      <c r="AA9" s="237">
        <v>146868.41329115626</v>
      </c>
      <c r="AB9" s="237"/>
      <c r="AC9" s="237"/>
      <c r="AD9" s="237"/>
      <c r="AE9" s="237">
        <v>218413.73916352939</v>
      </c>
      <c r="AF9" s="237"/>
      <c r="AG9" s="237"/>
      <c r="AH9" s="237">
        <v>2352147.9602226238</v>
      </c>
      <c r="AI9" s="237">
        <v>1134162.9800928</v>
      </c>
      <c r="AJ9" s="237"/>
      <c r="AK9" s="237">
        <v>829533.07706806227</v>
      </c>
      <c r="AL9" s="237"/>
      <c r="AM9" s="237"/>
      <c r="AN9" s="237"/>
      <c r="AO9" s="237"/>
      <c r="AP9" s="237"/>
      <c r="AQ9" s="237"/>
      <c r="AR9" s="237">
        <v>111530050.14930853</v>
      </c>
    </row>
    <row r="10" spans="1:44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>
        <v>0</v>
      </c>
      <c r="X10" s="237"/>
      <c r="Y10" s="237"/>
      <c r="Z10" s="237">
        <v>944413.49448565592</v>
      </c>
      <c r="AA10" s="237">
        <v>44253.667473236274</v>
      </c>
      <c r="AB10" s="237"/>
      <c r="AC10" s="237"/>
      <c r="AD10" s="237"/>
      <c r="AE10" s="237">
        <v>0</v>
      </c>
      <c r="AF10" s="237"/>
      <c r="AG10" s="237"/>
      <c r="AH10" s="237">
        <v>0</v>
      </c>
      <c r="AI10" s="237">
        <v>0</v>
      </c>
      <c r="AJ10" s="237"/>
      <c r="AK10" s="237">
        <v>240377.87559326066</v>
      </c>
      <c r="AL10" s="237"/>
      <c r="AM10" s="237"/>
      <c r="AN10" s="237"/>
      <c r="AO10" s="237"/>
      <c r="AP10" s="237"/>
      <c r="AQ10" s="237"/>
      <c r="AR10" s="237">
        <v>35984266.24676016</v>
      </c>
    </row>
    <row r="11" spans="1:44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13395356.921334656</v>
      </c>
      <c r="L11" s="237"/>
      <c r="M11" s="237">
        <v>781548.28469954629</v>
      </c>
      <c r="N11" s="237"/>
      <c r="O11" s="237">
        <v>2710537.1327357218</v>
      </c>
      <c r="P11" s="237"/>
      <c r="Q11" s="237">
        <v>0</v>
      </c>
      <c r="R11" s="237">
        <v>6601730.9291470749</v>
      </c>
      <c r="S11" s="237"/>
      <c r="T11" s="237">
        <v>1541706.2069447264</v>
      </c>
      <c r="U11" s="237">
        <v>6447095.7592554223</v>
      </c>
      <c r="V11" s="237"/>
      <c r="W11" s="237">
        <v>158001.4283310638</v>
      </c>
      <c r="X11" s="237"/>
      <c r="Y11" s="237"/>
      <c r="Z11" s="237">
        <v>2048036.6121291136</v>
      </c>
      <c r="AA11" s="237">
        <v>48606.984861119992</v>
      </c>
      <c r="AB11" s="237"/>
      <c r="AC11" s="237"/>
      <c r="AD11" s="237"/>
      <c r="AE11" s="237">
        <v>109206.86958176469</v>
      </c>
      <c r="AF11" s="237"/>
      <c r="AG11" s="237"/>
      <c r="AH11" s="237">
        <v>912057.37233122147</v>
      </c>
      <c r="AI11" s="237">
        <v>432062.08765439998</v>
      </c>
      <c r="AJ11" s="237"/>
      <c r="AK11" s="237">
        <v>294577.60073740082</v>
      </c>
      <c r="AL11" s="237"/>
      <c r="AM11" s="237"/>
      <c r="AN11" s="237"/>
      <c r="AO11" s="237"/>
      <c r="AP11" s="237"/>
      <c r="AQ11" s="237"/>
      <c r="AR11" s="237">
        <v>35552939.281972162</v>
      </c>
    </row>
    <row r="12" spans="1:44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13395356.921334656</v>
      </c>
      <c r="L12" s="237"/>
      <c r="M12" s="237">
        <v>781548.28469954629</v>
      </c>
      <c r="N12" s="237"/>
      <c r="O12" s="237">
        <v>0</v>
      </c>
      <c r="P12" s="237"/>
      <c r="Q12" s="237">
        <v>0</v>
      </c>
      <c r="R12" s="237">
        <v>6601730.9291470749</v>
      </c>
      <c r="S12" s="237"/>
      <c r="T12" s="237">
        <v>1541706.2069447264</v>
      </c>
      <c r="U12" s="237">
        <v>6447095.7592554223</v>
      </c>
      <c r="V12" s="237"/>
      <c r="W12" s="237">
        <v>263335.71388510638</v>
      </c>
      <c r="X12" s="237"/>
      <c r="Y12" s="237"/>
      <c r="Z12" s="237">
        <v>8289672.001474984</v>
      </c>
      <c r="AA12" s="237">
        <v>54007.760956799997</v>
      </c>
      <c r="AB12" s="237"/>
      <c r="AC12" s="237"/>
      <c r="AD12" s="237"/>
      <c r="AE12" s="237">
        <v>109206.86958176469</v>
      </c>
      <c r="AF12" s="237"/>
      <c r="AG12" s="237"/>
      <c r="AH12" s="237">
        <v>1440090.5878914024</v>
      </c>
      <c r="AI12" s="237">
        <v>702100.89243839995</v>
      </c>
      <c r="AJ12" s="237"/>
      <c r="AK12" s="237">
        <v>294577.60073740082</v>
      </c>
      <c r="AL12" s="237"/>
      <c r="AM12" s="237"/>
      <c r="AN12" s="237"/>
      <c r="AO12" s="237"/>
      <c r="AP12" s="237"/>
      <c r="AQ12" s="237"/>
      <c r="AR12" s="237">
        <v>39992844.62057621</v>
      </c>
    </row>
    <row r="13" spans="1:44" x14ac:dyDescent="0.25">
      <c r="A13" s="78" t="s">
        <v>127</v>
      </c>
      <c r="B13" s="237">
        <v>182574.19618217932</v>
      </c>
      <c r="C13" s="237">
        <v>250070.75532096261</v>
      </c>
      <c r="D13" s="237"/>
      <c r="E13" s="237"/>
      <c r="F13" s="237">
        <v>281468.55244752642</v>
      </c>
      <c r="G13" s="237"/>
      <c r="H13" s="237">
        <v>157152.21479103784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0</v>
      </c>
      <c r="X13" s="237">
        <v>267279.65146383434</v>
      </c>
      <c r="Y13" s="237"/>
      <c r="Z13" s="237"/>
      <c r="AA13" s="237"/>
      <c r="AB13" s="237"/>
      <c r="AC13" s="237"/>
      <c r="AD13" s="237">
        <v>542658.68630536064</v>
      </c>
      <c r="AE13" s="237">
        <v>0</v>
      </c>
      <c r="AF13" s="237"/>
      <c r="AG13" s="237"/>
      <c r="AH13" s="237"/>
      <c r="AI13" s="237"/>
      <c r="AJ13" s="237"/>
      <c r="AK13" s="237"/>
      <c r="AL13" s="237"/>
      <c r="AM13" s="237"/>
      <c r="AN13" s="237"/>
      <c r="AO13" s="237"/>
      <c r="AP13" s="237"/>
      <c r="AQ13" s="237"/>
      <c r="AR13" s="237">
        <v>9638396.1067842171</v>
      </c>
    </row>
    <row r="14" spans="1:44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0</v>
      </c>
      <c r="X14" s="237">
        <v>107607.71285182264</v>
      </c>
      <c r="Y14" s="237"/>
      <c r="Z14" s="237"/>
      <c r="AA14" s="237"/>
      <c r="AB14" s="237"/>
      <c r="AC14" s="237"/>
      <c r="AD14" s="237">
        <v>218476.26548703379</v>
      </c>
      <c r="AE14" s="237">
        <v>0</v>
      </c>
      <c r="AF14" s="237"/>
      <c r="AG14" s="237"/>
      <c r="AH14" s="237"/>
      <c r="AI14" s="237"/>
      <c r="AJ14" s="237"/>
      <c r="AK14" s="237"/>
      <c r="AL14" s="237"/>
      <c r="AM14" s="237"/>
      <c r="AN14" s="237"/>
      <c r="AO14" s="237"/>
      <c r="AP14" s="237"/>
      <c r="AQ14" s="237"/>
      <c r="AR14" s="237">
        <v>3083197.0190696353</v>
      </c>
    </row>
    <row r="15" spans="1:44" x14ac:dyDescent="0.25">
      <c r="A15" s="79">
        <v>2030</v>
      </c>
      <c r="B15" s="237">
        <v>60789.12467762841</v>
      </c>
      <c r="C15" s="237">
        <v>81052.166236837889</v>
      </c>
      <c r="D15" s="237"/>
      <c r="E15" s="237"/>
      <c r="F15" s="237">
        <v>93716.56721134379</v>
      </c>
      <c r="G15" s="237"/>
      <c r="H15" s="237">
        <v>52683.90805394463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0</v>
      </c>
      <c r="X15" s="237">
        <v>89603.169774824273</v>
      </c>
      <c r="Y15" s="237"/>
      <c r="Z15" s="237"/>
      <c r="AA15" s="237"/>
      <c r="AB15" s="237"/>
      <c r="AC15" s="237"/>
      <c r="AD15" s="237">
        <v>181921.58711858263</v>
      </c>
      <c r="AE15" s="237">
        <v>0</v>
      </c>
      <c r="AF15" s="237"/>
      <c r="AG15" s="237"/>
      <c r="AH15" s="237"/>
      <c r="AI15" s="237"/>
      <c r="AJ15" s="237"/>
      <c r="AK15" s="237"/>
      <c r="AL15" s="237"/>
      <c r="AM15" s="237"/>
      <c r="AN15" s="237"/>
      <c r="AO15" s="237"/>
      <c r="AP15" s="237"/>
      <c r="AQ15" s="237"/>
      <c r="AR15" s="237">
        <v>3209159.2069398002</v>
      </c>
    </row>
    <row r="16" spans="1:44" x14ac:dyDescent="0.25">
      <c r="A16" s="79">
        <v>2050</v>
      </c>
      <c r="B16" s="237">
        <v>63381.970906546776</v>
      </c>
      <c r="C16" s="237">
        <v>169018.58908412472</v>
      </c>
      <c r="D16" s="237"/>
      <c r="E16" s="237"/>
      <c r="F16" s="237">
        <v>97713.871814259604</v>
      </c>
      <c r="G16" s="237"/>
      <c r="H16" s="237">
        <v>41198.281089255397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0</v>
      </c>
      <c r="X16" s="237">
        <v>70068.768837187454</v>
      </c>
      <c r="Y16" s="237"/>
      <c r="Z16" s="237"/>
      <c r="AA16" s="237"/>
      <c r="AB16" s="237"/>
      <c r="AC16" s="237"/>
      <c r="AD16" s="237">
        <v>142260.83369974422</v>
      </c>
      <c r="AE16" s="237">
        <v>0</v>
      </c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7"/>
      <c r="AQ16" s="237"/>
      <c r="AR16" s="237">
        <v>3346039.880774782</v>
      </c>
    </row>
    <row r="17" spans="1:44" x14ac:dyDescent="0.25">
      <c r="A17" s="78" t="s">
        <v>120</v>
      </c>
      <c r="B17" s="237"/>
      <c r="C17" s="237"/>
      <c r="D17" s="237">
        <v>733771.78685234336</v>
      </c>
      <c r="E17" s="237"/>
      <c r="F17" s="237"/>
      <c r="G17" s="237"/>
      <c r="H17" s="237"/>
      <c r="I17" s="237"/>
      <c r="J17" s="237"/>
      <c r="K17" s="237"/>
      <c r="L17" s="237"/>
      <c r="M17" s="237">
        <v>2241512.6885236581</v>
      </c>
      <c r="N17" s="237">
        <v>1218349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>
        <v>544600.53074977349</v>
      </c>
      <c r="AG17" s="237">
        <v>9067563.9444953725</v>
      </c>
      <c r="AH17" s="237"/>
      <c r="AI17" s="237"/>
      <c r="AJ17" s="237"/>
      <c r="AK17" s="237"/>
      <c r="AL17" s="237">
        <v>521464.76674524794</v>
      </c>
      <c r="AM17" s="237"/>
      <c r="AN17" s="237"/>
      <c r="AO17" s="237">
        <v>3136000</v>
      </c>
      <c r="AP17" s="237">
        <v>784000</v>
      </c>
      <c r="AQ17" s="237"/>
      <c r="AR17" s="237">
        <v>18247262.717366397</v>
      </c>
    </row>
    <row r="18" spans="1:44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>
        <v>209782.38739500003</v>
      </c>
      <c r="AG18" s="237">
        <v>3010238.4923246857</v>
      </c>
      <c r="AH18" s="237"/>
      <c r="AI18" s="237"/>
      <c r="AJ18" s="237"/>
      <c r="AK18" s="237"/>
      <c r="AL18" s="237">
        <v>112887.06079513082</v>
      </c>
      <c r="AM18" s="237"/>
      <c r="AN18" s="237"/>
      <c r="AO18" s="237">
        <v>0</v>
      </c>
      <c r="AP18" s="237">
        <v>0</v>
      </c>
      <c r="AQ18" s="237"/>
      <c r="AR18" s="237">
        <v>6209404.1530503789</v>
      </c>
    </row>
    <row r="19" spans="1:44" x14ac:dyDescent="0.25">
      <c r="A19" s="79">
        <v>2030</v>
      </c>
      <c r="B19" s="237"/>
      <c r="C19" s="237"/>
      <c r="D19" s="237">
        <v>363994.97174274386</v>
      </c>
      <c r="E19" s="237"/>
      <c r="F19" s="237"/>
      <c r="G19" s="237"/>
      <c r="H19" s="237"/>
      <c r="I19" s="237"/>
      <c r="J19" s="237"/>
      <c r="K19" s="237"/>
      <c r="L19" s="237"/>
      <c r="M19" s="237">
        <v>113987.79796606442</v>
      </c>
      <c r="N19" s="237">
        <v>232809.00000000006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/>
      <c r="AE19" s="237"/>
      <c r="AF19" s="237">
        <v>185848.04575906202</v>
      </c>
      <c r="AG19" s="237">
        <v>2884201.8360359715</v>
      </c>
      <c r="AH19" s="237"/>
      <c r="AI19" s="237"/>
      <c r="AJ19" s="237"/>
      <c r="AK19" s="237"/>
      <c r="AL19" s="237">
        <v>216738.62428228141</v>
      </c>
      <c r="AM19" s="237"/>
      <c r="AN19" s="237"/>
      <c r="AO19" s="237">
        <v>1455999.9999999998</v>
      </c>
      <c r="AP19" s="237">
        <v>363999.99999999994</v>
      </c>
      <c r="AQ19" s="237"/>
      <c r="AR19" s="237">
        <v>5817580.2757861232</v>
      </c>
    </row>
    <row r="20" spans="1:44" x14ac:dyDescent="0.25">
      <c r="A20" s="79">
        <v>2050</v>
      </c>
      <c r="B20" s="237"/>
      <c r="C20" s="237"/>
      <c r="D20" s="237">
        <v>369776.8151095995</v>
      </c>
      <c r="E20" s="237"/>
      <c r="F20" s="237"/>
      <c r="G20" s="237"/>
      <c r="H20" s="237"/>
      <c r="I20" s="237"/>
      <c r="J20" s="237"/>
      <c r="K20" s="237"/>
      <c r="L20" s="237"/>
      <c r="M20" s="237">
        <v>233759.67802203202</v>
      </c>
      <c r="N20" s="237">
        <v>2808.9999999999418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>
        <v>148970.0975957115</v>
      </c>
      <c r="AG20" s="237">
        <v>3173123.6161347157</v>
      </c>
      <c r="AH20" s="237"/>
      <c r="AI20" s="237"/>
      <c r="AJ20" s="237"/>
      <c r="AK20" s="237"/>
      <c r="AL20" s="237">
        <v>191839.08166783571</v>
      </c>
      <c r="AM20" s="237"/>
      <c r="AN20" s="237"/>
      <c r="AO20" s="237">
        <v>1680000</v>
      </c>
      <c r="AP20" s="237">
        <v>420000</v>
      </c>
      <c r="AQ20" s="237"/>
      <c r="AR20" s="237">
        <v>6220278.2885298943</v>
      </c>
    </row>
    <row r="21" spans="1:44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>
        <v>0</v>
      </c>
      <c r="AG21" s="237"/>
      <c r="AH21" s="237"/>
      <c r="AI21" s="237"/>
      <c r="AJ21" s="237"/>
      <c r="AK21" s="237"/>
      <c r="AL21" s="237">
        <v>104203.4407339669</v>
      </c>
      <c r="AM21" s="237"/>
      <c r="AN21" s="237"/>
      <c r="AO21" s="237"/>
      <c r="AP21" s="237"/>
      <c r="AQ21" s="237">
        <v>2569194.1764263422</v>
      </c>
      <c r="AR21" s="237">
        <v>2673397.6171603091</v>
      </c>
    </row>
    <row r="22" spans="1:44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>
        <v>0</v>
      </c>
      <c r="AG22" s="237"/>
      <c r="AH22" s="237"/>
      <c r="AI22" s="237"/>
      <c r="AJ22" s="237"/>
      <c r="AK22" s="237"/>
      <c r="AL22" s="237">
        <v>104203.4407339669</v>
      </c>
      <c r="AM22" s="237"/>
      <c r="AN22" s="237"/>
      <c r="AO22" s="237"/>
      <c r="AP22" s="237"/>
      <c r="AQ22" s="237">
        <v>827693.20492220437</v>
      </c>
      <c r="AR22" s="237">
        <v>931896.64565617125</v>
      </c>
    </row>
    <row r="23" spans="1:44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/>
      <c r="AE23" s="237"/>
      <c r="AF23" s="237">
        <v>0</v>
      </c>
      <c r="AG23" s="237"/>
      <c r="AH23" s="237"/>
      <c r="AI23" s="237"/>
      <c r="AJ23" s="237"/>
      <c r="AK23" s="237"/>
      <c r="AL23" s="237">
        <v>0</v>
      </c>
      <c r="AM23" s="237"/>
      <c r="AN23" s="237"/>
      <c r="AO23" s="237"/>
      <c r="AP23" s="237"/>
      <c r="AQ23" s="237">
        <v>795208.26556377183</v>
      </c>
      <c r="AR23" s="237">
        <v>795208.26556377183</v>
      </c>
    </row>
    <row r="24" spans="1:44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>
        <v>0</v>
      </c>
      <c r="AG24" s="237"/>
      <c r="AH24" s="237"/>
      <c r="AI24" s="237"/>
      <c r="AJ24" s="237"/>
      <c r="AK24" s="237"/>
      <c r="AL24" s="237">
        <v>0</v>
      </c>
      <c r="AM24" s="237"/>
      <c r="AN24" s="237"/>
      <c r="AO24" s="237"/>
      <c r="AP24" s="237"/>
      <c r="AQ24" s="237">
        <v>946292.70594036591</v>
      </c>
      <c r="AR24" s="237">
        <v>946292.70594036591</v>
      </c>
    </row>
    <row r="25" spans="1:44" x14ac:dyDescent="0.25">
      <c r="A25" s="78" t="s">
        <v>114</v>
      </c>
      <c r="B25" s="237"/>
      <c r="C25" s="237"/>
      <c r="D25" s="237"/>
      <c r="E25" s="237">
        <v>1108732.8306905439</v>
      </c>
      <c r="F25" s="237"/>
      <c r="G25" s="237">
        <v>6702.2320151745844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13173061.804333832</v>
      </c>
      <c r="T25" s="237"/>
      <c r="U25" s="237"/>
      <c r="V25" s="237"/>
      <c r="W25" s="237"/>
      <c r="X25" s="237"/>
      <c r="Y25" s="237"/>
      <c r="Z25" s="237"/>
      <c r="AA25" s="237"/>
      <c r="AB25" s="237"/>
      <c r="AC25" s="237">
        <v>19056913.920147642</v>
      </c>
      <c r="AD25" s="237"/>
      <c r="AE25" s="237"/>
      <c r="AF25" s="237"/>
      <c r="AG25" s="237"/>
      <c r="AH25" s="237"/>
      <c r="AI25" s="237"/>
      <c r="AJ25" s="237"/>
      <c r="AK25" s="237"/>
      <c r="AL25" s="237"/>
      <c r="AM25" s="237">
        <v>79675153.193092853</v>
      </c>
      <c r="AN25" s="237">
        <v>1855730.8142318525</v>
      </c>
      <c r="AO25" s="237"/>
      <c r="AP25" s="237"/>
      <c r="AQ25" s="237"/>
      <c r="AR25" s="237">
        <v>114876294.7945119</v>
      </c>
    </row>
    <row r="26" spans="1:44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/>
      <c r="AC26" s="237">
        <v>14742130.666666664</v>
      </c>
      <c r="AD26" s="237"/>
      <c r="AE26" s="237"/>
      <c r="AF26" s="237"/>
      <c r="AG26" s="237"/>
      <c r="AH26" s="237"/>
      <c r="AI26" s="237"/>
      <c r="AJ26" s="237"/>
      <c r="AK26" s="237"/>
      <c r="AL26" s="237"/>
      <c r="AM26" s="237">
        <v>8803491.7355084848</v>
      </c>
      <c r="AN26" s="237">
        <v>944815.08868008247</v>
      </c>
      <c r="AO26" s="237"/>
      <c r="AP26" s="237"/>
      <c r="AQ26" s="237"/>
      <c r="AR26" s="237">
        <v>35015134.317045711</v>
      </c>
    </row>
    <row r="27" spans="1:44" x14ac:dyDescent="0.25">
      <c r="A27" s="79">
        <v>2030</v>
      </c>
      <c r="B27" s="237"/>
      <c r="C27" s="237"/>
      <c r="D27" s="237"/>
      <c r="E27" s="237">
        <v>284967.83783340082</v>
      </c>
      <c r="F27" s="237"/>
      <c r="G27" s="237">
        <v>2260.7320151745844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3476571.4710004977</v>
      </c>
      <c r="T27" s="237"/>
      <c r="U27" s="237"/>
      <c r="V27" s="237"/>
      <c r="W27" s="237"/>
      <c r="X27" s="237"/>
      <c r="Y27" s="237"/>
      <c r="Z27" s="237"/>
      <c r="AA27" s="237"/>
      <c r="AB27" s="237"/>
      <c r="AC27" s="237">
        <v>4314783.2534809783</v>
      </c>
      <c r="AD27" s="237"/>
      <c r="AE27" s="237"/>
      <c r="AF27" s="237"/>
      <c r="AG27" s="237"/>
      <c r="AH27" s="237"/>
      <c r="AI27" s="237"/>
      <c r="AJ27" s="237"/>
      <c r="AK27" s="237"/>
      <c r="AL27" s="237"/>
      <c r="AM27" s="237">
        <v>30307028.112254784</v>
      </c>
      <c r="AN27" s="237">
        <v>658376.22209407529</v>
      </c>
      <c r="AO27" s="237"/>
      <c r="AP27" s="237"/>
      <c r="AQ27" s="237"/>
      <c r="AR27" s="237">
        <v>39043987.62867891</v>
      </c>
    </row>
    <row r="28" spans="1:44" x14ac:dyDescent="0.25">
      <c r="A28" s="79">
        <v>2050</v>
      </c>
      <c r="B28" s="237"/>
      <c r="C28" s="237"/>
      <c r="D28" s="237"/>
      <c r="E28" s="237">
        <v>0</v>
      </c>
      <c r="F28" s="237"/>
      <c r="G28" s="237">
        <v>0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0</v>
      </c>
      <c r="T28" s="237"/>
      <c r="U28" s="237"/>
      <c r="V28" s="237"/>
      <c r="W28" s="237"/>
      <c r="X28" s="237"/>
      <c r="Y28" s="237"/>
      <c r="Z28" s="237"/>
      <c r="AA28" s="237"/>
      <c r="AB28" s="237"/>
      <c r="AC28" s="237">
        <v>0</v>
      </c>
      <c r="AD28" s="237"/>
      <c r="AE28" s="237"/>
      <c r="AF28" s="237"/>
      <c r="AG28" s="237"/>
      <c r="AH28" s="237"/>
      <c r="AI28" s="237"/>
      <c r="AJ28" s="237"/>
      <c r="AK28" s="237"/>
      <c r="AL28" s="237"/>
      <c r="AM28" s="237">
        <v>40564633.345329583</v>
      </c>
      <c r="AN28" s="237">
        <v>252539.50345769475</v>
      </c>
      <c r="AO28" s="237"/>
      <c r="AP28" s="237"/>
      <c r="AQ28" s="237"/>
      <c r="AR28" s="237">
        <v>40817172.848787278</v>
      </c>
    </row>
    <row r="29" spans="1:44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6784432.2390566804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>
        <v>6784432.2390566804</v>
      </c>
    </row>
    <row r="30" spans="1:44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>
        <v>0</v>
      </c>
    </row>
    <row r="31" spans="1:44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2584545.614878735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>
        <v>2584545.614878735</v>
      </c>
    </row>
    <row r="32" spans="1:44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4199886.6241779448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>
        <v>4199886.6241779448</v>
      </c>
    </row>
    <row r="33" spans="1:44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>
        <v>1955213.1483725463</v>
      </c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>
        <v>1955213.1483725463</v>
      </c>
    </row>
    <row r="34" spans="1:44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>
        <v>678407.81727843033</v>
      </c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>
        <v>678407.81727843033</v>
      </c>
    </row>
    <row r="35" spans="1:44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>
        <v>677308.20088212937</v>
      </c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>
        <v>677308.20088212937</v>
      </c>
    </row>
    <row r="36" spans="1:44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>
        <v>599497.1302119866</v>
      </c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>
        <v>599497.1302119866</v>
      </c>
    </row>
    <row r="37" spans="1:44" x14ac:dyDescent="0.25">
      <c r="A37" s="78" t="s">
        <v>312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5599999.9999999981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>
        <v>5599999.9999999981</v>
      </c>
    </row>
    <row r="38" spans="1:44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0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>
        <v>0</v>
      </c>
    </row>
    <row r="39" spans="1:44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2599999.9999999991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>
        <v>2599999.9999999991</v>
      </c>
    </row>
    <row r="40" spans="1:44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2999999.9999999995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>
        <v>2999999.9999999995</v>
      </c>
    </row>
    <row r="41" spans="1:44" x14ac:dyDescent="0.25">
      <c r="A41" s="78" t="s">
        <v>61</v>
      </c>
      <c r="B41" s="237">
        <v>182574.19618217932</v>
      </c>
      <c r="C41" s="237">
        <v>467316.0320077588</v>
      </c>
      <c r="D41" s="237">
        <v>1462905.7868523435</v>
      </c>
      <c r="E41" s="237">
        <v>7279091.3614333905</v>
      </c>
      <c r="F41" s="237">
        <v>281468.55244752642</v>
      </c>
      <c r="G41" s="237">
        <v>27264.558180549309</v>
      </c>
      <c r="H41" s="237">
        <v>157152.21479103784</v>
      </c>
      <c r="I41" s="237">
        <v>1445379.0531089196</v>
      </c>
      <c r="J41" s="237">
        <v>428226</v>
      </c>
      <c r="K41" s="237">
        <v>47400581.066996008</v>
      </c>
      <c r="L41" s="237">
        <v>1513844.376677237</v>
      </c>
      <c r="M41" s="237">
        <v>10348518.599500088</v>
      </c>
      <c r="N41" s="237">
        <v>2948427</v>
      </c>
      <c r="O41" s="237">
        <v>8131611.3982071662</v>
      </c>
      <c r="P41" s="237">
        <v>995654</v>
      </c>
      <c r="Q41" s="237">
        <v>692260.49385742994</v>
      </c>
      <c r="R41" s="237">
        <v>21466466.949983407</v>
      </c>
      <c r="S41" s="237">
        <v>41596848.793284312</v>
      </c>
      <c r="T41" s="237">
        <v>4785167.0812693574</v>
      </c>
      <c r="U41" s="237">
        <v>19575624.566090096</v>
      </c>
      <c r="V41" s="237">
        <v>2647325.8446415998</v>
      </c>
      <c r="W41" s="237">
        <v>421337.14221617021</v>
      </c>
      <c r="X41" s="237">
        <v>267279.65146383434</v>
      </c>
      <c r="Y41" s="237">
        <v>1955213.1483725463</v>
      </c>
      <c r="Z41" s="237">
        <v>11310767.108089752</v>
      </c>
      <c r="AA41" s="237">
        <v>146868.41329115626</v>
      </c>
      <c r="AB41" s="237">
        <v>15779421.905823391</v>
      </c>
      <c r="AC41" s="237">
        <v>51439622.223140739</v>
      </c>
      <c r="AD41" s="237">
        <v>542658.68630536064</v>
      </c>
      <c r="AE41" s="237">
        <v>218413.73916352939</v>
      </c>
      <c r="AF41" s="237">
        <v>544600.53074977349</v>
      </c>
      <c r="AG41" s="237">
        <v>9067563.9444953725</v>
      </c>
      <c r="AH41" s="237">
        <v>2352147.9602226238</v>
      </c>
      <c r="AI41" s="237">
        <v>1134162.9800928</v>
      </c>
      <c r="AJ41" s="237">
        <v>2999491.8456123834</v>
      </c>
      <c r="AK41" s="237">
        <v>829533.07706806227</v>
      </c>
      <c r="AL41" s="237">
        <v>625668.20747921488</v>
      </c>
      <c r="AM41" s="237">
        <v>79675153.193092853</v>
      </c>
      <c r="AN41" s="237">
        <v>1855730.8142318525</v>
      </c>
      <c r="AO41" s="237">
        <v>3136000</v>
      </c>
      <c r="AP41" s="237">
        <v>784000</v>
      </c>
      <c r="AQ41" s="237">
        <v>2569194.1764263422</v>
      </c>
      <c r="AR41" s="237">
        <v>361488536.67284822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12.5703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14.5703125" bestFit="1" customWidth="1"/>
    <col min="12" max="12" width="11.28515625" bestFit="1" customWidth="1"/>
    <col min="13" max="13" width="9.28515625" bestFit="1" customWidth="1"/>
    <col min="14" max="14" width="11.2851562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279</v>
      </c>
      <c r="B2" s="78">
        <v>1</v>
      </c>
    </row>
    <row r="4" spans="1:10" x14ac:dyDescent="0.25">
      <c r="A4" s="77" t="s">
        <v>307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158</v>
      </c>
      <c r="G5" s="168" t="s">
        <v>204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0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0</v>
      </c>
      <c r="C7" s="76">
        <v>0</v>
      </c>
      <c r="D7" s="76">
        <v>0</v>
      </c>
      <c r="E7" s="76">
        <v>658376.22209407529</v>
      </c>
      <c r="F7" s="76">
        <v>142742</v>
      </c>
      <c r="G7" s="76">
        <v>22517.780101574506</v>
      </c>
      <c r="H7" s="76">
        <v>440250.36833855044</v>
      </c>
      <c r="I7" s="76">
        <v>2710537.1327357218</v>
      </c>
      <c r="J7" s="76">
        <v>3974423.503269922</v>
      </c>
    </row>
    <row r="8" spans="1:10" x14ac:dyDescent="0.25">
      <c r="A8" s="78">
        <v>2050</v>
      </c>
      <c r="B8" s="76">
        <v>0</v>
      </c>
      <c r="C8" s="76">
        <v>0</v>
      </c>
      <c r="D8" s="76">
        <v>0</v>
      </c>
      <c r="E8" s="76">
        <v>252539.50345769475</v>
      </c>
      <c r="F8" s="76">
        <v>142742</v>
      </c>
      <c r="G8" s="76">
        <v>0</v>
      </c>
      <c r="H8" s="76">
        <v>465689.88002973248</v>
      </c>
      <c r="I8" s="76">
        <v>0</v>
      </c>
      <c r="J8" s="76">
        <v>860971.38348742737</v>
      </c>
    </row>
    <row r="9" spans="1:10" x14ac:dyDescent="0.25">
      <c r="A9" s="78" t="s">
        <v>61</v>
      </c>
      <c r="B9" s="76">
        <v>370459.67448149773</v>
      </c>
      <c r="C9" s="76">
        <v>203649.62100550608</v>
      </c>
      <c r="D9" s="76">
        <v>282332.03034110228</v>
      </c>
      <c r="E9" s="76">
        <v>1855730.8142318525</v>
      </c>
      <c r="F9" s="76">
        <v>428226</v>
      </c>
      <c r="G9" s="76">
        <v>22517.780101574506</v>
      </c>
      <c r="H9" s="76">
        <v>1326570.2382097109</v>
      </c>
      <c r="I9" s="76">
        <v>8131611.3982071662</v>
      </c>
      <c r="J9" s="76">
        <v>12621097.556578411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0.85546875" style="168" bestFit="1" customWidth="1"/>
    <col min="10" max="10" width="13.140625" style="168" bestFit="1" customWidth="1"/>
    <col min="11" max="12" width="9.85546875" style="168" bestFit="1" customWidth="1"/>
    <col min="13" max="13" width="13.85546875" style="168" bestFit="1" customWidth="1"/>
    <col min="14" max="14" width="9.85546875" style="168" bestFit="1" customWidth="1"/>
    <col min="15" max="15" width="16" style="168" bestFit="1" customWidth="1"/>
    <col min="16" max="16" width="10" style="168" bestFit="1" customWidth="1"/>
    <col min="17" max="17" width="8.7109375" style="168" bestFit="1" customWidth="1"/>
    <col min="18" max="18" width="11" style="168" bestFit="1" customWidth="1"/>
    <col min="19" max="19" width="9.85546875" style="168" bestFit="1" customWidth="1"/>
    <col min="20" max="20" width="21" style="168" bestFit="1" customWidth="1"/>
    <col min="21" max="21" width="20.7109375" style="168" bestFit="1" customWidth="1"/>
    <col min="22" max="22" width="9.85546875" style="168" bestFit="1" customWidth="1"/>
    <col min="23" max="23" width="7.140625" style="168" bestFit="1" customWidth="1"/>
    <col min="24" max="24" width="16" style="168" bestFit="1" customWidth="1"/>
    <col min="25" max="25" width="8.85546875" style="168" bestFit="1" customWidth="1"/>
    <col min="26" max="26" width="12.5703125" style="168" bestFit="1" customWidth="1"/>
    <col min="27" max="28" width="9.85546875" style="168" bestFit="1" customWidth="1"/>
    <col min="29" max="29" width="9.28515625" style="168" bestFit="1" customWidth="1"/>
    <col min="30" max="31" width="11.28515625" style="168" bestFit="1" customWidth="1"/>
    <col min="32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301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6</v>
      </c>
      <c r="J5" s="168" t="s">
        <v>103</v>
      </c>
      <c r="K5" s="168" t="s">
        <v>12</v>
      </c>
      <c r="L5" s="168" t="s">
        <v>48</v>
      </c>
      <c r="M5" s="168" t="s">
        <v>108</v>
      </c>
      <c r="N5" s="168" t="s">
        <v>53</v>
      </c>
      <c r="O5" s="168" t="s">
        <v>116</v>
      </c>
      <c r="P5" s="168" t="s">
        <v>106</v>
      </c>
      <c r="Q5" s="168" t="s">
        <v>14</v>
      </c>
      <c r="R5" s="168" t="s">
        <v>117</v>
      </c>
      <c r="S5" s="168" t="s">
        <v>52</v>
      </c>
      <c r="T5" s="168" t="s">
        <v>121</v>
      </c>
      <c r="U5" s="168" t="s">
        <v>107</v>
      </c>
      <c r="V5" s="168" t="s">
        <v>13</v>
      </c>
      <c r="W5" s="168" t="s">
        <v>99</v>
      </c>
      <c r="X5" s="168" t="s">
        <v>140</v>
      </c>
      <c r="Y5" s="168" t="s">
        <v>208</v>
      </c>
      <c r="Z5" s="168" t="s">
        <v>204</v>
      </c>
      <c r="AA5" s="168" t="s">
        <v>56</v>
      </c>
      <c r="AB5" s="168" t="s">
        <v>55</v>
      </c>
      <c r="AC5" s="168" t="s">
        <v>238</v>
      </c>
      <c r="AD5" s="168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/>
      <c r="AA6" s="98">
        <v>911574.64248506655</v>
      </c>
      <c r="AB6" s="98">
        <v>2005102.1714007764</v>
      </c>
      <c r="AC6" s="98">
        <v>98826.033045954537</v>
      </c>
      <c r="AD6" s="98">
        <v>34625194.021511331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554153.22642098041</v>
      </c>
      <c r="D7" s="98"/>
      <c r="E7" s="98">
        <v>467777.39417935623</v>
      </c>
      <c r="F7" s="98">
        <v>144189.02716916322</v>
      </c>
      <c r="G7" s="98">
        <v>1415649.4656334098</v>
      </c>
      <c r="H7" s="98">
        <v>3621075.1157409796</v>
      </c>
      <c r="I7" s="98">
        <v>299960.25008699083</v>
      </c>
      <c r="J7" s="98">
        <v>725968.40288562409</v>
      </c>
      <c r="K7" s="98">
        <v>1997944.7840060401</v>
      </c>
      <c r="L7" s="98">
        <v>481169.6027386263</v>
      </c>
      <c r="M7" s="98">
        <v>194498.19231552945</v>
      </c>
      <c r="N7" s="98">
        <v>1606286.2628168962</v>
      </c>
      <c r="O7" s="98">
        <v>2468531.1111667752</v>
      </c>
      <c r="P7" s="98">
        <v>121458.76672450436</v>
      </c>
      <c r="Q7" s="98">
        <v>24110.764087167023</v>
      </c>
      <c r="R7" s="98">
        <v>5216592.6341052745</v>
      </c>
      <c r="S7" s="98">
        <v>503266.54683378781</v>
      </c>
      <c r="T7" s="98">
        <v>213658.900448664</v>
      </c>
      <c r="U7" s="98">
        <v>99376.769106966894</v>
      </c>
      <c r="V7" s="98">
        <v>1395761.5506915147</v>
      </c>
      <c r="W7" s="98">
        <v>11393.130418235298</v>
      </c>
      <c r="X7" s="98">
        <v>1829491.2720672335</v>
      </c>
      <c r="Y7" s="98">
        <v>315735.98374867195</v>
      </c>
      <c r="Z7" s="98"/>
      <c r="AA7" s="98">
        <v>905611.0856245663</v>
      </c>
      <c r="AB7" s="98">
        <v>1988209.1512487431</v>
      </c>
      <c r="AC7" s="98">
        <v>44076.499703663896</v>
      </c>
      <c r="AD7" s="98">
        <v>26816892.194582514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81801.020163423222</v>
      </c>
      <c r="D8" s="98"/>
      <c r="E8" s="98"/>
      <c r="F8" s="98">
        <v>147035.58505348547</v>
      </c>
      <c r="G8" s="98">
        <v>1208367.9664763298</v>
      </c>
      <c r="H8" s="98">
        <v>225931.49374003615</v>
      </c>
      <c r="I8" s="98">
        <v>200190.71623723544</v>
      </c>
      <c r="J8" s="98">
        <v>723031.88507187623</v>
      </c>
      <c r="K8" s="98">
        <v>1706615.8877810477</v>
      </c>
      <c r="L8" s="98">
        <v>119650.02807370014</v>
      </c>
      <c r="M8" s="98">
        <v>162247.73049672041</v>
      </c>
      <c r="N8" s="98">
        <v>666284.49690076942</v>
      </c>
      <c r="O8" s="98">
        <v>2368708.1871831375</v>
      </c>
      <c r="P8" s="98">
        <v>16124.481170461746</v>
      </c>
      <c r="Q8" s="98">
        <v>40024.910447075745</v>
      </c>
      <c r="R8" s="98">
        <v>5119693.0284815514</v>
      </c>
      <c r="S8" s="98">
        <v>385621.42679195059</v>
      </c>
      <c r="T8" s="98">
        <v>207462.14120035616</v>
      </c>
      <c r="U8" s="98">
        <v>89878.261093673762</v>
      </c>
      <c r="V8" s="98">
        <v>1392074.0367748637</v>
      </c>
      <c r="W8" s="98">
        <v>11393.130418235298</v>
      </c>
      <c r="X8" s="98"/>
      <c r="Y8" s="98"/>
      <c r="Z8" s="98">
        <v>5411.2494817741099</v>
      </c>
      <c r="AA8" s="98">
        <v>794158.24532581167</v>
      </c>
      <c r="AB8" s="98">
        <v>1744615.165935155</v>
      </c>
      <c r="AC8" s="98">
        <v>5170.9643685924821</v>
      </c>
      <c r="AD8" s="98">
        <v>17583809.40634454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848665.25634015049</v>
      </c>
      <c r="D9" s="98">
        <v>3230529.0722415121</v>
      </c>
      <c r="E9" s="98">
        <v>1819995.4013222137</v>
      </c>
      <c r="F9" s="98">
        <v>429499.89225154783</v>
      </c>
      <c r="G9" s="98">
        <v>4126575.467717954</v>
      </c>
      <c r="H9" s="98">
        <v>7965010.3197811823</v>
      </c>
      <c r="I9" s="98">
        <v>500150.96632422623</v>
      </c>
      <c r="J9" s="98">
        <v>1449000.2879575002</v>
      </c>
      <c r="K9" s="98">
        <v>5745434.4226532225</v>
      </c>
      <c r="L9" s="98">
        <v>2575489.9601237457</v>
      </c>
      <c r="M9" s="98">
        <v>408638.05543234618</v>
      </c>
      <c r="N9" s="98">
        <v>3538833.005985158</v>
      </c>
      <c r="O9" s="98">
        <v>7374022.539678853</v>
      </c>
      <c r="P9" s="98">
        <v>138463.34789496611</v>
      </c>
      <c r="Q9" s="98">
        <v>72199.880874339331</v>
      </c>
      <c r="R9" s="98">
        <v>15605285.662586827</v>
      </c>
      <c r="S9" s="98">
        <v>2545252.6151266531</v>
      </c>
      <c r="T9" s="98">
        <v>638131.40908454335</v>
      </c>
      <c r="U9" s="98">
        <v>295201.34177259589</v>
      </c>
      <c r="V9" s="98">
        <v>4170487.0186452847</v>
      </c>
      <c r="W9" s="98">
        <v>22862.760836470596</v>
      </c>
      <c r="X9" s="98">
        <v>6197815.1737458929</v>
      </c>
      <c r="Y9" s="98">
        <v>315735.98374867195</v>
      </c>
      <c r="Z9" s="98">
        <v>5411.2494817741099</v>
      </c>
      <c r="AA9" s="98">
        <v>2611343.9734354448</v>
      </c>
      <c r="AB9" s="98">
        <v>5737926.4885846749</v>
      </c>
      <c r="AC9" s="98">
        <v>148073.49711821091</v>
      </c>
      <c r="AD9" s="98">
        <v>79025895.622438386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314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14.892272288632798</v>
      </c>
      <c r="C7" s="235">
        <v>0</v>
      </c>
      <c r="D7" s="235">
        <v>13.794778800855369</v>
      </c>
      <c r="E7" s="235">
        <v>2.8260943304370278</v>
      </c>
      <c r="F7" s="235">
        <v>0.11923457768560886</v>
      </c>
      <c r="G7" s="235">
        <v>1.0075925070623333</v>
      </c>
      <c r="H7" s="235">
        <v>25.157599999999988</v>
      </c>
      <c r="I7" s="235">
        <v>7.5858518498798482</v>
      </c>
      <c r="J7" s="235">
        <v>45.221982076296776</v>
      </c>
      <c r="K7" s="235">
        <v>110.60540643084974</v>
      </c>
    </row>
    <row r="8" spans="1:11" x14ac:dyDescent="0.25">
      <c r="A8" s="79">
        <v>2050</v>
      </c>
      <c r="B8" s="235">
        <v>9.7844752863730715</v>
      </c>
      <c r="C8" s="235">
        <v>0</v>
      </c>
      <c r="D8" s="235">
        <v>3.8542390280891374</v>
      </c>
      <c r="E8" s="235">
        <v>2.8258793570826195</v>
      </c>
      <c r="F8" s="235">
        <v>2.4697056400855601E-2</v>
      </c>
      <c r="G8" s="235">
        <v>0</v>
      </c>
      <c r="H8" s="235">
        <v>29.027999999999992</v>
      </c>
      <c r="I8" s="235">
        <v>6.7143678583742492</v>
      </c>
      <c r="J8" s="235">
        <v>48.730935556886926</v>
      </c>
      <c r="K8" s="235">
        <v>100.96259414320684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4.5503946356146914</v>
      </c>
      <c r="C11" s="235">
        <v>2.1694819870080004</v>
      </c>
      <c r="D11" s="235">
        <v>0</v>
      </c>
      <c r="E11" s="235">
        <v>0</v>
      </c>
      <c r="F11" s="235">
        <v>0</v>
      </c>
      <c r="G11" s="235">
        <v>15.723272303760726</v>
      </c>
      <c r="H11" s="235">
        <v>0</v>
      </c>
      <c r="I11" s="235">
        <v>0</v>
      </c>
      <c r="J11" s="235">
        <v>0</v>
      </c>
      <c r="K11" s="235">
        <v>22.443148926383419</v>
      </c>
    </row>
    <row r="12" spans="1:11" x14ac:dyDescent="0.25">
      <c r="A12" s="79">
        <v>2050</v>
      </c>
      <c r="B12" s="235">
        <v>6.6333705211445277</v>
      </c>
      <c r="C12" s="235">
        <v>2.1694819870080004</v>
      </c>
      <c r="D12" s="235">
        <v>0</v>
      </c>
      <c r="E12" s="235">
        <v>0</v>
      </c>
      <c r="F12" s="235">
        <v>0</v>
      </c>
      <c r="G12" s="235">
        <v>20.823374742692948</v>
      </c>
      <c r="H12" s="235">
        <v>0</v>
      </c>
      <c r="I12" s="235">
        <v>0</v>
      </c>
      <c r="J12" s="235">
        <v>0</v>
      </c>
      <c r="K12" s="235">
        <v>29.626227250845474</v>
      </c>
    </row>
    <row r="13" spans="1:11" x14ac:dyDescent="0.25">
      <c r="A13" s="78" t="s">
        <v>287</v>
      </c>
      <c r="B13" s="235">
        <v>42.22067809950817</v>
      </c>
      <c r="C13" s="235">
        <v>0</v>
      </c>
      <c r="D13" s="235">
        <v>17.649017828944505</v>
      </c>
      <c r="E13" s="235">
        <v>25.225564176076841</v>
      </c>
      <c r="F13" s="235">
        <v>0.14393163408646445</v>
      </c>
      <c r="G13" s="235">
        <v>1.0075925070623333</v>
      </c>
      <c r="H13" s="235">
        <v>54.18559999999998</v>
      </c>
      <c r="I13" s="235">
        <v>18.251266836083676</v>
      </c>
      <c r="J13" s="235">
        <v>141.44201255752554</v>
      </c>
      <c r="K13" s="235">
        <v>300.1256636392875</v>
      </c>
    </row>
    <row r="14" spans="1:11" x14ac:dyDescent="0.25">
      <c r="A14" s="78" t="s">
        <v>244</v>
      </c>
      <c r="B14" s="235">
        <v>18.666919860966221</v>
      </c>
      <c r="C14" s="235">
        <v>6.5084459610240017</v>
      </c>
      <c r="D14" s="235">
        <v>1.4201719861750002</v>
      </c>
      <c r="E14" s="235">
        <v>0.45076703431999998</v>
      </c>
      <c r="F14" s="235">
        <v>0</v>
      </c>
      <c r="G14" s="235">
        <v>41.638930004458679</v>
      </c>
      <c r="H14" s="235">
        <v>0</v>
      </c>
      <c r="I14" s="235">
        <v>0</v>
      </c>
      <c r="J14" s="235">
        <v>0</v>
      </c>
      <c r="K14" s="235">
        <v>68.685234846943899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1194753.6875528663</v>
      </c>
      <c r="C4" s="236">
        <v>128467.8</v>
      </c>
      <c r="D4" s="236">
        <v>1596440.2206193006</v>
      </c>
      <c r="E4" s="236">
        <v>246052.20512012893</v>
      </c>
      <c r="F4" s="236">
        <v>19927.784571410946</v>
      </c>
      <c r="G4" s="236">
        <v>2258106.9888264164</v>
      </c>
      <c r="H4" s="236">
        <v>1503605.0970628015</v>
      </c>
      <c r="I4" s="236">
        <v>6947353.7837529257</v>
      </c>
    </row>
    <row r="5" spans="1:9" x14ac:dyDescent="0.25">
      <c r="A5" s="78">
        <v>2050</v>
      </c>
      <c r="B5" s="236">
        <v>1247143.0568929773</v>
      </c>
      <c r="C5" s="236">
        <v>128467.8</v>
      </c>
      <c r="D5" s="236">
        <v>340270.45267583104</v>
      </c>
      <c r="E5" s="236">
        <v>235787.23502157428</v>
      </c>
      <c r="F5" s="236">
        <v>4127.6417383045564</v>
      </c>
      <c r="G5" s="236">
        <v>2809956.3256752207</v>
      </c>
      <c r="H5" s="236">
        <v>1631196.6456488483</v>
      </c>
      <c r="I5" s="236">
        <v>6396949.1576527562</v>
      </c>
    </row>
    <row r="6" spans="1:9" x14ac:dyDescent="0.25">
      <c r="A6" s="78" t="s">
        <v>61</v>
      </c>
      <c r="B6" s="236">
        <v>3519201.6844458431</v>
      </c>
      <c r="C6" s="236">
        <v>385403.4</v>
      </c>
      <c r="D6" s="236">
        <v>2065437.0332951318</v>
      </c>
      <c r="E6" s="236">
        <v>2157257.4307969306</v>
      </c>
      <c r="F6" s="236">
        <v>24055.426309715502</v>
      </c>
      <c r="G6" s="236">
        <v>5772079.4303349704</v>
      </c>
      <c r="H6" s="236">
        <v>4710675.2211428257</v>
      </c>
      <c r="I6" s="236">
        <v>18634109.626325421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312</v>
      </c>
      <c r="I2" s="168" t="s">
        <v>334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5926693.5342312772</v>
      </c>
      <c r="C4" s="98">
        <v>-50273.43159900204</v>
      </c>
      <c r="D4" s="98">
        <v>5507316.8818720337</v>
      </c>
      <c r="E4" s="98">
        <v>6201344.5662009642</v>
      </c>
      <c r="F4" s="98">
        <v>-2913194.2055750103</v>
      </c>
      <c r="G4" s="98">
        <v>-471658.98279996391</v>
      </c>
      <c r="H4" s="98">
        <v>-1696933.3333333326</v>
      </c>
      <c r="I4" s="98">
        <v>-649907.96053441195</v>
      </c>
      <c r="J4" s="98">
        <v>11853387.068462554</v>
      </c>
    </row>
    <row r="5" spans="1:10" x14ac:dyDescent="0.25">
      <c r="A5" s="78">
        <v>2050</v>
      </c>
      <c r="B5" s="98">
        <v>-524535.90229890333</v>
      </c>
      <c r="C5" s="98">
        <v>-50273.43159900204</v>
      </c>
      <c r="D5" s="98">
        <v>5485230.909845111</v>
      </c>
      <c r="E5" s="98">
        <v>4294497.3807328437</v>
      </c>
      <c r="F5" s="98">
        <v>-5638685.1949280696</v>
      </c>
      <c r="G5" s="98">
        <v>-611696.40509332635</v>
      </c>
      <c r="H5" s="98">
        <v>-1957999.9999999995</v>
      </c>
      <c r="I5" s="98">
        <v>-2045609.1612564605</v>
      </c>
      <c r="J5" s="98">
        <v>-1049071.8045978076</v>
      </c>
    </row>
    <row r="6" spans="1:10" x14ac:dyDescent="0.25">
      <c r="A6" s="78" t="s">
        <v>61</v>
      </c>
      <c r="B6" s="98">
        <v>19313719.750209942</v>
      </c>
      <c r="C6" s="98">
        <v>-100705.30039800408</v>
      </c>
      <c r="D6" s="98">
        <v>16511809.692453861</v>
      </c>
      <c r="E6" s="98">
        <v>20221308.136667989</v>
      </c>
      <c r="F6" s="98">
        <v>-9113779.4005030803</v>
      </c>
      <c r="G6" s="98">
        <v>-1248562.5987883499</v>
      </c>
      <c r="H6" s="98">
        <v>-3654933.3333333321</v>
      </c>
      <c r="I6" s="98">
        <v>-3301417.4458891475</v>
      </c>
      <c r="J6" s="98">
        <v>38627439.50041987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333</v>
      </c>
      <c r="E9" s="168" t="s">
        <v>334</v>
      </c>
      <c r="G9" s="168" t="s">
        <v>332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312</v>
      </c>
      <c r="E11" s="168" t="s">
        <v>312</v>
      </c>
      <c r="G11" s="168" t="s">
        <v>312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5225882.320613306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3841374.8261340526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1037756.4163185137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0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-2482718.9515556083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-511031.3111868602</v>
      </c>
      <c r="D19" s="168" t="s">
        <v>333</v>
      </c>
      <c r="E19" s="98" t="str">
        <f t="shared" si="4"/>
        <v>Træprodukter</v>
      </c>
      <c r="G19" s="168" t="s">
        <v>332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-430442.57059981115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-1249817.1273639572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-286824.93059424125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3151180.6360264756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0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0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-4776122.2182948589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-1723637.3354853692</v>
      </c>
      <c r="D29" s="168" t="s">
        <v>333</v>
      </c>
      <c r="E29" s="98" t="str">
        <f t="shared" si="4"/>
        <v>Træprodukter</v>
      </c>
      <c r="G29" s="168" t="s">
        <v>332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-558445.02691664896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-1379609.1192974746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333</v>
      </c>
      <c r="E39" s="98" t="str">
        <f t="shared" si="4"/>
        <v>Træprodukter</v>
      </c>
      <c r="G39" s="168" t="s">
        <v>332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700811.21361797093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1210363.8044579043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111849.51929049424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0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-430475.25401940179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-138876.64934755175</v>
      </c>
      <c r="D49" s="168" t="s">
        <v>333</v>
      </c>
      <c r="E49" s="98" t="str">
        <f t="shared" si="4"/>
        <v>Træprodukter</v>
      </c>
      <c r="G49" s="168" t="s">
        <v>332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-41216.412200152758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-447116.20596937533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-237710.97170466202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1143316.7447063681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0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0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-862562.9766332109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-321971.82577109127</v>
      </c>
      <c r="D59" s="168" t="s">
        <v>333</v>
      </c>
      <c r="E59" s="98" t="str">
        <f t="shared" si="4"/>
        <v>Træprodukter</v>
      </c>
      <c r="G59" s="168" t="s">
        <v>332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-53251.378176677419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-578390.88070252491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707620.48488675035</v>
      </c>
      <c r="C6" s="98">
        <v>1415649.4656334098</v>
      </c>
      <c r="D6" s="98">
        <v>40996.868692674441</v>
      </c>
      <c r="E6" s="98">
        <v>19600977.651954368</v>
      </c>
      <c r="F6" s="98">
        <v>804003.40887232637</v>
      </c>
      <c r="G6" s="98">
        <v>905611.0856245663</v>
      </c>
      <c r="H6" s="98">
        <v>2228436.8817420476</v>
      </c>
      <c r="I6" s="98">
        <v>7635068.4143741596</v>
      </c>
      <c r="J6" s="98">
        <v>8053382.022072318</v>
      </c>
      <c r="K6" s="98">
        <v>1988209.1512487431</v>
      </c>
      <c r="L6" s="98">
        <v>185848.04575906202</v>
      </c>
      <c r="M6" s="98">
        <v>677308.20088212937</v>
      </c>
      <c r="N6" s="98">
        <v>2551303.1589629017</v>
      </c>
      <c r="O6" s="98">
        <v>46794414.840705454</v>
      </c>
    </row>
    <row r="7" spans="1:15" x14ac:dyDescent="0.25">
      <c r="A7" s="78">
        <v>2050</v>
      </c>
      <c r="B7" s="98">
        <v>323234.70147648</v>
      </c>
      <c r="C7" s="98">
        <v>1208367.9664763298</v>
      </c>
      <c r="D7" s="98">
        <v>36084.056313762747</v>
      </c>
      <c r="E7" s="98">
        <v>17821175.039252639</v>
      </c>
      <c r="F7" s="98">
        <v>725732.89167068573</v>
      </c>
      <c r="G7" s="98">
        <v>794158.24532581167</v>
      </c>
      <c r="H7" s="98">
        <v>1946939.1941350377</v>
      </c>
      <c r="I7" s="98">
        <v>7297100.5262885746</v>
      </c>
      <c r="J7" s="98">
        <v>7113380.2561561912</v>
      </c>
      <c r="K7" s="98">
        <v>1744615.165935155</v>
      </c>
      <c r="L7" s="98">
        <v>148970.0975957115</v>
      </c>
      <c r="M7" s="98">
        <v>599497.1302119866</v>
      </c>
      <c r="N7" s="98">
        <v>8675293.4282669351</v>
      </c>
      <c r="O7" s="98">
        <v>48434548.6991053</v>
      </c>
    </row>
    <row r="8" spans="1:15" x14ac:dyDescent="0.25">
      <c r="A8" s="78" t="s">
        <v>61</v>
      </c>
      <c r="B8" s="98">
        <v>1315981.2883479092</v>
      </c>
      <c r="C8" s="98">
        <v>4126575.467717954</v>
      </c>
      <c r="D8" s="98">
        <v>118808.81489920871</v>
      </c>
      <c r="E8" s="98">
        <v>55365591.386777192</v>
      </c>
      <c r="F8" s="98">
        <v>1810345.721995957</v>
      </c>
      <c r="G8" s="98">
        <v>2611343.9734354448</v>
      </c>
      <c r="H8" s="98">
        <v>6437694.9165106528</v>
      </c>
      <c r="I8" s="98">
        <v>24041956.910107151</v>
      </c>
      <c r="J8" s="98">
        <v>23114457.572075251</v>
      </c>
      <c r="K8" s="98">
        <v>5737926.4885846749</v>
      </c>
      <c r="L8" s="98">
        <v>544600.53074977349</v>
      </c>
      <c r="M8" s="98">
        <v>1955213.1483725463</v>
      </c>
      <c r="N8" s="98">
        <v>13856019.723216407</v>
      </c>
      <c r="O8" s="98">
        <v>141036515.94279012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5830035.1798810968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539838.65863514727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516191.93109397101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15177445.843930429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611541.61877770256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1709753.493521234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1934325.7023983088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6180474.5283449497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31207.233313441284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1519697.0212123424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1076729.9862498611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692791.23874585412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144313.2179648474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5354405.8451970033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237180.47582338168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439894.02730875136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13076673.87268219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532522.25636936096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1428608.8787955844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6365684.7913451167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5219597.1105860332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26477.459279719995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1280149.2330343039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886666.21482607862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582730.84432162589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109310.04149558315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1805033.2344930626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167781.82625160305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161116.26978815842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4423531.8080239408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192461.79009462384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518683.38822081371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616977.45656459266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1872907.4937273685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9789.6353792331574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468512.13003640069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338919.47938354878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212819.84687871221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41534.827794214631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1942694.6810915712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86054.225653098314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159603.10290323524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4744501.1665704474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193210.63530132477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518330.31533945334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2309608.6369218179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1893783.145570158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9606.5970340427502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464465.93290085113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321701.75165025122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211427.40100418578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39660.056100128349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2884201.8360359715</v>
      </c>
      <c r="C7" s="236">
        <v>795208.26556377183</v>
      </c>
      <c r="D7" s="236">
        <v>3679410.1015997436</v>
      </c>
    </row>
    <row r="8" spans="1:4" x14ac:dyDescent="0.25">
      <c r="A8" s="78">
        <v>2050</v>
      </c>
      <c r="B8" s="236">
        <v>3173123.6161347157</v>
      </c>
      <c r="C8" s="236">
        <v>946292.70594036591</v>
      </c>
      <c r="D8" s="236">
        <v>4119416.3220750815</v>
      </c>
    </row>
    <row r="9" spans="1:4" x14ac:dyDescent="0.25">
      <c r="A9" s="78" t="s">
        <v>61</v>
      </c>
      <c r="B9" s="236">
        <v>9067563.9444953725</v>
      </c>
      <c r="C9" s="236">
        <v>2569194.1764263422</v>
      </c>
      <c r="D9" s="236">
        <v>11636758.120921716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2318369.9999999995</v>
      </c>
      <c r="E6" s="236">
        <v>572920.00000000012</v>
      </c>
      <c r="F6" s="236">
        <v>721900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1886536</v>
      </c>
      <c r="E7" s="236">
        <v>651654.00000000012</v>
      </c>
      <c r="F7" s="236">
        <v>1075000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6783276</v>
      </c>
      <c r="E8" s="236">
        <v>1697494.0000000002</v>
      </c>
      <c r="F8" s="236">
        <v>2358800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176553.90604586966</v>
      </c>
      <c r="C7" s="236">
        <v>4641.4750648296767</v>
      </c>
      <c r="D7" s="236">
        <v>314193.02580976725</v>
      </c>
      <c r="E7" s="236">
        <v>33694.81999075169</v>
      </c>
      <c r="F7" s="236">
        <v>17398.989541991894</v>
      </c>
      <c r="G7" s="236">
        <v>50373.137279143528</v>
      </c>
      <c r="H7" s="236">
        <v>1031573.4662270324</v>
      </c>
      <c r="I7" s="236">
        <v>167450.10985792</v>
      </c>
      <c r="J7" s="236">
        <v>64106.424296888508</v>
      </c>
      <c r="K7" s="236">
        <v>148544.87759166464</v>
      </c>
      <c r="L7" s="236">
        <v>30280.062461594764</v>
      </c>
      <c r="M7" s="236">
        <v>178370.4980341382</v>
      </c>
      <c r="N7" s="236">
        <v>7217.327341387786</v>
      </c>
      <c r="O7" s="236">
        <v>94759.75169928126</v>
      </c>
      <c r="P7" s="236">
        <v>2319157.8712422615</v>
      </c>
    </row>
    <row r="8" spans="1:16" x14ac:dyDescent="0.25">
      <c r="A8" s="78">
        <v>2050</v>
      </c>
      <c r="B8" s="236">
        <v>75461.439999999988</v>
      </c>
      <c r="C8" s="236">
        <v>3830.029117236425</v>
      </c>
      <c r="D8" s="236">
        <v>311278.44</v>
      </c>
      <c r="E8" s="236">
        <v>28298.039999999997</v>
      </c>
      <c r="F8" s="236">
        <v>14313.025958832328</v>
      </c>
      <c r="G8" s="236">
        <v>41310.014100662287</v>
      </c>
      <c r="H8" s="236">
        <v>920629.56799999997</v>
      </c>
      <c r="I8" s="236">
        <v>137263.01481962248</v>
      </c>
      <c r="J8" s="236">
        <v>52763.903239565116</v>
      </c>
      <c r="K8" s="236">
        <v>123246.80938530213</v>
      </c>
      <c r="L8" s="236">
        <v>96213.335999999967</v>
      </c>
      <c r="M8" s="236">
        <v>0</v>
      </c>
      <c r="N8" s="236">
        <v>5503.9866643454734</v>
      </c>
      <c r="O8" s="236">
        <v>76207.201473387613</v>
      </c>
      <c r="P8" s="236">
        <v>1886318.8087589541</v>
      </c>
    </row>
    <row r="9" spans="1:16" x14ac:dyDescent="0.25">
      <c r="A9" s="78" t="s">
        <v>61</v>
      </c>
      <c r="B9" s="236">
        <v>328868.55891229195</v>
      </c>
      <c r="C9" s="236">
        <v>13586.285075172009</v>
      </c>
      <c r="D9" s="236">
        <v>914402.881465415</v>
      </c>
      <c r="E9" s="236">
        <v>74744.938559579678</v>
      </c>
      <c r="F9" s="236">
        <v>50654.711967570445</v>
      </c>
      <c r="G9" s="236">
        <v>146758.67218178732</v>
      </c>
      <c r="H9" s="236">
        <v>3290024.3669100339</v>
      </c>
      <c r="I9" s="236">
        <v>484853.80056064692</v>
      </c>
      <c r="J9" s="236">
        <v>186808.96360559404</v>
      </c>
      <c r="K9" s="236">
        <v>433223.30930965999</v>
      </c>
      <c r="L9" s="236">
        <v>160459.75532531377</v>
      </c>
      <c r="M9" s="236">
        <v>399375.51311044424</v>
      </c>
      <c r="N9" s="236">
        <v>21300.941392307668</v>
      </c>
      <c r="O9" s="236">
        <v>278783.98162539775</v>
      </c>
      <c r="P9" s="236">
        <v>6783846.680001216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1703032.5053733333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579103.0924568146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71073.719384342752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75164.786728182051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0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116449.18079330676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1384286.7244577005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897848.87337244744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0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146238.5061125248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116449.18079330676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536603.49462666654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142796.90754318537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7660.2806156572242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8101.213271817951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12550.819206693192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502249.27554229938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177151.12662755256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15761.493887475173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12550.819206693192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662905.40271656995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4646966.8730431553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2187792.0038287179</v>
      </c>
      <c r="J16" s="76">
        <f t="shared" si="2"/>
        <v>2187792.0038287179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114903.6031375388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443527.90811089979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189928.3021557508</v>
      </c>
      <c r="J17" s="76">
        <f t="shared" si="2"/>
        <v>189928.3021557508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96238.674491349986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423450.16776193999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326226.00924379862</v>
      </c>
      <c r="J18" s="76">
        <f t="shared" si="2"/>
        <v>326226.00924379862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194452.25146352721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9648720.71762022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9648720.71762022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22096.846757218998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458509.57021229429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458509.57021229429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32257.394898052684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1370000.5759083009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1370000.5759083009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19838.419979081133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1611945.6472554877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1611945.6472554877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107183.38810401986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4770732.6045099245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4770732.6045099245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2990.7218478474151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25391.228488224559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25391.228488224559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41201.294654944359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1227631.4480028604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1227631.4480028604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59507.261024225008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850290.96695399587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203752.86174694647</v>
      </c>
      <c r="J26" s="76">
        <f t="shared" si="2"/>
        <v>203752.86174694647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11176.489299061544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558824.46495307726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558824.46495307726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4297.8506594739029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104825.62584082691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104825.62584082691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104591.74131750326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1442320.11276837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1442320.11276837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557313.83526667021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3906769.985219358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2471032.0156512442</v>
      </c>
      <c r="J30" s="76">
        <f t="shared" si="2"/>
        <v>2471032.0156512442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45681.461907104116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176330.44296142191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101442.53838401074</v>
      </c>
      <c r="J31" s="76">
        <f t="shared" si="2"/>
        <v>101442.53838401074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74608.892013017525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328279.12485727714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339768.89422728185</v>
      </c>
      <c r="J32" s="76">
        <f t="shared" si="2"/>
        <v>339768.89422728185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188436.03036680448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9350195.8268008381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9350195.8268008381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17130.548215164043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355458.87546465389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355458.87546465389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25007.498339832084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1062090.9480096938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1062090.9480096938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58243.863931557738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4732531.2722895565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4732531.2722895565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83093.765275839571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3698503.4924276196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3698503.4924276196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2318.5527498830579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19684.512846507165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19684.512846507165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31941.243579612597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951719.4892793555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951719.4892793555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46132.91730390468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659186.8317847302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212211.41959796153</v>
      </c>
      <c r="J40" s="76">
        <f t="shared" si="2"/>
        <v>212211.41959796153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8664.5570255986549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433227.85127993277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433227.85127993277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3331.9024543463102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81265.913520641712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81265.913520641712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0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103459.22470143001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485916.94065520633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228769.69566047119</v>
      </c>
      <c r="J58" s="76">
        <f t="shared" si="2"/>
        <v>228769.69566047119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17932.932281581201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39456.037605934958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16895.933931658987</v>
      </c>
      <c r="J59" s="76">
        <f t="shared" si="2"/>
        <v>16895.933931658987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15019.908735644221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36348.179140259017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28002.63720965555</v>
      </c>
      <c r="J60" s="76">
        <f t="shared" si="2"/>
        <v>28002.63720965555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30348.039245752803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1174578.3717519182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1174578.3717519182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3448.6408233809998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40788.799338538774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40788.799338538774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5034.3911112567775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121874.61770652459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121874.61770652459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3096.1695921109285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143397.93937145639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143397.93937145639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16728.043230107149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617989.11946281744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617989.11946281744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466.7600571784983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2258.7919447039067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2258.7919447039067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6430.2598594421834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109209.52592349146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109209.52592349146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9287.2603910640191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75641.49122209246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18125.760360031825</v>
      </c>
      <c r="J68" s="76">
        <f t="shared" si="2"/>
        <v>18125.760360031825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1744.3075784662526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49712.765986288199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49712.765986288199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670.76281968667865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9325.2392005221172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9325.2392005221172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16323.5665640034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225101.98291760689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225101.98291760689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118218.08626868761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555234.88577814505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351186.06525467685</v>
      </c>
      <c r="J72" s="76">
        <f t="shared" ref="J72:J139" si="15">IF(I72&lt;&gt;0,I72,H72)</f>
        <v>351186.06525467685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9690.0070712039033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21319.953558062829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12265.325095521299</v>
      </c>
      <c r="J73" s="76">
        <f t="shared" si="15"/>
        <v>12265.325095521299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15826.1286088219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38299.231233349004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39639.704326516214</v>
      </c>
      <c r="J74" s="76">
        <f t="shared" si="15"/>
        <v>39639.704326516214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39971.279168716101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1547032.4004343208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1547032.4004343208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3633.7526517014635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42978.209487999062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42978.209487999062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5304.6208599643815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128416.45098662659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128416.45098662659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12354.759015784975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572206.05383137369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572206.05383137369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17625.950210026578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651160.76639407501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651160.76639407501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491.8142196721638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2380.0365532595019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2380.0365532595019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6775.4153047663094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115071.53824923116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115071.53824923116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9785.7703371919033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79701.680570335564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25658.289824117168</v>
      </c>
      <c r="J82" s="76">
        <f t="shared" si="15"/>
        <v>25658.289824117168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1837.9363387633509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52381.1856547555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52381.1856547555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706.76718728558092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9825.7877256775901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9825.7877256775901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0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17989.144058005662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151324.67981594364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71243.659257346269</v>
      </c>
      <c r="J100" s="76">
        <f t="shared" si="15"/>
        <v>71243.659257346269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1542.1050369777552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7143.0305312809624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3058.8011176822356</v>
      </c>
      <c r="J101" s="76">
        <f t="shared" si="15"/>
        <v>3058.8011176822356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1651.259855586846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8718.6520374985466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6716.8495296888796</v>
      </c>
      <c r="J102" s="76">
        <f t="shared" si="15"/>
        <v>6716.8495296888796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15238.408806724705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907355.81398761575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907355.81398761575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71.270611166506612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1774.6382180460148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1774.6382180460148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1125.1782236252373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57344.797466919234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57344.797466919234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29.519410101552374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2878.2746613644977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2878.2746613644977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3810.512240832039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203527.0798073209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203527.0798073209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64.915351748399516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661.35760361269433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661.35760361269433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1148.0865099527102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41049.984951674072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41049.984951674072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2833.816076318562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48590.403999036746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11643.583494377708</v>
      </c>
      <c r="J110" s="76">
        <f t="shared" si="15"/>
        <v>11643.583494377708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325.58580566036647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19535.148339621988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19535.148339621988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534.73194997058431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15650.691218651249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15650.691218651249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15114.23333078555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250110.33315783931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250110.33315783931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0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0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2807.5542749488609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15823.488195782778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7449.6982425745337</v>
      </c>
      <c r="J142" s="76">
        <f t="shared" si="29"/>
        <v>7449.6982425745337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240.67535259190402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635.44069292724873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272.10953295450639</v>
      </c>
      <c r="J143" s="76">
        <f t="shared" si="29"/>
        <v>272.10953295450639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257.71107572742682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748.3929639124475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576.56193939814955</v>
      </c>
      <c r="J144" s="76">
        <f t="shared" si="29"/>
        <v>576.56193939814955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2378.2487733038556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110456.14706693174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110456.14706693174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11.123158968183114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157.87099523542295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157.87099523542295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175.60584992995032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5101.3666648317167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5101.3666648317167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4.6070755649821624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256.04998288092264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256.04998288092264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594.7042225576015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26364.40380625469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26364.40380625469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10.131297671715533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58.83406658727958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58.83406658727958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179.18113161111663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3651.7876786489246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3651.7876786489246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442.27187318266579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4322.5798702033262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1035.8078033437741</v>
      </c>
      <c r="J152" s="76">
        <f t="shared" si="29"/>
        <v>1035.8078033437741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50.813969669536974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1737.8377626981642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1737.8377626981642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83.455275428935138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1392.2782534973571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1392.2782534973571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2358.8687857295367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39034.560666252371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39034.560666252371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0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0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0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Korn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0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</v>
      </c>
      <c r="J184" s="76">
        <f t="shared" si="29"/>
        <v>0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Bælgsæd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0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0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0</v>
      </c>
      <c r="J185" s="76">
        <f t="shared" si="29"/>
        <v>0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Raps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0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0</v>
      </c>
      <c r="J186" s="76">
        <f t="shared" si="29"/>
        <v>0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0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0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0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0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0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0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0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0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0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0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0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0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0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0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0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0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0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0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Frø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0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0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</v>
      </c>
      <c r="J194" s="76">
        <f t="shared" si="29"/>
        <v>0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0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0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0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0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Korn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0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</v>
      </c>
      <c r="J226" s="76">
        <f t="shared" si="42"/>
        <v>0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Bælgsæd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0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0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0</v>
      </c>
      <c r="J227" s="76">
        <f t="shared" si="42"/>
        <v>0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Raps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0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0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0</v>
      </c>
      <c r="J228" s="76">
        <f t="shared" si="42"/>
        <v>0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0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0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0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0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0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0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0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0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0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0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0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0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0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0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0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0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Frø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0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0</v>
      </c>
      <c r="J236" s="76">
        <f t="shared" si="42"/>
        <v>0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0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0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0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0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0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0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0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0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0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208872.91028342993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1464199.1010868438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689344.93679168622</v>
      </c>
      <c r="J268" s="76">
        <f t="shared" si="42"/>
        <v>689344.93679168622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36204.637782461192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139749.90184030021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59843.949157590272</v>
      </c>
      <c r="J269" s="76">
        <f t="shared" si="42"/>
        <v>59843.949157590272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30323.560406133198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133423.66578698609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102789.5921222941</v>
      </c>
      <c r="J270" s="76">
        <f t="shared" si="42"/>
        <v>102789.5921222941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61269.387016472785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3040186.9837573799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3040186.9837573799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6962.4303427809973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144470.42961270569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144470.42961270569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10163.887521367629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431669.44515353418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431669.44515353418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6250.8293030571213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507903.20486332785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507903.20486332785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33772.09797292453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1503196.0807748709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1503196.0807748709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942.33773574359259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8000.4473764631011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8000.4473764631011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12981.994545159621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386810.77609115886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386810.77609115886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18749.967555234878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267915.67564177513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64199.888909124238</v>
      </c>
      <c r="J278" s="76">
        <f t="shared" si="55"/>
        <v>64199.888909124238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3521.5670849566368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176078.35424783186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176078.35424783186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1354.1971019229918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33029.197607877853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33029.197607877853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32955.503622496719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454456.39495422982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454456.39495422982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202205.55833332971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1417460.9639166412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896544.05967727548</v>
      </c>
      <c r="J282" s="76">
        <f t="shared" si="55"/>
        <v>896544.05967727548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16574.226092895879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63976.512718578095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36805.555173189226</v>
      </c>
      <c r="J283" s="76">
        <f t="shared" si="55"/>
        <v>36805.555173189226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27069.725729856724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119106.7932113696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123275.53097376751</v>
      </c>
      <c r="J284" s="76">
        <f t="shared" si="55"/>
        <v>123275.53097376751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68368.682633195494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3392454.0322591607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3392454.0322591607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6215.3347848359545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128968.19678534605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128968.19678534605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9073.2632932143042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385349.65319910698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385349.65319910698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21132.138268442242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1717065.085573128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1717065.085573128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30148.221950348954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1341897.3590100321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1341897.3590100321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841.22127183699297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7141.9685978960715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7141.9685978960715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11588.976593028619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345304.49188357411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345304.49188357411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16738.023911640095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239167.29306250089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76994.909993544439</v>
      </c>
      <c r="J292" s="76">
        <f t="shared" si="55"/>
        <v>76994.909993544439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3143.6893904380149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157184.46952190076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157184.46952190076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1208.8865437387055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29485.037652163552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29485.037652163552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0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32598.662298569994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153106.1372176937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72082.369402090204</v>
      </c>
      <c r="J310" s="76">
        <f t="shared" si="55"/>
        <v>72082.369402090204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5650.4347984187989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12432.086643481041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5323.6900435567304</v>
      </c>
      <c r="J311" s="76">
        <f t="shared" si="55"/>
        <v>5323.6900435567304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4732.5787917086509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11452.840675934938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8823.2684567402757</v>
      </c>
      <c r="J312" s="76">
        <f t="shared" si="55"/>
        <v>8823.2684567402757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9562.2742742471983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370094.4386007539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370094.4386007539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1086.6220766189997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12852.02261121122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12852.02261121122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1586.271462872405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38401.11422493001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38401.11422493001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975.56295481238317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45182.834236107599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45182.834236107599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5270.7898570460256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194720.37092580844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194720.37092580844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147.07005124321964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711.71609898131283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711.71609898131283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2026.0916342156638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34410.507769034302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34410.507769034302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2926.2955144008188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23833.654613450395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5711.1924295457902</v>
      </c>
      <c r="J320" s="76">
        <f t="shared" si="55"/>
        <v>5711.1924295457902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549.60873580248085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15663.848970370702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15663.848970370702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211.34868064694092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2938.2621455794224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2938.2621455794224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5143.3444959965982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70926.720599793101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70926.720599793101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42892.088131312361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201451.27032633475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127417.92848140675</v>
      </c>
      <c r="J324" s="76">
        <f t="shared" si="55"/>
        <v>127417.92848140675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3515.7449287960953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7735.3419923371694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4450.1262163946976</v>
      </c>
      <c r="J325" s="76">
        <f t="shared" si="55"/>
        <v>4450.1262163946976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5742.0630336059721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13895.792541326455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14382.145280272878</v>
      </c>
      <c r="J326" s="76">
        <f t="shared" si="55"/>
        <v>14382.145280272878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14502.447831283893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561296.93988287938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561296.93988287938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1318.4043482985358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15593.427429500933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15593.427429500933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1924.6316076515191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46592.276250437477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46592.276250437477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4482.5747842150213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207608.77852838725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207608.77852838725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6395.0773834073543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236255.26229843294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236255.26229843294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178.44087584421064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863.52893047288853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863.52893047288853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2458.2677621575858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41750.452200468506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41750.452200468506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3550.4899206509294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28917.499979375105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9309.3845719467372</v>
      </c>
      <c r="J334" s="76">
        <f t="shared" si="55"/>
        <v>9309.3845719467372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666.84320403230618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19005.031314920725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19005.031314920725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256.43047897487696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3565.0090979434117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3565.0090979434117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0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2543.5912283773305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21396.689413110103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10073.561375692239</v>
      </c>
      <c r="J352" s="76">
        <f t="shared" si="60"/>
        <v>10073.561375692239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68.782772699511852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318.6018031441389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136.43222540980841</v>
      </c>
      <c r="J353" s="76">
        <f t="shared" si="60"/>
        <v>136.43222540980841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277.82436371988916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1466.9126404410149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1130.1094981957581</v>
      </c>
      <c r="J354" s="76">
        <f t="shared" si="60"/>
        <v>1130.1094981957581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816.92003872404018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48642.686785784252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48642.686785784252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15.47158083370352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385.24236275921766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385.24236275921766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26.303103413603303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1340.5397530221824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1340.5397530221824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73.485337039665154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7165.1494001899164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7165.1494001899164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78.346709324351167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4184.6544384322442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4184.6544384322442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16.900995738263163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172.18734458142512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172.18734458142512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120.68130675187054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4314.976078167404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4314.976078167404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876.14056409986233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15022.860631400607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3599.8863497735142</v>
      </c>
      <c r="J362" s="76">
        <f t="shared" si="60"/>
        <v>3599.8863497735142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26.483764144438243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1589.0258486662945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1589.0258486662945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56.208438932954692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1645.1250419401372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1645.1250419401372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1629.0025287440153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26956.733845655966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26956.733845655966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0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396.97666570050825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2237.3763669546925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1053.3567935622696</v>
      </c>
      <c r="J394" s="76">
        <f t="shared" si="60"/>
        <v>1053.3567935622696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10.734883600501851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28.342669077389008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12.136947682410122</v>
      </c>
      <c r="J395" s="76">
        <f t="shared" si="60"/>
        <v>12.136947682410122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43.359871794433573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125.9170676910351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97.006508949173465</v>
      </c>
      <c r="J396" s="76">
        <f t="shared" si="60"/>
        <v>97.006508949173465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127.49619101473459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5921.4738942694585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5921.4738942694585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2.4146397832947688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34.270982444302653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34.270982444302653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4.1051086252444469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119.25379652607738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119.25379652607738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11.468809826999765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637.40837727701046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637.40837727701046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12.227521108424749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542.06997667784162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542.06997667784162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2.6377276585728633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15.31770654975799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15.31770654975799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18.834654810985576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383.85827654911185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383.85827654911185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136.73870075546986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1336.4267347818229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320.24422498852255</v>
      </c>
      <c r="J404" s="76">
        <f t="shared" si="60"/>
        <v>320.24422498852255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4.1333042306348711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141.35900468771257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141.35900468771257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8.7724153247963965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146.34956297953013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146.34956297953013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254.23738887912378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4207.1203111717405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4207.1203111717405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0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Korn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0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</v>
      </c>
      <c r="J436" s="76">
        <f t="shared" si="64"/>
        <v>0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Bælgsæd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0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0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0</v>
      </c>
      <c r="J437" s="76">
        <f t="shared" si="64"/>
        <v>0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Raps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0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0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0</v>
      </c>
      <c r="J438" s="76">
        <f t="shared" si="64"/>
        <v>0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0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0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0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0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0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0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0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0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0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0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0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0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0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0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0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0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0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Frø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0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0</v>
      </c>
      <c r="J446" s="76">
        <f t="shared" si="64"/>
        <v>0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0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0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0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0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0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0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0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0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0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Korn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0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0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0</v>
      </c>
      <c r="J478" s="76">
        <f t="shared" si="68"/>
        <v>0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Bælgsæd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0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0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0</v>
      </c>
      <c r="J479" s="76">
        <f t="shared" si="68"/>
        <v>0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Raps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0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0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0</v>
      </c>
      <c r="J480" s="76">
        <f t="shared" si="68"/>
        <v>0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0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0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0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0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0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0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0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0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0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0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0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0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0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0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0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0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0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Frø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0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0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0</v>
      </c>
      <c r="J488" s="76">
        <f t="shared" ref="J488:J505" si="70">IF(I488&lt;&gt;0,I488,H488)</f>
        <v>0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0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0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0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0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0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0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0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2021-09-29T15:18:37Z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