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808F246F-5241-40AB-BBE8-0B4CDD07C892}" xr6:coauthVersionLast="47" xr6:coauthVersionMax="47" xr10:uidLastSave="{00000000-0000-0000-0000-000000000000}"/>
  <bookViews>
    <workbookView xWindow="-120" yWindow="-120" windowWidth="29040" windowHeight="15720" tabRatio="945" firstSheet="13" activeTab="2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Fodersammensætning" sheetId="34" r:id="rId7"/>
    <sheet name="Skovbrug" sheetId="26" r:id="rId8"/>
    <sheet name="Skovbrug-alder" sheetId="72" state="hidden" r:id="rId9"/>
    <sheet name="Havbrug" sheetId="32" r:id="rId10"/>
    <sheet name="Adfærd" sheetId="6" r:id="rId11"/>
    <sheet name="Biogasanlæg" sheetId="39" r:id="rId12"/>
    <sheet name="Forbrug til andet" sheetId="8" r:id="rId13"/>
    <sheet name="Direkte input" sheetId="35" r:id="rId14"/>
    <sheet name="Forbrug af biomasse" sheetId="38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Produktion &amp; forbrug" sheetId="74" r:id="rId21"/>
    <sheet name="CONCITO" sheetId="77" r:id="rId22"/>
    <sheet name="Kategorisering af kcal" sheetId="75" r:id="rId23"/>
    <sheet name="Landbrugsareal - resultat" sheetId="20" state="hidden" r:id="rId24"/>
    <sheet name="Pivot tabeller og data" sheetId="68" state="hidden" r:id="rId25"/>
    <sheet name="Resultat-Forbrug af biomasse" sheetId="56" state="hidden" r:id="rId26"/>
    <sheet name="Resultat-Import" sheetId="51" state="hidden" r:id="rId27"/>
    <sheet name="Resultat-Eksport" sheetId="71" state="hidden" r:id="rId28"/>
    <sheet name="Resultat-Potentiale til energi" sheetId="50" state="hidden" r:id="rId29"/>
    <sheet name="Resultat-Tørstof til energi" sheetId="67" state="hidden" r:id="rId30"/>
    <sheet name="CO2-pivot" sheetId="64" state="hidden" r:id="rId31"/>
    <sheet name="CO2-udledning" sheetId="63" state="hidden" r:id="rId32"/>
    <sheet name="Produktion afgrøder-pivot" sheetId="60" state="hidden" r:id="rId33"/>
    <sheet name="Produktion af afgrøder" sheetId="57" state="hidden" r:id="rId34"/>
    <sheet name="Produkt skovbrug" sheetId="62" state="hidden" r:id="rId35"/>
    <sheet name="Produkt havbrug" sheetId="61" state="hidden" r:id="rId36"/>
    <sheet name="Arealanvendelse - pivot" sheetId="23" state="hidden" r:id="rId37"/>
    <sheet name="Pivot chart - landbrug" sheetId="19" state="hidden" r:id="rId38"/>
    <sheet name="Arealanvendelsesresultater-big" sheetId="22" state="hidden" r:id="rId39"/>
    <sheet name="Landbrugsresultater - pivot" sheetId="18" state="hidden" r:id="rId40"/>
  </sheets>
  <externalReferences>
    <externalReference r:id="rId41"/>
  </externalReferences>
  <definedNames>
    <definedName name="_xlnm._FilterDatabase" localSheetId="13" hidden="1">'Direkte input'!$A$2:$I$230</definedName>
    <definedName name="_xlnm._FilterDatabase" localSheetId="2" hidden="1">Farvekoder!$A$1:$A$70</definedName>
    <definedName name="_xlnm._FilterDatabase" localSheetId="14" hidden="1">'Forbrug af biomasse'!$A$1:$G$415</definedName>
    <definedName name="_xlnm._FilterDatabase" localSheetId="20" hidden="1">'Produktion &amp; forbrug'!$A$3:$AA$147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15" r:id="rId42"/>
    <pivotCache cacheId="420" r:id="rId43"/>
    <pivotCache cacheId="425" r:id="rId44"/>
    <pivotCache cacheId="430" r:id="rId45"/>
    <pivotCache cacheId="436" r:id="rId46"/>
    <pivotCache cacheId="441" r:id="rId47"/>
    <pivotCache cacheId="446" r:id="rId48"/>
    <pivotCache cacheId="451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34" l="1"/>
  <c r="E8" i="34"/>
  <c r="E3" i="34"/>
  <c r="E32" i="17"/>
  <c r="D16" i="34"/>
  <c r="D17" i="34"/>
  <c r="D15" i="34"/>
  <c r="E17" i="34"/>
  <c r="E16" i="34"/>
  <c r="E5" i="34"/>
  <c r="E6" i="34"/>
  <c r="E7" i="34"/>
  <c r="E9" i="34"/>
  <c r="E10" i="34"/>
  <c r="E11" i="34"/>
  <c r="E13" i="34"/>
  <c r="E4" i="34"/>
  <c r="D56" i="17"/>
  <c r="E56" i="17"/>
  <c r="C56" i="17"/>
  <c r="C55" i="17"/>
  <c r="D55" i="17"/>
  <c r="E55" i="17"/>
  <c r="D24" i="17"/>
  <c r="D28" i="17"/>
  <c r="D23" i="17"/>
  <c r="D22" i="17"/>
  <c r="E48" i="17"/>
  <c r="D48" i="17"/>
  <c r="E35" i="17"/>
  <c r="E45" i="17"/>
  <c r="C6" i="9"/>
  <c r="E36" i="17"/>
  <c r="E37" i="17"/>
  <c r="E38" i="17"/>
  <c r="E39" i="17"/>
  <c r="E40" i="17"/>
  <c r="E42" i="17"/>
  <c r="E43" i="17"/>
  <c r="E44" i="17"/>
  <c r="E34" i="17"/>
  <c r="E4" i="76"/>
  <c r="E5" i="76"/>
  <c r="I13" i="17"/>
  <c r="I14" i="17"/>
  <c r="H14" i="17"/>
  <c r="H13" i="17"/>
  <c r="I12" i="17"/>
  <c r="H12" i="17"/>
  <c r="H11" i="17"/>
  <c r="I11" i="17"/>
  <c r="E12" i="17"/>
  <c r="D12" i="17" s="1"/>
  <c r="E5" i="17"/>
  <c r="D5" i="17"/>
  <c r="H96" i="58"/>
  <c r="H97" i="58"/>
  <c r="H98" i="58"/>
  <c r="H99" i="58"/>
  <c r="H100" i="58"/>
  <c r="H101" i="58"/>
  <c r="H102" i="58"/>
  <c r="H103" i="58"/>
  <c r="H104" i="58"/>
  <c r="H105" i="58"/>
  <c r="H106" i="58"/>
  <c r="H107" i="58"/>
  <c r="H108" i="58"/>
  <c r="H114" i="58"/>
  <c r="H115" i="58"/>
  <c r="H117" i="58"/>
  <c r="H118" i="58"/>
  <c r="H119" i="58"/>
  <c r="H120" i="58"/>
  <c r="H122" i="58"/>
  <c r="H123" i="58"/>
  <c r="H125" i="58"/>
  <c r="H126" i="58"/>
  <c r="H127" i="58"/>
  <c r="H128" i="58"/>
  <c r="H129" i="58"/>
  <c r="H130" i="58"/>
  <c r="H131" i="58"/>
  <c r="H132" i="58"/>
  <c r="H133" i="58"/>
  <c r="H134" i="58"/>
  <c r="H135" i="58"/>
  <c r="H136" i="58"/>
  <c r="H137" i="58"/>
  <c r="H138" i="58"/>
  <c r="H139" i="58"/>
  <c r="H140" i="58"/>
  <c r="H95" i="58"/>
  <c r="H96" i="37"/>
  <c r="H97" i="37"/>
  <c r="H98" i="37"/>
  <c r="H99" i="37"/>
  <c r="H100" i="37"/>
  <c r="H101" i="37"/>
  <c r="H102" i="37"/>
  <c r="H103" i="37"/>
  <c r="H104" i="37"/>
  <c r="H105" i="37"/>
  <c r="H106" i="37"/>
  <c r="H107" i="37"/>
  <c r="H108" i="37"/>
  <c r="H114" i="37"/>
  <c r="H115" i="37"/>
  <c r="H117" i="37"/>
  <c r="H118" i="37"/>
  <c r="H119" i="37"/>
  <c r="H120" i="37"/>
  <c r="H122" i="37"/>
  <c r="H123" i="37"/>
  <c r="H125" i="37"/>
  <c r="H126" i="37"/>
  <c r="H127" i="37"/>
  <c r="H128" i="37"/>
  <c r="H129" i="37"/>
  <c r="H130" i="37"/>
  <c r="H131" i="37"/>
  <c r="H132" i="37"/>
  <c r="H133" i="37"/>
  <c r="H134" i="37"/>
  <c r="H135" i="37"/>
  <c r="H136" i="37"/>
  <c r="H137" i="37"/>
  <c r="H138" i="37"/>
  <c r="H139" i="37"/>
  <c r="H140" i="37"/>
  <c r="H95" i="37"/>
  <c r="F17" i="77"/>
  <c r="E17" i="77"/>
  <c r="D17" i="77"/>
  <c r="C17" i="77"/>
  <c r="B4" i="77" a="1"/>
  <c r="B4" i="77" s="1"/>
  <c r="B15" i="77"/>
  <c r="B1" i="77"/>
  <c r="D3" i="77"/>
  <c r="C3" i="77"/>
  <c r="F4" i="74"/>
  <c r="K4" i="75"/>
  <c r="K5" i="75"/>
  <c r="K6" i="75"/>
  <c r="K7" i="75"/>
  <c r="K8" i="75"/>
  <c r="K9" i="75"/>
  <c r="K10" i="75"/>
  <c r="K11" i="75"/>
  <c r="K12" i="75"/>
  <c r="K13" i="75"/>
  <c r="K14" i="75"/>
  <c r="K15" i="75"/>
  <c r="K16" i="75"/>
  <c r="K17" i="75"/>
  <c r="K18" i="75"/>
  <c r="K19" i="75"/>
  <c r="K20" i="75"/>
  <c r="K21" i="75"/>
  <c r="K22" i="75"/>
  <c r="K23" i="75"/>
  <c r="K3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4" i="74"/>
  <c r="I4" i="75"/>
  <c r="I5" i="75"/>
  <c r="I6" i="75"/>
  <c r="I7" i="75"/>
  <c r="I8" i="75"/>
  <c r="I9" i="75"/>
  <c r="I10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3" i="75"/>
  <c r="AB3" i="74" l="1"/>
  <c r="E99" i="74"/>
  <c r="E147" i="74" s="1"/>
  <c r="B99" i="74"/>
  <c r="B147" i="74" s="1"/>
  <c r="A99" i="74"/>
  <c r="C99" i="74" s="1"/>
  <c r="E98" i="74"/>
  <c r="E146" i="74" s="1"/>
  <c r="B98" i="74"/>
  <c r="B146" i="74" s="1"/>
  <c r="A98" i="74"/>
  <c r="C98" i="74" s="1"/>
  <c r="E97" i="74"/>
  <c r="E145" i="74" s="1"/>
  <c r="B97" i="74"/>
  <c r="B145" i="74" s="1"/>
  <c r="A97" i="74"/>
  <c r="C97" i="74" s="1"/>
  <c r="E96" i="74"/>
  <c r="E144" i="74" s="1"/>
  <c r="B96" i="74"/>
  <c r="B144" i="74" s="1"/>
  <c r="A96" i="74"/>
  <c r="C96" i="74" s="1"/>
  <c r="E95" i="74"/>
  <c r="E143" i="74" s="1"/>
  <c r="B95" i="74"/>
  <c r="B143" i="74" s="1"/>
  <c r="A95" i="74"/>
  <c r="C95" i="74" s="1"/>
  <c r="E94" i="74"/>
  <c r="E142" i="74" s="1"/>
  <c r="B94" i="74"/>
  <c r="B142" i="74" s="1"/>
  <c r="A94" i="74"/>
  <c r="C94" i="74" s="1"/>
  <c r="E93" i="74"/>
  <c r="E141" i="74" s="1"/>
  <c r="B93" i="74"/>
  <c r="B141" i="74" s="1"/>
  <c r="A93" i="74"/>
  <c r="C93" i="74" s="1"/>
  <c r="E92" i="74"/>
  <c r="E140" i="74" s="1"/>
  <c r="B92" i="74"/>
  <c r="B140" i="74" s="1"/>
  <c r="A92" i="74"/>
  <c r="C92" i="74" s="1"/>
  <c r="E91" i="74"/>
  <c r="E139" i="74" s="1"/>
  <c r="B91" i="74"/>
  <c r="B139" i="74" s="1"/>
  <c r="A91" i="74"/>
  <c r="C91" i="74" s="1"/>
  <c r="E90" i="74"/>
  <c r="E138" i="74" s="1"/>
  <c r="B90" i="74"/>
  <c r="B138" i="74" s="1"/>
  <c r="A90" i="74"/>
  <c r="C90" i="74" s="1"/>
  <c r="E89" i="74"/>
  <c r="E137" i="74" s="1"/>
  <c r="B89" i="74"/>
  <c r="B137" i="74" s="1"/>
  <c r="A89" i="74"/>
  <c r="C89" i="74" s="1"/>
  <c r="E88" i="74"/>
  <c r="E136" i="74" s="1"/>
  <c r="B88" i="74"/>
  <c r="B136" i="74" s="1"/>
  <c r="A88" i="74"/>
  <c r="C88" i="74" s="1"/>
  <c r="E87" i="74"/>
  <c r="E135" i="74" s="1"/>
  <c r="B87" i="74"/>
  <c r="B135" i="74" s="1"/>
  <c r="A87" i="74"/>
  <c r="C87" i="74" s="1"/>
  <c r="E86" i="74"/>
  <c r="E134" i="74" s="1"/>
  <c r="B86" i="74"/>
  <c r="B134" i="74" s="1"/>
  <c r="A86" i="74"/>
  <c r="C86" i="74" s="1"/>
  <c r="E85" i="74"/>
  <c r="E133" i="74" s="1"/>
  <c r="B85" i="74"/>
  <c r="B133" i="74" s="1"/>
  <c r="A85" i="74"/>
  <c r="C85" i="74" s="1"/>
  <c r="E84" i="74"/>
  <c r="E132" i="74" s="1"/>
  <c r="B84" i="74"/>
  <c r="B132" i="74" s="1"/>
  <c r="A84" i="74"/>
  <c r="C84" i="74" s="1"/>
  <c r="E83" i="74"/>
  <c r="E131" i="74" s="1"/>
  <c r="B83" i="74"/>
  <c r="B131" i="74" s="1"/>
  <c r="A83" i="74"/>
  <c r="C83" i="74" s="1"/>
  <c r="E82" i="74"/>
  <c r="E130" i="74" s="1"/>
  <c r="B82" i="74"/>
  <c r="B130" i="74" s="1"/>
  <c r="A82" i="74"/>
  <c r="C82" i="74" s="1"/>
  <c r="E81" i="74"/>
  <c r="E129" i="74" s="1"/>
  <c r="B81" i="74"/>
  <c r="B129" i="74" s="1"/>
  <c r="A81" i="74"/>
  <c r="C81" i="74" s="1"/>
  <c r="E80" i="74"/>
  <c r="E128" i="74" s="1"/>
  <c r="B80" i="74"/>
  <c r="B128" i="74" s="1"/>
  <c r="A80" i="74"/>
  <c r="C80" i="74" s="1"/>
  <c r="E79" i="74"/>
  <c r="E127" i="74" s="1"/>
  <c r="B79" i="74"/>
  <c r="B127" i="74" s="1"/>
  <c r="A79" i="74"/>
  <c r="C79" i="74" s="1"/>
  <c r="E78" i="74"/>
  <c r="E126" i="74" s="1"/>
  <c r="B78" i="74"/>
  <c r="B126" i="74" s="1"/>
  <c r="A78" i="74"/>
  <c r="C78" i="74" s="1"/>
  <c r="E77" i="74"/>
  <c r="E125" i="74" s="1"/>
  <c r="B77" i="74"/>
  <c r="B125" i="74" s="1"/>
  <c r="A77" i="74"/>
  <c r="C77" i="74" s="1"/>
  <c r="E76" i="74"/>
  <c r="E124" i="74" s="1"/>
  <c r="B76" i="74"/>
  <c r="B124" i="74" s="1"/>
  <c r="A76" i="74"/>
  <c r="C76" i="74" s="1"/>
  <c r="E75" i="74"/>
  <c r="E123" i="74" s="1"/>
  <c r="B75" i="74"/>
  <c r="B123" i="74" s="1"/>
  <c r="A75" i="74"/>
  <c r="C75" i="74" s="1"/>
  <c r="E74" i="74"/>
  <c r="E122" i="74" s="1"/>
  <c r="B74" i="74"/>
  <c r="B122" i="74" s="1"/>
  <c r="A74" i="74"/>
  <c r="C74" i="74" s="1"/>
  <c r="E73" i="74"/>
  <c r="E121" i="74" s="1"/>
  <c r="B73" i="74"/>
  <c r="B121" i="74" s="1"/>
  <c r="A73" i="74"/>
  <c r="C73" i="74" s="1"/>
  <c r="E72" i="74"/>
  <c r="E120" i="74" s="1"/>
  <c r="B72" i="74"/>
  <c r="B120" i="74" s="1"/>
  <c r="A72" i="74"/>
  <c r="C72" i="74" s="1"/>
  <c r="E71" i="74"/>
  <c r="E119" i="74" s="1"/>
  <c r="B71" i="74"/>
  <c r="B119" i="74" s="1"/>
  <c r="A71" i="74"/>
  <c r="C71" i="74" s="1"/>
  <c r="E70" i="74"/>
  <c r="E118" i="74" s="1"/>
  <c r="B70" i="74"/>
  <c r="B118" i="74" s="1"/>
  <c r="A70" i="74"/>
  <c r="C70" i="74" s="1"/>
  <c r="E69" i="74"/>
  <c r="E117" i="74" s="1"/>
  <c r="B69" i="74"/>
  <c r="B117" i="74" s="1"/>
  <c r="A69" i="74"/>
  <c r="C69" i="74" s="1"/>
  <c r="E68" i="74"/>
  <c r="E116" i="74" s="1"/>
  <c r="B68" i="74"/>
  <c r="B116" i="74" s="1"/>
  <c r="A68" i="74"/>
  <c r="C68" i="74" s="1"/>
  <c r="E67" i="74"/>
  <c r="E115" i="74" s="1"/>
  <c r="B67" i="74"/>
  <c r="B115" i="74" s="1"/>
  <c r="A67" i="74"/>
  <c r="C67" i="74" s="1"/>
  <c r="E66" i="74"/>
  <c r="E114" i="74" s="1"/>
  <c r="B66" i="74"/>
  <c r="B114" i="74" s="1"/>
  <c r="A66" i="74"/>
  <c r="C66" i="74" s="1"/>
  <c r="E65" i="74"/>
  <c r="E113" i="74" s="1"/>
  <c r="B65" i="74"/>
  <c r="B113" i="74" s="1"/>
  <c r="A65" i="74"/>
  <c r="C65" i="74" s="1"/>
  <c r="E64" i="74"/>
  <c r="E112" i="74" s="1"/>
  <c r="B64" i="74"/>
  <c r="B112" i="74" s="1"/>
  <c r="A64" i="74"/>
  <c r="C64" i="74" s="1"/>
  <c r="E63" i="74"/>
  <c r="E111" i="74" s="1"/>
  <c r="B63" i="74"/>
  <c r="B111" i="74" s="1"/>
  <c r="A63" i="74"/>
  <c r="C63" i="74" s="1"/>
  <c r="E62" i="74"/>
  <c r="E110" i="74" s="1"/>
  <c r="B62" i="74"/>
  <c r="B110" i="74" s="1"/>
  <c r="A62" i="74"/>
  <c r="C62" i="74" s="1"/>
  <c r="E61" i="74"/>
  <c r="E109" i="74" s="1"/>
  <c r="B61" i="74"/>
  <c r="B109" i="74" s="1"/>
  <c r="A61" i="74"/>
  <c r="C61" i="74" s="1"/>
  <c r="E60" i="74"/>
  <c r="E108" i="74" s="1"/>
  <c r="B60" i="74"/>
  <c r="B108" i="74" s="1"/>
  <c r="A60" i="74"/>
  <c r="C60" i="74" s="1"/>
  <c r="E59" i="74"/>
  <c r="E107" i="74" s="1"/>
  <c r="B59" i="74"/>
  <c r="B107" i="74" s="1"/>
  <c r="A59" i="74"/>
  <c r="C59" i="74" s="1"/>
  <c r="E58" i="74"/>
  <c r="E106" i="74" s="1"/>
  <c r="B58" i="74"/>
  <c r="B106" i="74" s="1"/>
  <c r="A58" i="74"/>
  <c r="C58" i="74" s="1"/>
  <c r="E57" i="74"/>
  <c r="E105" i="74" s="1"/>
  <c r="B57" i="74"/>
  <c r="B105" i="74" s="1"/>
  <c r="A57" i="74"/>
  <c r="C57" i="74" s="1"/>
  <c r="E56" i="74"/>
  <c r="E104" i="74" s="1"/>
  <c r="B56" i="74"/>
  <c r="B104" i="74" s="1"/>
  <c r="A56" i="74"/>
  <c r="C56" i="74" s="1"/>
  <c r="E55" i="74"/>
  <c r="E103" i="74" s="1"/>
  <c r="B55" i="74"/>
  <c r="B103" i="74" s="1"/>
  <c r="A55" i="74"/>
  <c r="C55" i="74" s="1"/>
  <c r="E54" i="74"/>
  <c r="E102" i="74" s="1"/>
  <c r="B54" i="74"/>
  <c r="B102" i="74" s="1"/>
  <c r="A54" i="74"/>
  <c r="C54" i="74" s="1"/>
  <c r="E53" i="74"/>
  <c r="E101" i="74" s="1"/>
  <c r="B53" i="74"/>
  <c r="B101" i="74" s="1"/>
  <c r="A53" i="74"/>
  <c r="C53" i="74" s="1"/>
  <c r="E52" i="74"/>
  <c r="E100" i="74" s="1"/>
  <c r="B52" i="74"/>
  <c r="B100" i="74" s="1"/>
  <c r="A52" i="74"/>
  <c r="C52" i="74" s="1"/>
  <c r="S7" i="74"/>
  <c r="A136" i="74" l="1"/>
  <c r="C136" i="74" s="1"/>
  <c r="A139" i="74"/>
  <c r="C139" i="74" s="1"/>
  <c r="A142" i="74"/>
  <c r="C142" i="74" s="1"/>
  <c r="A145" i="74"/>
  <c r="C145" i="74" s="1"/>
  <c r="A109" i="74"/>
  <c r="C109" i="74" s="1"/>
  <c r="A112" i="74"/>
  <c r="C112" i="74" s="1"/>
  <c r="S55" i="74"/>
  <c r="A115" i="74"/>
  <c r="C115" i="74" s="1"/>
  <c r="A118" i="74"/>
  <c r="C118" i="74" s="1"/>
  <c r="A121" i="74"/>
  <c r="C121" i="74" s="1"/>
  <c r="A106" i="74"/>
  <c r="C106" i="74" s="1"/>
  <c r="A127" i="74"/>
  <c r="C127" i="74" s="1"/>
  <c r="A100" i="74"/>
  <c r="C100" i="74" s="1"/>
  <c r="A130" i="74"/>
  <c r="C130" i="74" s="1"/>
  <c r="A147" i="74"/>
  <c r="C147" i="74" s="1"/>
  <c r="A131" i="74"/>
  <c r="C131" i="74" s="1"/>
  <c r="A113" i="74"/>
  <c r="C113" i="74" s="1"/>
  <c r="A101" i="74"/>
  <c r="C101" i="74" s="1"/>
  <c r="A108" i="74"/>
  <c r="C108" i="74" s="1"/>
  <c r="A110" i="74"/>
  <c r="C110" i="74" s="1"/>
  <c r="A122" i="74"/>
  <c r="C122" i="74" s="1"/>
  <c r="A102" i="74"/>
  <c r="C102" i="74" s="1"/>
  <c r="A107" i="74"/>
  <c r="C107" i="74" s="1"/>
  <c r="A116" i="74"/>
  <c r="C116" i="74" s="1"/>
  <c r="A117" i="74"/>
  <c r="C117" i="74" s="1"/>
  <c r="A128" i="74"/>
  <c r="C128" i="74" s="1"/>
  <c r="A140" i="74"/>
  <c r="C140" i="74" s="1"/>
  <c r="A138" i="74"/>
  <c r="C138" i="74" s="1"/>
  <c r="A143" i="74"/>
  <c r="C143" i="74" s="1"/>
  <c r="A104" i="74"/>
  <c r="C104" i="74" s="1"/>
  <c r="A105" i="74"/>
  <c r="C105" i="74" s="1"/>
  <c r="A114" i="74"/>
  <c r="C114" i="74" s="1"/>
  <c r="A123" i="74"/>
  <c r="C123" i="74" s="1"/>
  <c r="A134" i="74"/>
  <c r="C134" i="74" s="1"/>
  <c r="A146" i="74"/>
  <c r="C146" i="74" s="1"/>
  <c r="A141" i="74"/>
  <c r="C141" i="74" s="1"/>
  <c r="A144" i="74"/>
  <c r="C144" i="74" s="1"/>
  <c r="A120" i="74"/>
  <c r="C120" i="74" s="1"/>
  <c r="A129" i="74"/>
  <c r="C129" i="74" s="1"/>
  <c r="A111" i="74"/>
  <c r="C111" i="74" s="1"/>
  <c r="A126" i="74"/>
  <c r="C126" i="74" s="1"/>
  <c r="A119" i="74"/>
  <c r="C119" i="74" s="1"/>
  <c r="A125" i="74"/>
  <c r="C125" i="74" s="1"/>
  <c r="A132" i="74"/>
  <c r="C132" i="74" s="1"/>
  <c r="A137" i="74"/>
  <c r="C137" i="74" s="1"/>
  <c r="A135" i="74"/>
  <c r="C135" i="74" s="1"/>
  <c r="A133" i="74"/>
  <c r="C133" i="74" s="1"/>
  <c r="A124" i="74"/>
  <c r="C124" i="74" s="1"/>
  <c r="A103" i="74"/>
  <c r="C103" i="74" s="1"/>
  <c r="B18" i="77" l="1" a="1"/>
  <c r="B18" i="77" s="1"/>
  <c r="S103" i="74"/>
  <c r="D53" i="66" l="1"/>
  <c r="D101" i="66" s="1"/>
  <c r="D149" i="66" s="1"/>
  <c r="D197" i="66" s="1"/>
  <c r="D245" i="66" s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114" i="66" s="1"/>
  <c r="D162" i="66" s="1"/>
  <c r="D210" i="66" s="1"/>
  <c r="D258" i="66" s="1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126" i="66" s="1"/>
  <c r="D174" i="66" s="1"/>
  <c r="D222" i="66" s="1"/>
  <c r="D270" i="66" s="1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132" i="66" s="1"/>
  <c r="D180" i="66" s="1"/>
  <c r="D228" i="66" s="1"/>
  <c r="D276" i="66" s="1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138" i="66" s="1"/>
  <c r="D186" i="66" s="1"/>
  <c r="D234" i="66" s="1"/>
  <c r="D282" i="66" s="1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6" i="66"/>
  <c r="D154" i="66" s="1"/>
  <c r="D202" i="66" s="1"/>
  <c r="D250" i="66" s="1"/>
  <c r="D113" i="66"/>
  <c r="D161" i="66" s="1"/>
  <c r="D209" i="66" s="1"/>
  <c r="D257" i="66" s="1"/>
  <c r="D129" i="66"/>
  <c r="D177" i="66" s="1"/>
  <c r="D225" i="66" s="1"/>
  <c r="D273" i="66" s="1"/>
  <c r="D141" i="66"/>
  <c r="D189" i="66" s="1"/>
  <c r="D237" i="66" s="1"/>
  <c r="D28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A11" i="34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1" i="34" l="1"/>
  <c r="C10" i="34"/>
  <c r="C198" i="38"/>
  <c r="C197" i="38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4" i="34" l="1"/>
  <c r="D3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E2" i="76"/>
  <c r="B3" i="35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C2" i="76"/>
  <c r="D2" i="76"/>
  <c r="C22" i="17"/>
  <c r="C23" i="17"/>
  <c r="I6" i="9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2" i="66"/>
  <c r="E52" i="66"/>
  <c r="A53" i="66"/>
  <c r="A101" i="66" s="1"/>
  <c r="E53" i="66"/>
  <c r="E54" i="66"/>
  <c r="A54" i="66"/>
  <c r="A102" i="66" s="1"/>
  <c r="E198" i="66"/>
  <c r="A198" i="66"/>
  <c r="E55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E202" i="66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59" i="66"/>
  <c r="E60" i="66"/>
  <c r="E61" i="66"/>
  <c r="E62" i="66"/>
  <c r="E63" i="66"/>
  <c r="A63" i="66"/>
  <c r="E64" i="66"/>
  <c r="A64" i="66"/>
  <c r="E65" i="66"/>
  <c r="A65" i="66"/>
  <c r="E66" i="66"/>
  <c r="A66" i="66"/>
  <c r="A114" i="66" s="1"/>
  <c r="E67" i="66"/>
  <c r="A67" i="66"/>
  <c r="E68" i="66"/>
  <c r="A68" i="66"/>
  <c r="E69" i="66"/>
  <c r="A69" i="66"/>
  <c r="A117" i="66" s="1"/>
  <c r="E70" i="66"/>
  <c r="A70" i="66"/>
  <c r="E71" i="66"/>
  <c r="A71" i="66"/>
  <c r="E72" i="66"/>
  <c r="A72" i="66"/>
  <c r="A120" i="66" s="1"/>
  <c r="E73" i="66"/>
  <c r="A73" i="66"/>
  <c r="E74" i="66"/>
  <c r="A74" i="66"/>
  <c r="A122" i="66" s="1"/>
  <c r="E75" i="66"/>
  <c r="A75" i="66"/>
  <c r="E76" i="66"/>
  <c r="A76" i="66"/>
  <c r="E77" i="66"/>
  <c r="A77" i="66"/>
  <c r="A125" i="66" s="1"/>
  <c r="E78" i="66"/>
  <c r="A78" i="66"/>
  <c r="A126" i="66" s="1"/>
  <c r="E79" i="66"/>
  <c r="A79" i="66"/>
  <c r="E80" i="66"/>
  <c r="A80" i="66"/>
  <c r="E81" i="66"/>
  <c r="A81" i="66"/>
  <c r="E82" i="66"/>
  <c r="A82" i="66"/>
  <c r="A130" i="66" s="1"/>
  <c r="E83" i="66"/>
  <c r="A83" i="66"/>
  <c r="A131" i="66" s="1"/>
  <c r="E86" i="66"/>
  <c r="A86" i="66"/>
  <c r="A134" i="66" s="1"/>
  <c r="E87" i="66"/>
  <c r="A87" i="66"/>
  <c r="E88" i="66"/>
  <c r="A88" i="66"/>
  <c r="E89" i="66"/>
  <c r="A89" i="66"/>
  <c r="A137" i="66" s="1"/>
  <c r="E90" i="66"/>
  <c r="A90" i="66"/>
  <c r="E91" i="66"/>
  <c r="A91" i="66"/>
  <c r="A139" i="66" s="1"/>
  <c r="E92" i="66"/>
  <c r="A92" i="66"/>
  <c r="A140" i="66" s="1"/>
  <c r="E93" i="66"/>
  <c r="A93" i="66"/>
  <c r="E94" i="66"/>
  <c r="A94" i="66"/>
  <c r="E95" i="66"/>
  <c r="A95" i="66"/>
  <c r="E96" i="66"/>
  <c r="A96" i="66"/>
  <c r="A144" i="66" s="1"/>
  <c r="E97" i="66"/>
  <c r="A97" i="66"/>
  <c r="E98" i="66"/>
  <c r="A98" i="66"/>
  <c r="A146" i="66" s="1"/>
  <c r="E99" i="66"/>
  <c r="A99" i="66"/>
  <c r="E118" i="66"/>
  <c r="E122" i="66"/>
  <c r="E196" i="66"/>
  <c r="A196" i="66"/>
  <c r="A244" i="66" s="1"/>
  <c r="E197" i="66"/>
  <c r="A197" i="66"/>
  <c r="A245" i="66" s="1"/>
  <c r="E200" i="66"/>
  <c r="A200" i="66"/>
  <c r="E203" i="66"/>
  <c r="A203" i="66"/>
  <c r="A251" i="66" s="1"/>
  <c r="E204" i="66"/>
  <c r="A204" i="66"/>
  <c r="E205" i="66"/>
  <c r="A205" i="66"/>
  <c r="A253" i="66" s="1"/>
  <c r="E206" i="66"/>
  <c r="A206" i="66"/>
  <c r="E207" i="66"/>
  <c r="A207" i="66"/>
  <c r="E208" i="66"/>
  <c r="A208" i="66"/>
  <c r="A256" i="66" s="1"/>
  <c r="E209" i="66"/>
  <c r="A209" i="66"/>
  <c r="A257" i="66" s="1"/>
  <c r="E210" i="66"/>
  <c r="A210" i="66"/>
  <c r="E211" i="66"/>
  <c r="A211" i="66"/>
  <c r="E212" i="66"/>
  <c r="A212" i="66"/>
  <c r="E213" i="66"/>
  <c r="A213" i="66"/>
  <c r="A261" i="66" s="1"/>
  <c r="E214" i="66"/>
  <c r="A214" i="66"/>
  <c r="E215" i="66"/>
  <c r="A215" i="66"/>
  <c r="E216" i="66"/>
  <c r="A216" i="66"/>
  <c r="E217" i="66"/>
  <c r="A217" i="66"/>
  <c r="E218" i="66"/>
  <c r="A218" i="66"/>
  <c r="E219" i="66"/>
  <c r="A219" i="66"/>
  <c r="A267" i="66" s="1"/>
  <c r="E220" i="66"/>
  <c r="A220" i="66"/>
  <c r="E221" i="66"/>
  <c r="A221" i="66"/>
  <c r="A269" i="66" s="1"/>
  <c r="E222" i="66"/>
  <c r="A222" i="66"/>
  <c r="E223" i="66"/>
  <c r="A223" i="66"/>
  <c r="E224" i="66"/>
  <c r="A224" i="66"/>
  <c r="A272" i="66" s="1"/>
  <c r="E225" i="66"/>
  <c r="A225" i="66"/>
  <c r="A273" i="66" s="1"/>
  <c r="E226" i="66"/>
  <c r="A226" i="66"/>
  <c r="E227" i="66"/>
  <c r="A227" i="66"/>
  <c r="E230" i="66"/>
  <c r="A230" i="66"/>
  <c r="E231" i="66"/>
  <c r="A231" i="66"/>
  <c r="E232" i="66"/>
  <c r="A232" i="66"/>
  <c r="E233" i="66"/>
  <c r="A233" i="66"/>
  <c r="A281" i="66" s="1"/>
  <c r="E234" i="66"/>
  <c r="A234" i="66"/>
  <c r="E235" i="66"/>
  <c r="A235" i="66"/>
  <c r="E236" i="66"/>
  <c r="A236" i="66"/>
  <c r="E237" i="66"/>
  <c r="A237" i="66"/>
  <c r="E238" i="66"/>
  <c r="A238" i="66"/>
  <c r="E239" i="66"/>
  <c r="A239" i="66"/>
  <c r="A287" i="66" s="1"/>
  <c r="E240" i="66"/>
  <c r="A240" i="66"/>
  <c r="E241" i="66"/>
  <c r="A241" i="66"/>
  <c r="E242" i="66"/>
  <c r="A242" i="66"/>
  <c r="E243" i="66"/>
  <c r="A243" i="66"/>
  <c r="E265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I8" i="9"/>
  <c r="I9" i="9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E269" i="66" l="1"/>
  <c r="F95" i="41"/>
  <c r="D4" i="76"/>
  <c r="D3" i="76"/>
  <c r="D5" i="76"/>
  <c r="D6" i="76"/>
  <c r="F48" i="74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P38" i="70"/>
  <c r="P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S55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G208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8" i="70"/>
  <c r="Q37" i="70"/>
  <c r="Q36" i="70"/>
  <c r="C247" i="66" l="1"/>
  <c r="D38" i="74"/>
  <c r="P38" i="74" s="1"/>
  <c r="R38" i="74" s="1"/>
  <c r="D86" i="74"/>
  <c r="P86" i="74" s="1"/>
  <c r="V86" i="74" s="1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0" i="74"/>
  <c r="I41" i="74"/>
  <c r="D134" i="74"/>
  <c r="P134" i="74" s="1"/>
  <c r="R51" i="74"/>
  <c r="V51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21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5" i="74"/>
  <c r="V107" i="74"/>
  <c r="R107" i="74"/>
  <c r="V25" i="74"/>
  <c r="R25" i="74"/>
  <c r="I69" i="74"/>
  <c r="I109" i="74"/>
  <c r="R118" i="74"/>
  <c r="V118" i="74"/>
  <c r="V130" i="74"/>
  <c r="R130" i="74"/>
  <c r="V88" i="74"/>
  <c r="R88" i="74"/>
  <c r="V43" i="74"/>
  <c r="R43" i="74"/>
  <c r="R18" i="74"/>
  <c r="V18" i="74"/>
  <c r="I13" i="74"/>
  <c r="I58" i="74"/>
  <c r="I100" i="74"/>
  <c r="V101" i="74"/>
  <c r="R101" i="74"/>
  <c r="V99" i="74"/>
  <c r="R99" i="74"/>
  <c r="V5" i="74"/>
  <c r="R5" i="74"/>
  <c r="R24" i="74"/>
  <c r="V24" i="74"/>
  <c r="R110" i="74"/>
  <c r="V110" i="74"/>
  <c r="I89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V61" i="74"/>
  <c r="R61" i="74"/>
  <c r="I67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16" i="74"/>
  <c r="V87" i="74"/>
  <c r="R87" i="74"/>
  <c r="V114" i="74"/>
  <c r="R114" i="74"/>
  <c r="V59" i="74"/>
  <c r="R59" i="74"/>
  <c r="V75" i="74"/>
  <c r="R75" i="74"/>
  <c r="R14" i="74"/>
  <c r="V14" i="74"/>
  <c r="V39" i="74"/>
  <c r="R39" i="74"/>
  <c r="I37" i="74"/>
  <c r="I137" i="74"/>
  <c r="V70" i="74"/>
  <c r="R70" i="74"/>
  <c r="I52" i="74"/>
  <c r="I84" i="74"/>
  <c r="I61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29" i="74"/>
  <c r="I36" i="74"/>
  <c r="V121" i="74"/>
  <c r="R121" i="74"/>
  <c r="I53" i="74"/>
  <c r="I70" i="74"/>
  <c r="I101" i="74"/>
  <c r="V143" i="74"/>
  <c r="R143" i="74"/>
  <c r="R63" i="74"/>
  <c r="V63" i="74"/>
  <c r="V95" i="74"/>
  <c r="R95" i="74"/>
  <c r="R15" i="74"/>
  <c r="V15" i="74"/>
  <c r="I77" i="74"/>
  <c r="R111" i="74"/>
  <c r="V111" i="74"/>
  <c r="R104" i="74"/>
  <c r="V104" i="74"/>
  <c r="R72" i="74"/>
  <c r="V72" i="74"/>
  <c r="V92" i="74"/>
  <c r="R92" i="74"/>
  <c r="R13" i="74"/>
  <c r="V13" i="74"/>
  <c r="V33" i="74"/>
  <c r="R33" i="74"/>
  <c r="I31" i="74"/>
  <c r="R37" i="70"/>
  <c r="R38" i="70"/>
  <c r="R36" i="70"/>
  <c r="D13" i="17"/>
  <c r="D11" i="17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71" i="66"/>
  <c r="G27" i="66"/>
  <c r="G75" i="74" s="1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I25" i="74" s="1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I23" i="74" s="1"/>
  <c r="C119" i="66"/>
  <c r="I105" i="66"/>
  <c r="I105" i="74" s="1"/>
  <c r="C105" i="66"/>
  <c r="I262" i="66"/>
  <c r="C262" i="66"/>
  <c r="P262" i="66" s="1"/>
  <c r="V262" i="66" s="1"/>
  <c r="I115" i="66"/>
  <c r="I19" i="74" s="1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I93" i="74" s="1"/>
  <c r="C141" i="66"/>
  <c r="I285" i="66"/>
  <c r="C285" i="66"/>
  <c r="I279" i="66"/>
  <c r="C279" i="66"/>
  <c r="P279" i="66" s="1"/>
  <c r="I136" i="66"/>
  <c r="I40" i="74" s="1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I49" i="74" s="1"/>
  <c r="C145" i="66"/>
  <c r="I129" i="66"/>
  <c r="I129" i="74" s="1"/>
  <c r="C129" i="66"/>
  <c r="P129" i="66" s="1"/>
  <c r="V129" i="66" s="1"/>
  <c r="I270" i="66"/>
  <c r="I126" i="74" s="1"/>
  <c r="C270" i="66"/>
  <c r="I127" i="66"/>
  <c r="I79" i="74" s="1"/>
  <c r="C127" i="66"/>
  <c r="P127" i="66" s="1"/>
  <c r="V127" i="66" s="1"/>
  <c r="I138" i="66"/>
  <c r="I42" i="74" s="1"/>
  <c r="C138" i="66"/>
  <c r="I111" i="66"/>
  <c r="I63" i="74" s="1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I62" i="74" s="1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C124" i="66"/>
  <c r="I284" i="66"/>
  <c r="I140" i="74" s="1"/>
  <c r="C284" i="66"/>
  <c r="P284" i="66" s="1"/>
  <c r="V284" i="66" s="1"/>
  <c r="I108" i="66"/>
  <c r="I60" i="74" s="1"/>
  <c r="C108" i="66"/>
  <c r="I142" i="66"/>
  <c r="I94" i="74" s="1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I99" i="74" s="1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97" i="74" s="1"/>
  <c r="G22" i="66"/>
  <c r="G70" i="74" s="1"/>
  <c r="G160" i="66"/>
  <c r="G193" i="66"/>
  <c r="G16" i="66"/>
  <c r="G64" i="74" s="1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I124" i="74" l="1"/>
  <c r="I11" i="74"/>
  <c r="I71" i="74"/>
  <c r="I44" i="74"/>
  <c r="I35" i="74"/>
  <c r="I32" i="74"/>
  <c r="I18" i="74"/>
  <c r="I39" i="74"/>
  <c r="I8" i="74"/>
  <c r="I22" i="74"/>
  <c r="I50" i="74"/>
  <c r="I46" i="74"/>
  <c r="I24" i="74"/>
  <c r="I91" i="74"/>
  <c r="I14" i="74"/>
  <c r="I34" i="74"/>
  <c r="I76" i="74"/>
  <c r="I6" i="74"/>
  <c r="I90" i="74"/>
  <c r="I51" i="74"/>
  <c r="I78" i="74"/>
  <c r="I7" i="74"/>
  <c r="I82" i="74"/>
  <c r="I57" i="74"/>
  <c r="I65" i="74"/>
  <c r="I97" i="74"/>
  <c r="I26" i="74"/>
  <c r="I92" i="74"/>
  <c r="I72" i="74"/>
  <c r="I56" i="74"/>
  <c r="I96" i="74"/>
  <c r="I9" i="74"/>
  <c r="I74" i="74"/>
  <c r="I73" i="74"/>
  <c r="I30" i="74"/>
  <c r="I81" i="74"/>
  <c r="I15" i="74"/>
  <c r="I88" i="74"/>
  <c r="I47" i="74"/>
  <c r="I59" i="74"/>
  <c r="I66" i="74"/>
  <c r="I17" i="74"/>
  <c r="I87" i="74"/>
  <c r="I28" i="74"/>
  <c r="I38" i="74"/>
  <c r="I95" i="74"/>
  <c r="I55" i="74"/>
  <c r="I12" i="74"/>
  <c r="I27" i="74"/>
  <c r="I83" i="74"/>
  <c r="I80" i="74"/>
  <c r="G118" i="74"/>
  <c r="I48" i="74"/>
  <c r="I54" i="74"/>
  <c r="I64" i="74"/>
  <c r="I98" i="74"/>
  <c r="I75" i="74"/>
  <c r="I43" i="74"/>
  <c r="I33" i="74"/>
  <c r="I86" i="74"/>
  <c r="G27" i="74"/>
  <c r="I141" i="74"/>
  <c r="G16" i="74"/>
  <c r="G145" i="74"/>
  <c r="G123" i="74"/>
  <c r="I115" i="74"/>
  <c r="I111" i="74"/>
  <c r="V38" i="74"/>
  <c r="I127" i="74"/>
  <c r="I142" i="74"/>
  <c r="R86" i="74"/>
  <c r="I136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5" i="72" a="1"/>
  <c r="D95" i="72" s="1"/>
  <c r="D96" i="72" s="1" a="1"/>
  <c r="D96" i="72" s="1"/>
  <c r="D97" i="72" s="1" a="1"/>
  <c r="D97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3" i="20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223" i="66"/>
  <c r="N204" i="66"/>
  <c r="N237" i="66"/>
  <c r="N201" i="66"/>
  <c r="N95" i="66"/>
  <c r="N81" i="66"/>
  <c r="N136" i="66"/>
  <c r="N52" i="66"/>
  <c r="N61" i="66"/>
  <c r="N56" i="66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33" i="74" s="1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251" i="66"/>
  <c r="N189" i="66"/>
  <c r="N5" i="66"/>
  <c r="N181" i="66"/>
  <c r="N258" i="66"/>
  <c r="N142" i="66"/>
  <c r="N193" i="66"/>
  <c r="N84" i="66"/>
  <c r="N149" i="66"/>
  <c r="N155" i="66"/>
  <c r="N48" i="66"/>
  <c r="N280" i="66"/>
  <c r="N105" i="66"/>
  <c r="N285" i="66"/>
  <c r="N85" i="66"/>
  <c r="N42" i="66"/>
  <c r="N259" i="66"/>
  <c r="N29" i="66"/>
  <c r="N45" i="66"/>
  <c r="N34" i="66"/>
  <c r="N174" i="66"/>
  <c r="N148" i="66"/>
  <c r="N163" i="66"/>
  <c r="N182" i="66"/>
  <c r="N104" i="66"/>
  <c r="N172" i="66"/>
  <c r="N13" i="66"/>
  <c r="N111" i="66"/>
  <c r="N252" i="66"/>
  <c r="N38" i="66"/>
  <c r="N274" i="66"/>
  <c r="N33" i="66"/>
  <c r="N245" i="66"/>
  <c r="N30" i="66"/>
  <c r="N49" i="66"/>
  <c r="N175" i="66"/>
  <c r="N7" i="66"/>
  <c r="N184" i="66"/>
  <c r="N16" i="66"/>
  <c r="N188" i="66"/>
  <c r="N109" i="66"/>
  <c r="N32" i="66"/>
  <c r="N157" i="66"/>
  <c r="N276" i="66"/>
  <c r="N263" i="66"/>
  <c r="N119" i="66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67" i="66"/>
  <c r="N108" i="66"/>
  <c r="N272" i="66"/>
  <c r="N278" i="66"/>
  <c r="N141" i="66"/>
  <c r="N267" i="66"/>
  <c r="N262" i="66"/>
  <c r="N171" i="66"/>
  <c r="N256" i="66"/>
  <c r="H4" i="66"/>
  <c r="L133" i="66"/>
  <c r="J132" i="66"/>
  <c r="K181" i="66"/>
  <c r="H133" i="66"/>
  <c r="H229" i="66"/>
  <c r="K37" i="66"/>
  <c r="L181" i="66"/>
  <c r="J85" i="66"/>
  <c r="J228" i="66"/>
  <c r="J133" i="66"/>
  <c r="J277" i="66"/>
  <c r="J36" i="66"/>
  <c r="K85" i="66"/>
  <c r="L132" i="66"/>
  <c r="H228" i="66"/>
  <c r="J180" i="66"/>
  <c r="K133" i="66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K132" i="66"/>
  <c r="H277" i="66"/>
  <c r="H85" i="66"/>
  <c r="H180" i="66"/>
  <c r="K229" i="66"/>
  <c r="K277" i="66"/>
  <c r="L277" i="66"/>
  <c r="H37" i="66"/>
  <c r="J276" i="66"/>
  <c r="J84" i="66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M230" i="66"/>
  <c r="J212" i="66"/>
  <c r="K287" i="66"/>
  <c r="M18" i="66"/>
  <c r="K52" i="66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K258" i="66"/>
  <c r="J273" i="66"/>
  <c r="M222" i="66"/>
  <c r="J109" i="66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198" i="66"/>
  <c r="J19" i="66"/>
  <c r="L260" i="66"/>
  <c r="L89" i="66"/>
  <c r="J163" i="66"/>
  <c r="M209" i="66"/>
  <c r="M245" i="66"/>
  <c r="L14" i="66"/>
  <c r="J76" i="66"/>
  <c r="H52" i="66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L15" i="66"/>
  <c r="M122" i="66"/>
  <c r="M155" i="66"/>
  <c r="K70" i="66"/>
  <c r="J225" i="66"/>
  <c r="K97" i="66"/>
  <c r="M33" i="66"/>
  <c r="L149" i="66"/>
  <c r="L107" i="66"/>
  <c r="L196" i="66"/>
  <c r="J226" i="66"/>
  <c r="J240" i="66"/>
  <c r="H139" i="66"/>
  <c r="H279" i="66"/>
  <c r="J281" i="66"/>
  <c r="M64" i="66"/>
  <c r="J81" i="66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K166" i="66"/>
  <c r="L223" i="66"/>
  <c r="K256" i="66"/>
  <c r="M255" i="66"/>
  <c r="K92" i="66"/>
  <c r="K265" i="66"/>
  <c r="H115" i="66"/>
  <c r="J178" i="66"/>
  <c r="L282" i="66"/>
  <c r="K231" i="66"/>
  <c r="J63" i="66"/>
  <c r="M104" i="66"/>
  <c r="L145" i="66"/>
  <c r="K61" i="66"/>
  <c r="M160" i="66"/>
  <c r="H120" i="66"/>
  <c r="H287" i="66"/>
  <c r="K241" i="66"/>
  <c r="M208" i="66"/>
  <c r="L269" i="66"/>
  <c r="J215" i="66"/>
  <c r="L52" i="66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L241" i="66"/>
  <c r="L121" i="66"/>
  <c r="M217" i="66"/>
  <c r="M226" i="66"/>
  <c r="M258" i="66"/>
  <c r="L117" i="66"/>
  <c r="M176" i="66"/>
  <c r="L157" i="66"/>
  <c r="L54" i="66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M47" i="66"/>
  <c r="J209" i="66"/>
  <c r="J218" i="66"/>
  <c r="M60" i="66"/>
  <c r="J137" i="66"/>
  <c r="J30" i="66"/>
  <c r="M114" i="66"/>
  <c r="L88" i="66"/>
  <c r="M263" i="66"/>
  <c r="K137" i="66"/>
  <c r="J206" i="66"/>
  <c r="J251" i="66"/>
  <c r="M220" i="66"/>
  <c r="M70" i="66"/>
  <c r="M273" i="66"/>
  <c r="J92" i="66"/>
  <c r="J5" i="66"/>
  <c r="K269" i="66"/>
  <c r="K223" i="66"/>
  <c r="M115" i="66"/>
  <c r="J279" i="66"/>
  <c r="L129" i="66"/>
  <c r="K121" i="66"/>
  <c r="J144" i="66"/>
  <c r="J27" i="66"/>
  <c r="J213" i="66"/>
  <c r="K227" i="66"/>
  <c r="M29" i="66"/>
  <c r="J79" i="66"/>
  <c r="L265" i="66"/>
  <c r="M200" i="66"/>
  <c r="L82" i="66"/>
  <c r="J254" i="66"/>
  <c r="L130" i="66"/>
  <c r="H99" i="66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M148" i="66"/>
  <c r="H267" i="66"/>
  <c r="L243" i="66"/>
  <c r="J54" i="66"/>
  <c r="M265" i="66"/>
  <c r="J112" i="66"/>
  <c r="J216" i="66"/>
  <c r="L55" i="66"/>
  <c r="H243" i="66"/>
  <c r="L16" i="66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L278" i="66"/>
  <c r="H157" i="66"/>
  <c r="L99" i="66"/>
  <c r="L255" i="66"/>
  <c r="K267" i="66"/>
  <c r="K163" i="66"/>
  <c r="K191" i="66"/>
  <c r="L225" i="66"/>
  <c r="K158" i="66"/>
  <c r="K14" i="66"/>
  <c r="M251" i="66"/>
  <c r="L61" i="66"/>
  <c r="K89" i="66"/>
  <c r="L290" i="66"/>
  <c r="H38" i="66"/>
  <c r="J166" i="66"/>
  <c r="L230" i="66"/>
  <c r="J58" i="66"/>
  <c r="M88" i="66"/>
  <c r="J90" i="66"/>
  <c r="K29" i="66"/>
  <c r="K18" i="66"/>
  <c r="J175" i="66"/>
  <c r="K235" i="66"/>
  <c r="H146" i="66"/>
  <c r="L79" i="66"/>
  <c r="L11" i="66"/>
  <c r="M78" i="66"/>
  <c r="L62" i="66"/>
  <c r="H151" i="66"/>
  <c r="L40" i="66"/>
  <c r="H49" i="66"/>
  <c r="L175" i="66"/>
  <c r="M202" i="66"/>
  <c r="M65" i="66"/>
  <c r="M111" i="66"/>
  <c r="M256" i="66"/>
  <c r="L217" i="66"/>
  <c r="J51" i="66"/>
  <c r="J176" i="66"/>
  <c r="M32" i="66"/>
  <c r="M177" i="66"/>
  <c r="K104" i="66"/>
  <c r="K275" i="66"/>
  <c r="L148" i="66"/>
  <c r="K242" i="66"/>
  <c r="L30" i="66"/>
  <c r="M259" i="66"/>
  <c r="L80" i="66"/>
  <c r="M123" i="66"/>
  <c r="L274" i="66"/>
  <c r="L197" i="66"/>
  <c r="K24" i="66"/>
  <c r="M253" i="66"/>
  <c r="J35" i="66"/>
  <c r="M232" i="66"/>
  <c r="K123" i="66"/>
  <c r="M39" i="66"/>
  <c r="M224" i="66"/>
  <c r="L32" i="66"/>
  <c r="M22" i="66"/>
  <c r="L151" i="66"/>
  <c r="M121" i="66"/>
  <c r="L65" i="66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L153" i="66"/>
  <c r="J221" i="66"/>
  <c r="M27" i="66"/>
  <c r="L103" i="66"/>
  <c r="J194" i="66"/>
  <c r="J55" i="66"/>
  <c r="J198" i="66"/>
  <c r="L17" i="66"/>
  <c r="L138" i="66"/>
  <c r="J43" i="66"/>
  <c r="H56" i="66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J20" i="66"/>
  <c r="J103" i="66"/>
  <c r="M94" i="66"/>
  <c r="K87" i="66"/>
  <c r="J26" i="66"/>
  <c r="L25" i="66"/>
  <c r="L13" i="66"/>
  <c r="J116" i="66"/>
  <c r="J288" i="66"/>
  <c r="K114" i="66"/>
  <c r="J127" i="66"/>
  <c r="J152" i="66"/>
  <c r="M248" i="66"/>
  <c r="H95" i="66"/>
  <c r="L263" i="66"/>
  <c r="M80" i="66"/>
  <c r="J236" i="66"/>
  <c r="K155" i="66"/>
  <c r="J39" i="66"/>
  <c r="L170" i="66"/>
  <c r="J235" i="66"/>
  <c r="K187" i="66"/>
  <c r="K139" i="66"/>
  <c r="L191" i="66"/>
  <c r="K73" i="66"/>
  <c r="J8" i="66"/>
  <c r="L5" i="66"/>
  <c r="L287" i="66"/>
  <c r="M62" i="66"/>
  <c r="L74" i="66"/>
  <c r="J48" i="66"/>
  <c r="J150" i="66"/>
  <c r="M73" i="66"/>
  <c r="L33" i="66"/>
  <c r="L147" i="66"/>
  <c r="M249" i="66"/>
  <c r="H248" i="66"/>
  <c r="K100" i="66"/>
  <c r="K100" i="74" s="1"/>
  <c r="J249" i="66"/>
  <c r="K195" i="66"/>
  <c r="J185" i="66"/>
  <c r="L179" i="66"/>
  <c r="J106" i="66"/>
  <c r="L9" i="66"/>
  <c r="L119" i="66"/>
  <c r="H111" i="66"/>
  <c r="K62" i="66"/>
  <c r="L254" i="66"/>
  <c r="H134" i="66"/>
  <c r="K86" i="66"/>
  <c r="M278" i="66"/>
  <c r="K56" i="66"/>
  <c r="M262" i="66"/>
  <c r="H271" i="66"/>
  <c r="K82" i="66"/>
  <c r="M58" i="66"/>
  <c r="H256" i="66"/>
  <c r="L227" i="66"/>
  <c r="L78" i="66"/>
  <c r="L285" i="66"/>
  <c r="H24" i="66"/>
  <c r="M90" i="66"/>
  <c r="L206" i="66"/>
  <c r="H69" i="66"/>
  <c r="H45" i="66"/>
  <c r="L126" i="66"/>
  <c r="J49" i="66"/>
  <c r="L18" i="66"/>
  <c r="J161" i="66"/>
  <c r="M268" i="66"/>
  <c r="L127" i="66"/>
  <c r="H237" i="66"/>
  <c r="M45" i="66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M53" i="66"/>
  <c r="L21" i="66"/>
  <c r="H41" i="66"/>
  <c r="J188" i="66"/>
  <c r="M5" i="66"/>
  <c r="M5" i="74" s="1"/>
  <c r="M280" i="66"/>
  <c r="M175" i="66"/>
  <c r="K25" i="66"/>
  <c r="J71" i="66"/>
  <c r="J247" i="66"/>
  <c r="K221" i="66"/>
  <c r="L50" i="66"/>
  <c r="L20" i="66"/>
  <c r="M95" i="66"/>
  <c r="J257" i="66"/>
  <c r="H179" i="66"/>
  <c r="L72" i="66"/>
  <c r="K33" i="66"/>
  <c r="L135" i="66"/>
  <c r="K145" i="66"/>
  <c r="J135" i="66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L261" i="66"/>
  <c r="L64" i="66"/>
  <c r="J169" i="66"/>
  <c r="J119" i="66"/>
  <c r="M188" i="66"/>
  <c r="K203" i="66"/>
  <c r="M182" i="66"/>
  <c r="J87" i="66"/>
  <c r="H91" i="66"/>
  <c r="J205" i="66"/>
  <c r="J274" i="66"/>
  <c r="M144" i="66"/>
  <c r="J62" i="66"/>
  <c r="J62" i="74" s="1"/>
  <c r="H82" i="66"/>
  <c r="J168" i="66"/>
  <c r="H43" i="66"/>
  <c r="J243" i="66"/>
  <c r="J66" i="66"/>
  <c r="L71" i="66"/>
  <c r="H171" i="66"/>
  <c r="L47" i="66"/>
  <c r="J82" i="66"/>
  <c r="J141" i="66"/>
  <c r="L189" i="66"/>
  <c r="K111" i="66"/>
  <c r="L185" i="66"/>
  <c r="K243" i="66"/>
  <c r="K232" i="66"/>
  <c r="J179" i="66"/>
  <c r="J86" i="66"/>
  <c r="M79" i="66"/>
  <c r="L102" i="66"/>
  <c r="M12" i="66"/>
  <c r="L259" i="66"/>
  <c r="J93" i="66"/>
  <c r="J93" i="74" s="1"/>
  <c r="J7" i="66"/>
  <c r="J197" i="66"/>
  <c r="H87" i="66"/>
  <c r="H163" i="66"/>
  <c r="L35" i="66"/>
  <c r="J151" i="66"/>
  <c r="M59" i="66"/>
  <c r="H8" i="66"/>
  <c r="J210" i="66"/>
  <c r="K8" i="66"/>
  <c r="M286" i="66"/>
  <c r="H110" i="66"/>
  <c r="J105" i="66"/>
  <c r="M153" i="66"/>
  <c r="M28" i="66"/>
  <c r="L257" i="66"/>
  <c r="L42" i="66"/>
  <c r="H194" i="66"/>
  <c r="K4" i="66"/>
  <c r="M271" i="66"/>
  <c r="M238" i="66"/>
  <c r="J252" i="66"/>
  <c r="L146" i="66"/>
  <c r="H274" i="66"/>
  <c r="K274" i="66"/>
  <c r="M75" i="66"/>
  <c r="J102" i="66"/>
  <c r="H31" i="66"/>
  <c r="M118" i="66"/>
  <c r="M34" i="66"/>
  <c r="K169" i="66"/>
  <c r="M189" i="66"/>
  <c r="H104" i="66"/>
  <c r="K207" i="66"/>
  <c r="M285" i="66"/>
  <c r="L281" i="66"/>
  <c r="M159" i="66"/>
  <c r="L81" i="66"/>
  <c r="H290" i="66"/>
  <c r="H103" i="66"/>
  <c r="J232" i="66"/>
  <c r="J186" i="66"/>
  <c r="M142" i="66"/>
  <c r="L169" i="66"/>
  <c r="H7" i="66"/>
  <c r="K66" i="66"/>
  <c r="L212" i="66"/>
  <c r="L83" i="66"/>
  <c r="J164" i="66"/>
  <c r="L105" i="66"/>
  <c r="K118" i="66"/>
  <c r="K15" i="66"/>
  <c r="J153" i="66"/>
  <c r="J146" i="66"/>
  <c r="J24" i="66"/>
  <c r="H199" i="66"/>
  <c r="H129" i="66"/>
  <c r="J113" i="66"/>
  <c r="K147" i="66"/>
  <c r="L201" i="66"/>
  <c r="K83" i="66"/>
  <c r="K193" i="66"/>
  <c r="L86" i="66"/>
  <c r="L141" i="66"/>
  <c r="M210" i="66"/>
  <c r="K236" i="66"/>
  <c r="M106" i="66"/>
  <c r="J110" i="66"/>
  <c r="J28" i="66"/>
  <c r="J268" i="66"/>
  <c r="L195" i="66"/>
  <c r="J118" i="66"/>
  <c r="M211" i="66"/>
  <c r="J272" i="66"/>
  <c r="K177" i="66"/>
  <c r="L134" i="66"/>
  <c r="K159" i="66"/>
  <c r="H33" i="66"/>
  <c r="L247" i="66"/>
  <c r="H261" i="66"/>
  <c r="L29" i="66"/>
  <c r="K91" i="66"/>
  <c r="K40" i="66"/>
  <c r="L118" i="66"/>
  <c r="H141" i="66"/>
  <c r="H247" i="66"/>
  <c r="J214" i="66"/>
  <c r="K171" i="66"/>
  <c r="H34" i="66"/>
  <c r="M272" i="66"/>
  <c r="K214" i="66"/>
  <c r="H15" i="66"/>
  <c r="K88" i="66"/>
  <c r="J193" i="66"/>
  <c r="J12" i="66"/>
  <c r="J12" i="74" s="1"/>
  <c r="L101" i="66"/>
  <c r="J21" i="66"/>
  <c r="J47" i="66"/>
  <c r="J270" i="66"/>
  <c r="H193" i="66"/>
  <c r="L193" i="66"/>
  <c r="J284" i="66"/>
  <c r="L207" i="66"/>
  <c r="M91" i="66"/>
  <c r="J6" i="66"/>
  <c r="J44" i="66"/>
  <c r="K211" i="66"/>
  <c r="M244" i="66"/>
  <c r="M96" i="66"/>
  <c r="K157" i="66"/>
  <c r="J72" i="66"/>
  <c r="L226" i="66"/>
  <c r="J231" i="66"/>
  <c r="M71" i="66"/>
  <c r="K127" i="66"/>
  <c r="K13" i="66"/>
  <c r="H281" i="66"/>
  <c r="L162" i="66"/>
  <c r="K151" i="66"/>
  <c r="K39" i="66"/>
  <c r="K19" i="66"/>
  <c r="K107" i="66"/>
  <c r="M169" i="66"/>
  <c r="J60" i="66"/>
  <c r="K129" i="66"/>
  <c r="J50" i="66"/>
  <c r="J50" i="74" s="1"/>
  <c r="J14" i="66"/>
  <c r="K247" i="66"/>
  <c r="M127" i="66"/>
  <c r="M235" i="66"/>
  <c r="L140" i="66"/>
  <c r="H135" i="66"/>
  <c r="K43" i="66"/>
  <c r="L43" i="66"/>
  <c r="H177" i="66"/>
  <c r="J227" i="66"/>
  <c r="M143" i="66"/>
  <c r="L110" i="66"/>
  <c r="H152" i="66"/>
  <c r="M4" i="66"/>
  <c r="L57" i="66"/>
  <c r="M152" i="66"/>
  <c r="J211" i="66"/>
  <c r="H219" i="66"/>
  <c r="J29" i="66"/>
  <c r="K188" i="66"/>
  <c r="J45" i="66"/>
  <c r="M49" i="66"/>
  <c r="H185" i="66"/>
  <c r="K146" i="66"/>
  <c r="J88" i="66"/>
  <c r="M250" i="66"/>
  <c r="J94" i="66"/>
  <c r="J94" i="74" s="1"/>
  <c r="L232" i="66"/>
  <c r="J195" i="66"/>
  <c r="J65" i="66"/>
  <c r="J159" i="66"/>
  <c r="J256" i="66"/>
  <c r="M105" i="66"/>
  <c r="L194" i="66"/>
  <c r="L221" i="66"/>
  <c r="M279" i="66"/>
  <c r="J222" i="66"/>
  <c r="K140" i="66"/>
  <c r="K143" i="66"/>
  <c r="L73" i="66"/>
  <c r="H175" i="66"/>
  <c r="J41" i="66"/>
  <c r="J38" i="66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221" i="66"/>
  <c r="J187" i="66"/>
  <c r="L234" i="66"/>
  <c r="H206" i="66"/>
  <c r="H205" i="66"/>
  <c r="H19" i="66"/>
  <c r="M38" i="66"/>
  <c r="H145" i="66"/>
  <c r="J250" i="66"/>
  <c r="H233" i="66"/>
  <c r="M119" i="66"/>
  <c r="H191" i="66"/>
  <c r="J68" i="66"/>
  <c r="H51" i="66"/>
  <c r="K134" i="66"/>
  <c r="L48" i="66"/>
  <c r="L7" i="66"/>
  <c r="M252" i="66"/>
  <c r="M15" i="66"/>
  <c r="K173" i="66"/>
  <c r="J18" i="66"/>
  <c r="K72" i="66"/>
  <c r="H239" i="66"/>
  <c r="M284" i="66"/>
  <c r="M86" i="66"/>
  <c r="M14" i="66"/>
  <c r="L144" i="66"/>
  <c r="L116" i="66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274" i="66"/>
  <c r="L90" i="66"/>
  <c r="L87" i="66"/>
  <c r="K135" i="66"/>
  <c r="K135" i="74" s="1"/>
  <c r="K79" i="66"/>
  <c r="M239" i="66"/>
  <c r="L22" i="66"/>
  <c r="M214" i="66"/>
  <c r="L242" i="66"/>
  <c r="H244" i="66"/>
  <c r="M74" i="66"/>
  <c r="J191" i="66"/>
  <c r="M51" i="66"/>
  <c r="J31" i="66"/>
  <c r="L239" i="66"/>
  <c r="L68" i="66"/>
  <c r="L150" i="66"/>
  <c r="K259" i="66"/>
  <c r="J17" i="66"/>
  <c r="M162" i="66"/>
  <c r="L161" i="66"/>
  <c r="L235" i="66"/>
  <c r="K291" i="66"/>
  <c r="M234" i="66"/>
  <c r="L266" i="66"/>
  <c r="J13" i="66"/>
  <c r="J34" i="66"/>
  <c r="J34" i="74" s="1"/>
  <c r="M134" i="66"/>
  <c r="H97" i="66"/>
  <c r="M100" i="66"/>
  <c r="H131" i="66"/>
  <c r="H79" i="66"/>
  <c r="J147" i="66"/>
  <c r="J147" i="74" s="1"/>
  <c r="K103" i="66"/>
  <c r="L244" i="66"/>
  <c r="L280" i="66"/>
  <c r="J286" i="66"/>
  <c r="K22" i="66"/>
  <c r="J33" i="66"/>
  <c r="J171" i="66"/>
  <c r="J154" i="66"/>
  <c r="L208" i="66"/>
  <c r="J173" i="66"/>
  <c r="L6" i="66"/>
  <c r="L224" i="66"/>
  <c r="L240" i="66"/>
  <c r="K110" i="66"/>
  <c r="H83" i="66"/>
  <c r="L159" i="66"/>
  <c r="M166" i="66"/>
  <c r="L53" i="66"/>
  <c r="K55" i="66"/>
  <c r="K55" i="74" s="1"/>
  <c r="H143" i="66"/>
  <c r="J162" i="66"/>
  <c r="H159" i="66"/>
  <c r="K290" i="66"/>
  <c r="K185" i="66"/>
  <c r="L51" i="66"/>
  <c r="L51" i="74" s="1"/>
  <c r="L271" i="66"/>
  <c r="K175" i="66"/>
  <c r="L236" i="66"/>
  <c r="H109" i="66"/>
  <c r="J140" i="66"/>
  <c r="M43" i="66"/>
  <c r="M66" i="66"/>
  <c r="J177" i="66"/>
  <c r="K284" i="66"/>
  <c r="K254" i="66"/>
  <c r="J42" i="66"/>
  <c r="M139" i="66"/>
  <c r="H14" i="66"/>
  <c r="H14" i="74" s="1"/>
  <c r="J142" i="66"/>
  <c r="L155" i="66"/>
  <c r="H168" i="66"/>
  <c r="J69" i="66"/>
  <c r="L34" i="66"/>
  <c r="M87" i="66"/>
  <c r="H9" i="66"/>
  <c r="J25" i="66"/>
  <c r="L168" i="66"/>
  <c r="J123" i="66"/>
  <c r="J123" i="74" s="1"/>
  <c r="H283" i="66"/>
  <c r="M31" i="66"/>
  <c r="L95" i="66"/>
  <c r="M236" i="66"/>
  <c r="M219" i="66"/>
  <c r="J46" i="66"/>
  <c r="L192" i="66"/>
  <c r="L167" i="66"/>
  <c r="K184" i="66"/>
  <c r="J248" i="66"/>
  <c r="L188" i="66"/>
  <c r="M108" i="66"/>
  <c r="M57" i="66"/>
  <c r="M14" i="74" l="1"/>
  <c r="L105" i="74"/>
  <c r="K19" i="74"/>
  <c r="J38" i="74"/>
  <c r="N52" i="74"/>
  <c r="N111" i="74"/>
  <c r="J6" i="74"/>
  <c r="H129" i="74"/>
  <c r="J119" i="74"/>
  <c r="H141" i="74"/>
  <c r="J25" i="74"/>
  <c r="M39" i="74"/>
  <c r="L79" i="74"/>
  <c r="K121" i="74"/>
  <c r="X121" i="74" s="1"/>
  <c r="M43" i="74"/>
  <c r="H83" i="74"/>
  <c r="H79" i="74"/>
  <c r="M13" i="74"/>
  <c r="K72" i="74"/>
  <c r="X72" i="74" s="1"/>
  <c r="H51" i="74"/>
  <c r="M12" i="74"/>
  <c r="K111" i="74"/>
  <c r="X111" i="74" s="1"/>
  <c r="L147" i="74"/>
  <c r="L5" i="74"/>
  <c r="J39" i="74"/>
  <c r="L16" i="74"/>
  <c r="K64" i="74"/>
  <c r="X64" i="74" s="1"/>
  <c r="H98" i="74"/>
  <c r="K52" i="74"/>
  <c r="X52" i="74" s="1"/>
  <c r="J55" i="74"/>
  <c r="J46" i="74"/>
  <c r="J18" i="74"/>
  <c r="J68" i="74"/>
  <c r="K143" i="74"/>
  <c r="X143" i="74" s="1"/>
  <c r="M96" i="74"/>
  <c r="K83" i="74"/>
  <c r="T83" i="74" s="1"/>
  <c r="H7" i="74"/>
  <c r="L35" i="74"/>
  <c r="L102" i="74"/>
  <c r="M17" i="74"/>
  <c r="K33" i="74"/>
  <c r="X33" i="74" s="1"/>
  <c r="L21" i="74"/>
  <c r="L126" i="74"/>
  <c r="K86" i="74"/>
  <c r="T86" i="74" s="1"/>
  <c r="L33" i="74"/>
  <c r="H16" i="74"/>
  <c r="M129" i="74"/>
  <c r="J109" i="74"/>
  <c r="J132" i="74"/>
  <c r="N9" i="74"/>
  <c r="N97" i="74"/>
  <c r="M127" i="74"/>
  <c r="L146" i="74"/>
  <c r="M57" i="74"/>
  <c r="M139" i="74"/>
  <c r="L116" i="74"/>
  <c r="J65" i="74"/>
  <c r="M4" i="74"/>
  <c r="J60" i="74"/>
  <c r="L118" i="74"/>
  <c r="J141" i="74"/>
  <c r="J71" i="74"/>
  <c r="H134" i="74"/>
  <c r="M73" i="74"/>
  <c r="H56" i="74"/>
  <c r="L30" i="74"/>
  <c r="H85" i="74"/>
  <c r="N16" i="74"/>
  <c r="N85" i="74"/>
  <c r="K79" i="74"/>
  <c r="T79" i="74" s="1"/>
  <c r="L140" i="74"/>
  <c r="K127" i="74"/>
  <c r="T127" i="74" s="1"/>
  <c r="K4" i="74"/>
  <c r="J82" i="74"/>
  <c r="M58" i="74"/>
  <c r="K101" i="74"/>
  <c r="T101" i="74" s="1"/>
  <c r="N108" i="74"/>
  <c r="N119" i="74"/>
  <c r="K139" i="74"/>
  <c r="X139" i="74" s="1"/>
  <c r="L138" i="74"/>
  <c r="K89" i="74"/>
  <c r="T89" i="74" s="1"/>
  <c r="L29" i="74"/>
  <c r="L74" i="74"/>
  <c r="L32" i="74"/>
  <c r="M111" i="74"/>
  <c r="L61" i="74"/>
  <c r="L112" i="74"/>
  <c r="J37" i="74"/>
  <c r="N100" i="74"/>
  <c r="N34" i="74"/>
  <c r="N56" i="74"/>
  <c r="J17" i="74"/>
  <c r="M62" i="74"/>
  <c r="M65" i="74"/>
  <c r="N61" i="74"/>
  <c r="J118" i="74"/>
  <c r="M114" i="74"/>
  <c r="L54" i="74"/>
  <c r="J81" i="74"/>
  <c r="N67" i="74"/>
  <c r="J59" i="74"/>
  <c r="L53" i="74"/>
  <c r="H43" i="74"/>
  <c r="J69" i="74"/>
  <c r="H109" i="74"/>
  <c r="J120" i="74"/>
  <c r="H143" i="74"/>
  <c r="L144" i="74"/>
  <c r="M144" i="74"/>
  <c r="L65" i="74"/>
  <c r="L55" i="74"/>
  <c r="K88" i="74"/>
  <c r="X88" i="74" s="1"/>
  <c r="J28" i="74"/>
  <c r="J87" i="74"/>
  <c r="L39" i="74"/>
  <c r="L70" i="74"/>
  <c r="M82" i="74"/>
  <c r="L132" i="74"/>
  <c r="N12" i="74"/>
  <c r="N36" i="74"/>
  <c r="N110" i="74"/>
  <c r="N63" i="74"/>
  <c r="L72" i="74"/>
  <c r="J88" i="74"/>
  <c r="H131" i="74"/>
  <c r="M66" i="74"/>
  <c r="L81" i="74"/>
  <c r="M79" i="74"/>
  <c r="M138" i="74"/>
  <c r="L90" i="74"/>
  <c r="J142" i="74"/>
  <c r="J126" i="74"/>
  <c r="K97" i="74"/>
  <c r="T97" i="74" s="1"/>
  <c r="K133" i="74"/>
  <c r="T133" i="74" s="1"/>
  <c r="J42" i="74"/>
  <c r="K14" i="74"/>
  <c r="X14" i="74" s="1"/>
  <c r="J140" i="74"/>
  <c r="J127" i="74"/>
  <c r="N7" i="74"/>
  <c r="M38" i="74"/>
  <c r="J14" i="74"/>
  <c r="M59" i="74"/>
  <c r="N46" i="74"/>
  <c r="M71" i="74"/>
  <c r="M143" i="74"/>
  <c r="H37" i="74"/>
  <c r="N84" i="74"/>
  <c r="N58" i="74"/>
  <c r="J31" i="74"/>
  <c r="M53" i="74"/>
  <c r="M27" i="74"/>
  <c r="J100" i="74"/>
  <c r="H97" i="74"/>
  <c r="J91" i="74"/>
  <c r="L43" i="74"/>
  <c r="K24" i="74"/>
  <c r="T24" i="74" s="1"/>
  <c r="M74" i="74"/>
  <c r="J21" i="74"/>
  <c r="H120" i="74"/>
  <c r="M107" i="74"/>
  <c r="H135" i="74"/>
  <c r="H38" i="74"/>
  <c r="K103" i="74"/>
  <c r="J41" i="74"/>
  <c r="J24" i="74"/>
  <c r="J116" i="74"/>
  <c r="L52" i="74"/>
  <c r="M118" i="74"/>
  <c r="K56" i="74"/>
  <c r="M45" i="74"/>
  <c r="L45" i="74"/>
  <c r="K39" i="74"/>
  <c r="X39" i="74" s="1"/>
  <c r="J113" i="74"/>
  <c r="K132" i="74"/>
  <c r="X132" i="74" s="1"/>
  <c r="J133" i="74"/>
  <c r="N33" i="74"/>
  <c r="J139" i="74"/>
  <c r="M29" i="74"/>
  <c r="N129" i="74"/>
  <c r="N139" i="74"/>
  <c r="L87" i="74"/>
  <c r="K134" i="74"/>
  <c r="T134" i="74" s="1"/>
  <c r="L31" i="74"/>
  <c r="H69" i="74"/>
  <c r="J7" i="74"/>
  <c r="H123" i="74"/>
  <c r="L101" i="74"/>
  <c r="H110" i="74"/>
  <c r="K73" i="74"/>
  <c r="T73" i="74" s="1"/>
  <c r="L125" i="74"/>
  <c r="M108" i="74"/>
  <c r="H111" i="74"/>
  <c r="L13" i="74"/>
  <c r="K114" i="74"/>
  <c r="K129" i="74"/>
  <c r="L22" i="74"/>
  <c r="K22" i="74"/>
  <c r="X22" i="74" s="1"/>
  <c r="L134" i="74"/>
  <c r="H45" i="74"/>
  <c r="L19" i="74"/>
  <c r="H115" i="74"/>
  <c r="K87" i="74"/>
  <c r="T87" i="74" s="1"/>
  <c r="L95" i="74"/>
  <c r="K107" i="74"/>
  <c r="X107" i="74" s="1"/>
  <c r="J111" i="74"/>
  <c r="M52" i="74"/>
  <c r="L97" i="74"/>
  <c r="J89" i="74"/>
  <c r="J73" i="74"/>
  <c r="M31" i="74"/>
  <c r="M86" i="74"/>
  <c r="L83" i="74"/>
  <c r="J135" i="74"/>
  <c r="L99" i="74"/>
  <c r="L67" i="74"/>
  <c r="H52" i="74"/>
  <c r="N13" i="74"/>
  <c r="M119" i="74"/>
  <c r="K145" i="74"/>
  <c r="T145" i="74" s="1"/>
  <c r="M109" i="74"/>
  <c r="H99" i="74"/>
  <c r="H9" i="74"/>
  <c r="J84" i="74"/>
  <c r="J5" i="74"/>
  <c r="J44" i="74"/>
  <c r="K18" i="74"/>
  <c r="T18" i="74" s="1"/>
  <c r="M106" i="74"/>
  <c r="L34" i="74"/>
  <c r="H19" i="74"/>
  <c r="H33" i="74"/>
  <c r="J77" i="74"/>
  <c r="K43" i="74"/>
  <c r="M78" i="74"/>
  <c r="M130" i="74"/>
  <c r="J108" i="74"/>
  <c r="M56" i="74"/>
  <c r="J16" i="74"/>
  <c r="M10" i="74"/>
  <c r="L143" i="74"/>
  <c r="K35" i="74"/>
  <c r="T35" i="74" s="1"/>
  <c r="N82" i="74"/>
  <c r="N60" i="74"/>
  <c r="M91" i="74"/>
  <c r="J114" i="74"/>
  <c r="K53" i="74"/>
  <c r="T53" i="74" s="1"/>
  <c r="N55" i="74"/>
  <c r="J75" i="74"/>
  <c r="K84" i="74"/>
  <c r="X84" i="74" s="1"/>
  <c r="N81" i="74"/>
  <c r="H84" i="74"/>
  <c r="N62" i="74"/>
  <c r="J13" i="74"/>
  <c r="L49" i="74"/>
  <c r="M75" i="74"/>
  <c r="H35" i="74"/>
  <c r="M70" i="74"/>
  <c r="K92" i="74"/>
  <c r="T92" i="74" s="1"/>
  <c r="K34" i="74"/>
  <c r="X34" i="74" s="1"/>
  <c r="H72" i="74"/>
  <c r="L85" i="74"/>
  <c r="N120" i="74"/>
  <c r="K110" i="74"/>
  <c r="T110" i="74" s="1"/>
  <c r="J29" i="74"/>
  <c r="J23" i="74"/>
  <c r="M33" i="74"/>
  <c r="K47" i="74"/>
  <c r="X47" i="74" s="1"/>
  <c r="J134" i="74"/>
  <c r="K37" i="74"/>
  <c r="X37" i="74" s="1"/>
  <c r="N23" i="74"/>
  <c r="N127" i="74"/>
  <c r="N75" i="74"/>
  <c r="H24" i="74"/>
  <c r="J20" i="74"/>
  <c r="L122" i="74"/>
  <c r="L11" i="74"/>
  <c r="L77" i="74"/>
  <c r="J144" i="74"/>
  <c r="H63" i="74"/>
  <c r="L114" i="74"/>
  <c r="K125" i="74"/>
  <c r="T125" i="74" s="1"/>
  <c r="K5" i="74"/>
  <c r="X5" i="74" s="1"/>
  <c r="K36" i="74"/>
  <c r="X36" i="74" s="1"/>
  <c r="N4" i="74"/>
  <c r="N115" i="74"/>
  <c r="N93" i="74"/>
  <c r="K40" i="74"/>
  <c r="X40" i="74" s="1"/>
  <c r="K25" i="74"/>
  <c r="X25" i="74" s="1"/>
  <c r="M123" i="74"/>
  <c r="M72" i="74"/>
  <c r="K61" i="74"/>
  <c r="T61" i="74" s="1"/>
  <c r="J76" i="74"/>
  <c r="K99" i="74"/>
  <c r="M81" i="74"/>
  <c r="H55" i="74"/>
  <c r="M23" i="74"/>
  <c r="J96" i="74"/>
  <c r="N47" i="74"/>
  <c r="N132" i="74"/>
  <c r="N43" i="74"/>
  <c r="N27" i="74"/>
  <c r="N130" i="74"/>
  <c r="L57" i="74"/>
  <c r="M100" i="74"/>
  <c r="S100" i="74" s="1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M126" i="74"/>
  <c r="J64" i="74"/>
  <c r="L93" i="74"/>
  <c r="K49" i="74"/>
  <c r="K51" i="74"/>
  <c r="J52" i="74"/>
  <c r="K85" i="74"/>
  <c r="L133" i="74"/>
  <c r="N143" i="74"/>
  <c r="N49" i="74"/>
  <c r="N112" i="74"/>
  <c r="N91" i="74"/>
  <c r="K31" i="74"/>
  <c r="L17" i="74"/>
  <c r="J97" i="74"/>
  <c r="M142" i="74"/>
  <c r="J86" i="74"/>
  <c r="J66" i="74"/>
  <c r="H86" i="74"/>
  <c r="L18" i="74"/>
  <c r="L9" i="74"/>
  <c r="L44" i="74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24" i="74"/>
  <c r="N37" i="74"/>
  <c r="H104" i="74"/>
  <c r="M87" i="74"/>
  <c r="M134" i="74"/>
  <c r="L68" i="74"/>
  <c r="X135" i="74"/>
  <c r="T135" i="74"/>
  <c r="K146" i="74"/>
  <c r="L110" i="74"/>
  <c r="J146" i="74"/>
  <c r="M34" i="74"/>
  <c r="M141" i="74"/>
  <c r="H41" i="74"/>
  <c r="J83" i="74"/>
  <c r="J49" i="74"/>
  <c r="K82" i="74"/>
  <c r="J106" i="74"/>
  <c r="J48" i="74"/>
  <c r="J10" i="74"/>
  <c r="K123" i="74"/>
  <c r="K29" i="74"/>
  <c r="M24" i="74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N24" i="74"/>
  <c r="N19" i="74"/>
  <c r="N15" i="74"/>
  <c r="N106" i="74"/>
  <c r="N14" i="74"/>
  <c r="N57" i="74"/>
  <c r="K77" i="74"/>
  <c r="M104" i="74"/>
  <c r="M140" i="74"/>
  <c r="J33" i="74"/>
  <c r="L7" i="74"/>
  <c r="H34" i="74"/>
  <c r="L42" i="74"/>
  <c r="L100" i="74"/>
  <c r="M95" i="74"/>
  <c r="L25" i="74"/>
  <c r="H39" i="74"/>
  <c r="L103" i="74"/>
  <c r="L98" i="74"/>
  <c r="H49" i="74"/>
  <c r="J90" i="74"/>
  <c r="M92" i="74"/>
  <c r="L120" i="74"/>
  <c r="J79" i="74"/>
  <c r="J137" i="74"/>
  <c r="K63" i="74"/>
  <c r="H57" i="74"/>
  <c r="M63" i="74"/>
  <c r="H130" i="74"/>
  <c r="M97" i="74"/>
  <c r="H50" i="74"/>
  <c r="L4" i="74"/>
  <c r="M19" i="74"/>
  <c r="S19" i="74" s="1"/>
  <c r="H61" i="74"/>
  <c r="L84" i="74"/>
  <c r="N134" i="74"/>
  <c r="N145" i="74"/>
  <c r="N71" i="74"/>
  <c r="J115" i="74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J104" i="74"/>
  <c r="J98" i="74"/>
  <c r="H27" i="74"/>
  <c r="H21" i="74"/>
  <c r="H36" i="74"/>
  <c r="N45" i="74"/>
  <c r="N10" i="74"/>
  <c r="N95" i="74"/>
  <c r="N79" i="74"/>
  <c r="J47" i="74"/>
  <c r="M15" i="74"/>
  <c r="T131" i="74"/>
  <c r="X131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L26" i="74"/>
  <c r="J58" i="74"/>
  <c r="H75" i="74"/>
  <c r="L109" i="74"/>
  <c r="M25" i="74"/>
  <c r="K112" i="74"/>
  <c r="K109" i="74"/>
  <c r="M125" i="74"/>
  <c r="L107" i="74"/>
  <c r="H67" i="74"/>
  <c r="K41" i="74"/>
  <c r="L59" i="74"/>
  <c r="L38" i="74"/>
  <c r="M145" i="74"/>
  <c r="H64" i="74"/>
  <c r="K67" i="74"/>
  <c r="J80" i="74"/>
  <c r="L37" i="74"/>
  <c r="J85" i="74"/>
  <c r="N38" i="74"/>
  <c r="N142" i="74"/>
  <c r="N72" i="74"/>
  <c r="N64" i="74"/>
  <c r="L91" i="74"/>
  <c r="M94" i="74"/>
  <c r="M32" i="74"/>
  <c r="L62" i="74"/>
  <c r="M124" i="74"/>
  <c r="M11" i="74"/>
  <c r="J136" i="74"/>
  <c r="M61" i="74"/>
  <c r="M101" i="74"/>
  <c r="L115" i="74"/>
  <c r="K27" i="74"/>
  <c r="H100" i="74"/>
  <c r="M8" i="74"/>
  <c r="J128" i="74"/>
  <c r="N141" i="74"/>
  <c r="N109" i="74"/>
  <c r="T19" i="74"/>
  <c r="X19" i="74"/>
  <c r="J105" i="74"/>
  <c r="M90" i="74"/>
  <c r="X100" i="74"/>
  <c r="T100" i="74"/>
  <c r="J8" i="74"/>
  <c r="H95" i="74"/>
  <c r="J103" i="74"/>
  <c r="L92" i="74"/>
  <c r="J27" i="74"/>
  <c r="M47" i="74"/>
  <c r="M135" i="74"/>
  <c r="Q135" i="74" s="1"/>
  <c r="W135" i="74" s="1"/>
  <c r="M120" i="74"/>
  <c r="M18" i="74"/>
  <c r="L23" i="74"/>
  <c r="M46" i="74"/>
  <c r="L139" i="74"/>
  <c r="K50" i="74"/>
  <c r="M40" i="74"/>
  <c r="L128" i="74"/>
  <c r="N31" i="74"/>
  <c r="N76" i="74"/>
  <c r="X16" i="74"/>
  <c r="T16" i="74"/>
  <c r="M121" i="74"/>
  <c r="J51" i="74"/>
  <c r="J95" i="74"/>
  <c r="H62" i="74"/>
  <c r="M16" i="74"/>
  <c r="M44" i="74"/>
  <c r="K136" i="74"/>
  <c r="K7" i="74"/>
  <c r="H47" i="74"/>
  <c r="J43" i="74"/>
  <c r="M136" i="74"/>
  <c r="J9" i="74"/>
  <c r="J61" i="74"/>
  <c r="J107" i="74"/>
  <c r="H133" i="74"/>
  <c r="K147" i="74"/>
  <c r="L96" i="74"/>
  <c r="L6" i="74"/>
  <c r="L136" i="74"/>
  <c r="L73" i="74"/>
  <c r="K91" i="74"/>
  <c r="K66" i="74"/>
  <c r="K8" i="74"/>
  <c r="L47" i="74"/>
  <c r="H91" i="74"/>
  <c r="L135" i="74"/>
  <c r="L127" i="74"/>
  <c r="L78" i="74"/>
  <c r="K62" i="74"/>
  <c r="L66" i="74"/>
  <c r="L111" i="74"/>
  <c r="J32" i="74"/>
  <c r="M22" i="74"/>
  <c r="L80" i="74"/>
  <c r="H146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H132" i="74"/>
  <c r="N123" i="74"/>
  <c r="N104" i="74"/>
  <c r="N105" i="74"/>
  <c r="N103" i="74"/>
  <c r="N86" i="74"/>
  <c r="N94" i="74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T64" i="74" l="1"/>
  <c r="X83" i="74"/>
  <c r="Q129" i="74"/>
  <c r="W129" i="74" s="1"/>
  <c r="T121" i="74"/>
  <c r="X127" i="74"/>
  <c r="X79" i="74"/>
  <c r="Q111" i="74"/>
  <c r="W111" i="74" s="1"/>
  <c r="Y111" i="74" s="1"/>
  <c r="T143" i="74"/>
  <c r="T111" i="74"/>
  <c r="S111" i="74"/>
  <c r="Q64" i="74"/>
  <c r="S121" i="74"/>
  <c r="Q43" i="74"/>
  <c r="W43" i="74" s="1"/>
  <c r="Q127" i="74"/>
  <c r="W127" i="74" s="1"/>
  <c r="X101" i="74"/>
  <c r="S127" i="74"/>
  <c r="U127" i="74" s="1"/>
  <c r="Q101" i="74"/>
  <c r="W101" i="74" s="1"/>
  <c r="T47" i="74"/>
  <c r="S47" i="74"/>
  <c r="S139" i="74"/>
  <c r="Q139" i="74"/>
  <c r="W139" i="74" s="1"/>
  <c r="Y139" i="74" s="1"/>
  <c r="T139" i="74"/>
  <c r="T72" i="74"/>
  <c r="S79" i="74"/>
  <c r="U79" i="74" s="1"/>
  <c r="X86" i="74"/>
  <c r="T52" i="74"/>
  <c r="S72" i="74"/>
  <c r="Q72" i="74"/>
  <c r="W72" i="74" s="1"/>
  <c r="Y72" i="74" s="1"/>
  <c r="Q114" i="74"/>
  <c r="W114" i="74" s="1"/>
  <c r="S86" i="74"/>
  <c r="U86" i="74" s="1"/>
  <c r="Y135" i="74"/>
  <c r="S52" i="74"/>
  <c r="T33" i="74"/>
  <c r="S33" i="74"/>
  <c r="X89" i="74"/>
  <c r="Q79" i="74"/>
  <c r="W79" i="74" s="1"/>
  <c r="Q143" i="74"/>
  <c r="W143" i="74" s="1"/>
  <c r="Y143" i="74" s="1"/>
  <c r="S4" i="74"/>
  <c r="Q73" i="74"/>
  <c r="W73" i="74" s="1"/>
  <c r="Q4" i="74"/>
  <c r="W4" i="74" s="1"/>
  <c r="X4" i="74"/>
  <c r="T4" i="74"/>
  <c r="X92" i="74"/>
  <c r="X61" i="74"/>
  <c r="Q61" i="74"/>
  <c r="W61" i="74" s="1"/>
  <c r="S92" i="74"/>
  <c r="U92" i="74" s="1"/>
  <c r="S14" i="74"/>
  <c r="Q88" i="74"/>
  <c r="W88" i="74" s="1"/>
  <c r="Y88" i="74" s="1"/>
  <c r="T88" i="74"/>
  <c r="Q14" i="74"/>
  <c r="W14" i="74" s="1"/>
  <c r="Y14" i="74" s="1"/>
  <c r="T14" i="74"/>
  <c r="X73" i="74"/>
  <c r="S73" i="74"/>
  <c r="U73" i="74" s="1"/>
  <c r="Q86" i="74"/>
  <c r="W86" i="74" s="1"/>
  <c r="T25" i="74"/>
  <c r="S43" i="74"/>
  <c r="T43" i="74"/>
  <c r="X43" i="74"/>
  <c r="S25" i="74"/>
  <c r="X97" i="74"/>
  <c r="Q97" i="74"/>
  <c r="X18" i="74"/>
  <c r="X133" i="74"/>
  <c r="X53" i="74"/>
  <c r="Q19" i="74"/>
  <c r="W19" i="74" s="1"/>
  <c r="Y19" i="74" s="1"/>
  <c r="S24" i="74"/>
  <c r="U24" i="74" s="1"/>
  <c r="X24" i="74"/>
  <c r="Q53" i="74"/>
  <c r="W53" i="74" s="1"/>
  <c r="S53" i="74"/>
  <c r="U53" i="74" s="1"/>
  <c r="S143" i="74"/>
  <c r="T5" i="74"/>
  <c r="AC16" i="74"/>
  <c r="S5" i="74"/>
  <c r="Q5" i="74"/>
  <c r="W5" i="74" s="1"/>
  <c r="Y5" i="74" s="1"/>
  <c r="S18" i="74"/>
  <c r="U18" i="74" s="1"/>
  <c r="X35" i="74"/>
  <c r="Q107" i="74"/>
  <c r="W107" i="74" s="1"/>
  <c r="Y107" i="74" s="1"/>
  <c r="Q52" i="74"/>
  <c r="W52" i="74" s="1"/>
  <c r="Y52" i="74" s="1"/>
  <c r="T129" i="74"/>
  <c r="Q24" i="74"/>
  <c r="W24" i="74" s="1"/>
  <c r="T39" i="74"/>
  <c r="S129" i="74"/>
  <c r="Q39" i="74"/>
  <c r="W39" i="74" s="1"/>
  <c r="Y39" i="74" s="1"/>
  <c r="X129" i="74"/>
  <c r="S39" i="74"/>
  <c r="X145" i="74"/>
  <c r="Q145" i="74"/>
  <c r="T107" i="74"/>
  <c r="S107" i="74"/>
  <c r="S134" i="74"/>
  <c r="U134" i="74" s="1"/>
  <c r="Q134" i="74"/>
  <c r="W134" i="74" s="1"/>
  <c r="T40" i="74"/>
  <c r="X134" i="74"/>
  <c r="Q100" i="74"/>
  <c r="W100" i="74" s="1"/>
  <c r="Y100" i="74" s="1"/>
  <c r="S125" i="74"/>
  <c r="U125" i="74" s="1"/>
  <c r="S87" i="74"/>
  <c r="U87" i="74" s="1"/>
  <c r="X125" i="74"/>
  <c r="S34" i="74"/>
  <c r="T34" i="74"/>
  <c r="X87" i="74"/>
  <c r="Q87" i="74"/>
  <c r="W87" i="74" s="1"/>
  <c r="Q34" i="74"/>
  <c r="W34" i="74" s="1"/>
  <c r="Y34" i="74" s="1"/>
  <c r="T37" i="74"/>
  <c r="Q125" i="74"/>
  <c r="W125" i="74" s="1"/>
  <c r="T132" i="74"/>
  <c r="X110" i="74"/>
  <c r="T22" i="74"/>
  <c r="S22" i="74"/>
  <c r="Q110" i="74"/>
  <c r="W110" i="74" s="1"/>
  <c r="S61" i="74"/>
  <c r="U61" i="74" s="1"/>
  <c r="S114" i="74"/>
  <c r="T114" i="74"/>
  <c r="X114" i="74"/>
  <c r="Y114" i="74" s="1"/>
  <c r="U100" i="74"/>
  <c r="T36" i="74"/>
  <c r="T84" i="74"/>
  <c r="Q121" i="74"/>
  <c r="W121" i="74" s="1"/>
  <c r="Y121" i="74" s="1"/>
  <c r="Q16" i="74"/>
  <c r="W16" i="74" s="1"/>
  <c r="Y16" i="74" s="1"/>
  <c r="S40" i="74"/>
  <c r="Q33" i="74"/>
  <c r="W33" i="74" s="1"/>
  <c r="Y33" i="74" s="1"/>
  <c r="Q92" i="74"/>
  <c r="W92" i="74" s="1"/>
  <c r="AC97" i="74"/>
  <c r="AD97" i="74" s="1"/>
  <c r="Q25" i="74"/>
  <c r="W25" i="74" s="1"/>
  <c r="Y25" i="74" s="1"/>
  <c r="Q40" i="74"/>
  <c r="W40" i="74" s="1"/>
  <c r="Y40" i="74" s="1"/>
  <c r="O97" i="74"/>
  <c r="P97" i="74" s="1"/>
  <c r="S135" i="74"/>
  <c r="U135" i="74" s="1"/>
  <c r="S110" i="74"/>
  <c r="U110" i="74" s="1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X38" i="74"/>
  <c r="Q38" i="74"/>
  <c r="W38" i="74" s="1"/>
  <c r="T38" i="74"/>
  <c r="S38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O49" i="74"/>
  <c r="AC49" i="74"/>
  <c r="AD49" i="74" s="1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O145" i="74"/>
  <c r="AC145" i="74"/>
  <c r="AD145" i="74" s="1"/>
  <c r="Q136" i="74"/>
  <c r="W136" i="74" s="1"/>
  <c r="S136" i="74"/>
  <c r="T136" i="74"/>
  <c r="X136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X109" i="74"/>
  <c r="Q109" i="74"/>
  <c r="W109" i="74" s="1"/>
  <c r="T109" i="74"/>
  <c r="S109" i="74"/>
  <c r="T62" i="74"/>
  <c r="Q62" i="74"/>
  <c r="W62" i="74" s="1"/>
  <c r="X62" i="74"/>
  <c r="S62" i="74"/>
  <c r="S101" i="74"/>
  <c r="U101" i="74" s="1"/>
  <c r="S29" i="74"/>
  <c r="X29" i="74"/>
  <c r="T29" i="74"/>
  <c r="Q29" i="74"/>
  <c r="W29" i="74" s="1"/>
  <c r="X85" i="74"/>
  <c r="T85" i="74"/>
  <c r="S88" i="74"/>
  <c r="T120" i="74"/>
  <c r="X120" i="74"/>
  <c r="Q120" i="74"/>
  <c r="W120" i="74" s="1"/>
  <c r="S120" i="74"/>
  <c r="X67" i="74"/>
  <c r="Q67" i="74"/>
  <c r="W67" i="74" s="1"/>
  <c r="S67" i="74"/>
  <c r="T67" i="74"/>
  <c r="T63" i="74"/>
  <c r="X63" i="74"/>
  <c r="Q63" i="74"/>
  <c r="W63" i="74" s="1"/>
  <c r="S63" i="74"/>
  <c r="Q123" i="74"/>
  <c r="W123" i="74" s="1"/>
  <c r="X123" i="74"/>
  <c r="T123" i="74"/>
  <c r="S123" i="74"/>
  <c r="U19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U111" i="74" l="1"/>
  <c r="Y129" i="74"/>
  <c r="U121" i="74"/>
  <c r="Y79" i="74"/>
  <c r="U143" i="74"/>
  <c r="Y127" i="74"/>
  <c r="Y43" i="74"/>
  <c r="U139" i="74"/>
  <c r="U47" i="74"/>
  <c r="Y101" i="74"/>
  <c r="U72" i="74"/>
  <c r="U52" i="74"/>
  <c r="U33" i="74"/>
  <c r="Y86" i="74"/>
  <c r="U14" i="74"/>
  <c r="U88" i="74"/>
  <c r="Y73" i="74"/>
  <c r="Y92" i="74"/>
  <c r="U4" i="74"/>
  <c r="AD16" i="74"/>
  <c r="C6" i="77"/>
  <c r="Y61" i="74"/>
  <c r="Y4" i="74"/>
  <c r="AD112" i="74"/>
  <c r="D6" i="77"/>
  <c r="U43" i="74"/>
  <c r="U5" i="74"/>
  <c r="U25" i="74"/>
  <c r="Y18" i="74"/>
  <c r="Y53" i="74"/>
  <c r="AA97" i="74"/>
  <c r="Y24" i="74"/>
  <c r="Y87" i="74"/>
  <c r="Y134" i="74"/>
  <c r="U107" i="74"/>
  <c r="U39" i="74"/>
  <c r="U129" i="74"/>
  <c r="U34" i="74"/>
  <c r="Z97" i="74"/>
  <c r="Y125" i="74"/>
  <c r="U40" i="74"/>
  <c r="U114" i="74"/>
  <c r="Y63" i="74"/>
  <c r="U22" i="74"/>
  <c r="Y110" i="74"/>
  <c r="U130" i="74"/>
  <c r="U66" i="74"/>
  <c r="Y123" i="74"/>
  <c r="Y59" i="74"/>
  <c r="Y118" i="74"/>
  <c r="Y115" i="74"/>
  <c r="Y109" i="74"/>
  <c r="U82" i="74"/>
  <c r="U120" i="74"/>
  <c r="Y91" i="74"/>
  <c r="Y95" i="74"/>
  <c r="U62" i="74"/>
  <c r="U115" i="74"/>
  <c r="Y27" i="74"/>
  <c r="Y29" i="74"/>
  <c r="U81" i="74"/>
  <c r="Y62" i="74"/>
  <c r="U136" i="74"/>
  <c r="Y38" i="74"/>
  <c r="U31" i="74"/>
  <c r="Y81" i="74"/>
  <c r="Y67" i="74"/>
  <c r="U109" i="74"/>
  <c r="U77" i="74"/>
  <c r="Y44" i="74"/>
  <c r="U118" i="74"/>
  <c r="U15" i="74"/>
  <c r="U140" i="74"/>
  <c r="Y66" i="74"/>
  <c r="U38" i="74"/>
  <c r="Y49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X89" i="66" l="1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81" i="35" l="1"/>
  <c r="H181" i="35"/>
  <c r="I179" i="35"/>
  <c r="H179" i="35"/>
  <c r="I180" i="35"/>
  <c r="I182" i="35"/>
  <c r="H182" i="35"/>
  <c r="H180" i="35"/>
  <c r="I178" i="35"/>
  <c r="H178" i="35"/>
  <c r="H176" i="35"/>
  <c r="I176" i="35"/>
  <c r="H171" i="35"/>
  <c r="I173" i="35"/>
  <c r="H173" i="35"/>
  <c r="I171" i="35"/>
  <c r="I175" i="35"/>
  <c r="H175" i="35"/>
  <c r="I177" i="35"/>
  <c r="H177" i="35"/>
  <c r="I172" i="35"/>
  <c r="H172" i="35"/>
  <c r="H174" i="35"/>
  <c r="I174" i="35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C342" i="58"/>
  <c r="C342" i="37"/>
  <c r="C232" i="58"/>
  <c r="C232" i="37"/>
  <c r="H9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02" i="58" l="1"/>
  <c r="J106" i="58"/>
  <c r="J103" i="58"/>
  <c r="J107" i="58"/>
  <c r="J104" i="58"/>
  <c r="J108" i="58"/>
  <c r="J105" i="58"/>
  <c r="J115" i="58"/>
  <c r="J114" i="58"/>
  <c r="I102" i="58"/>
  <c r="I106" i="58"/>
  <c r="I103" i="58"/>
  <c r="I107" i="58"/>
  <c r="I104" i="58"/>
  <c r="I108" i="58"/>
  <c r="I105" i="58"/>
  <c r="I115" i="58"/>
  <c r="I114" i="58"/>
  <c r="I98" i="58"/>
  <c r="I99" i="58"/>
  <c r="I96" i="58"/>
  <c r="I100" i="58"/>
  <c r="I95" i="58"/>
  <c r="I97" i="58"/>
  <c r="I101" i="58"/>
  <c r="I120" i="58"/>
  <c r="I117" i="58"/>
  <c r="I122" i="58"/>
  <c r="I118" i="58"/>
  <c r="I123" i="58"/>
  <c r="I119" i="58"/>
  <c r="J98" i="58"/>
  <c r="J99" i="58"/>
  <c r="J96" i="58"/>
  <c r="J100" i="58"/>
  <c r="J95" i="58"/>
  <c r="J97" i="58"/>
  <c r="J101" i="58"/>
  <c r="J120" i="58"/>
  <c r="J117" i="58"/>
  <c r="J122" i="58"/>
  <c r="J118" i="58"/>
  <c r="J123" i="58"/>
  <c r="J119" i="58"/>
  <c r="I118" i="37"/>
  <c r="I123" i="37"/>
  <c r="I119" i="37"/>
  <c r="I120" i="37"/>
  <c r="I117" i="37"/>
  <c r="I122" i="37"/>
  <c r="I126" i="58"/>
  <c r="I130" i="58"/>
  <c r="I127" i="58"/>
  <c r="I131" i="58"/>
  <c r="I128" i="58"/>
  <c r="I132" i="58"/>
  <c r="I125" i="58"/>
  <c r="I129" i="58"/>
  <c r="J118" i="37"/>
  <c r="J123" i="37"/>
  <c r="J119" i="37"/>
  <c r="J120" i="37"/>
  <c r="J117" i="37"/>
  <c r="J122" i="37"/>
  <c r="I134" i="58"/>
  <c r="I138" i="58"/>
  <c r="I135" i="58"/>
  <c r="I139" i="58"/>
  <c r="I136" i="58"/>
  <c r="I140" i="58"/>
  <c r="I133" i="58"/>
  <c r="I137" i="58"/>
  <c r="I114" i="37"/>
  <c r="I115" i="37"/>
  <c r="J134" i="58"/>
  <c r="J138" i="58"/>
  <c r="J135" i="58"/>
  <c r="J139" i="58"/>
  <c r="J136" i="58"/>
  <c r="J140" i="58"/>
  <c r="J133" i="58"/>
  <c r="J137" i="58"/>
  <c r="J114" i="37"/>
  <c r="J115" i="37"/>
  <c r="J126" i="58"/>
  <c r="J130" i="58"/>
  <c r="J127" i="58"/>
  <c r="J131" i="58"/>
  <c r="J128" i="58"/>
  <c r="J132" i="58"/>
  <c r="J125" i="58"/>
  <c r="J129" i="58"/>
  <c r="J96" i="37"/>
  <c r="J100" i="37"/>
  <c r="J95" i="37"/>
  <c r="J97" i="37"/>
  <c r="J101" i="37"/>
  <c r="J98" i="37"/>
  <c r="J99" i="37"/>
  <c r="I128" i="37"/>
  <c r="I132" i="37"/>
  <c r="I125" i="37"/>
  <c r="I129" i="37"/>
  <c r="I126" i="37"/>
  <c r="I130" i="37"/>
  <c r="I127" i="37"/>
  <c r="I131" i="37"/>
  <c r="J128" i="37"/>
  <c r="J132" i="37"/>
  <c r="J125" i="37"/>
  <c r="J129" i="37"/>
  <c r="J126" i="37"/>
  <c r="J130" i="37"/>
  <c r="J127" i="37"/>
  <c r="J131" i="37"/>
  <c r="I104" i="37"/>
  <c r="I108" i="37"/>
  <c r="I105" i="37"/>
  <c r="I102" i="37"/>
  <c r="I102" i="41" s="1"/>
  <c r="I106" i="37"/>
  <c r="I103" i="37"/>
  <c r="I107" i="37"/>
  <c r="J104" i="37"/>
  <c r="J108" i="37"/>
  <c r="J105" i="37"/>
  <c r="J102" i="37"/>
  <c r="J106" i="37"/>
  <c r="J103" i="37"/>
  <c r="J107" i="37"/>
  <c r="I136" i="37"/>
  <c r="I140" i="37"/>
  <c r="I133" i="37"/>
  <c r="I137" i="37"/>
  <c r="I134" i="37"/>
  <c r="I138" i="37"/>
  <c r="I135" i="37"/>
  <c r="I139" i="37"/>
  <c r="I96" i="37"/>
  <c r="I100" i="37"/>
  <c r="I95" i="37"/>
  <c r="I97" i="37"/>
  <c r="I101" i="37"/>
  <c r="I98" i="37"/>
  <c r="I99" i="37"/>
  <c r="J136" i="37"/>
  <c r="J140" i="37"/>
  <c r="J133" i="37"/>
  <c r="J137" i="37"/>
  <c r="J134" i="37"/>
  <c r="J138" i="37"/>
  <c r="J135" i="37"/>
  <c r="J139" i="37"/>
  <c r="H102" i="41"/>
  <c r="G272" i="66"/>
  <c r="H430" i="37"/>
  <c r="H433" i="37"/>
  <c r="H432" i="37"/>
  <c r="H431" i="37"/>
  <c r="H438" i="37"/>
  <c r="H439" i="37"/>
  <c r="U64" i="66"/>
  <c r="U241" i="66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03" i="41"/>
  <c r="C232" i="41"/>
  <c r="C342" i="41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C199" i="41"/>
  <c r="C233" i="41"/>
  <c r="C298" i="41"/>
  <c r="C343" i="41"/>
  <c r="G96" i="66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C153" i="41"/>
  <c r="C165" i="41"/>
  <c r="C176" i="41"/>
  <c r="C191" i="41"/>
  <c r="C312" i="41"/>
  <c r="C323" i="41"/>
  <c r="C334" i="41"/>
  <c r="C346" i="41"/>
  <c r="C357" i="41"/>
  <c r="C391" i="41"/>
  <c r="C142" i="41"/>
  <c r="C157" i="41"/>
  <c r="C180" i="41"/>
  <c r="C194" i="41"/>
  <c r="C206" i="41"/>
  <c r="C217" i="41"/>
  <c r="C293" i="41"/>
  <c r="C316" i="41"/>
  <c r="C417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07" i="41" l="1"/>
  <c r="G128" i="74"/>
  <c r="G144" i="74"/>
  <c r="G96" i="74"/>
  <c r="G80" i="74"/>
  <c r="G32" i="74"/>
  <c r="G48" i="74"/>
  <c r="K96" i="66"/>
  <c r="Q96" i="66" s="1"/>
  <c r="K144" i="66"/>
  <c r="T144" i="66" s="1"/>
  <c r="K80" i="66"/>
  <c r="Q80" i="66" s="1"/>
  <c r="J100" i="41"/>
  <c r="I103" i="41"/>
  <c r="J102" i="41"/>
  <c r="I438" i="37"/>
  <c r="I439" i="37"/>
  <c r="J430" i="37"/>
  <c r="J433" i="37"/>
  <c r="J431" i="37"/>
  <c r="J432" i="37"/>
  <c r="J438" i="37"/>
  <c r="J439" i="37"/>
  <c r="I430" i="37"/>
  <c r="I433" i="37"/>
  <c r="I431" i="37"/>
  <c r="I432" i="37"/>
  <c r="L54" i="39"/>
  <c r="E169" i="38" s="1"/>
  <c r="M55" i="39"/>
  <c r="E187" i="38" s="1"/>
  <c r="L55" i="39"/>
  <c r="E170" i="38" s="1"/>
  <c r="E54" i="39"/>
  <c r="E135" i="38" s="1"/>
  <c r="K55" i="39"/>
  <c r="E153" i="38" s="1"/>
  <c r="H477" i="37"/>
  <c r="J475" i="37"/>
  <c r="I477" i="37"/>
  <c r="I475" i="37"/>
  <c r="J477" i="37"/>
  <c r="K54" i="39"/>
  <c r="E152" i="38" s="1"/>
  <c r="K272" i="66" s="1"/>
  <c r="K32" i="66"/>
  <c r="K48" i="66"/>
  <c r="I107" i="41"/>
  <c r="H100" i="41"/>
  <c r="J432" i="58"/>
  <c r="J430" i="58"/>
  <c r="J433" i="58"/>
  <c r="J431" i="58"/>
  <c r="I95" i="41"/>
  <c r="I100" i="41"/>
  <c r="I432" i="58"/>
  <c r="I433" i="58"/>
  <c r="I431" i="58"/>
  <c r="I430" i="58"/>
  <c r="H95" i="41"/>
  <c r="J103" i="41"/>
  <c r="H432" i="58"/>
  <c r="H430" i="58"/>
  <c r="H433" i="58"/>
  <c r="J95" i="41"/>
  <c r="T96" i="66" l="1"/>
  <c r="T80" i="66"/>
  <c r="Q144" i="66"/>
  <c r="K128" i="66"/>
  <c r="K128" i="74" s="1"/>
  <c r="K288" i="66"/>
  <c r="K144" i="74" s="1"/>
  <c r="K224" i="66"/>
  <c r="Q224" i="66" s="1"/>
  <c r="G191" i="66"/>
  <c r="O191" i="66" s="1"/>
  <c r="G287" i="66"/>
  <c r="K192" i="66"/>
  <c r="K48" i="74" s="1"/>
  <c r="G239" i="66"/>
  <c r="O239" i="66" s="1"/>
  <c r="K240" i="66"/>
  <c r="K96" i="74" s="1"/>
  <c r="I431" i="41"/>
  <c r="H432" i="41"/>
  <c r="H433" i="41"/>
  <c r="I432" i="41"/>
  <c r="I430" i="41"/>
  <c r="G95" i="66"/>
  <c r="J431" i="41"/>
  <c r="I433" i="41"/>
  <c r="G143" i="66"/>
  <c r="J430" i="41"/>
  <c r="T48" i="66"/>
  <c r="Q48" i="66"/>
  <c r="S48" i="66"/>
  <c r="G46" i="66"/>
  <c r="J433" i="41"/>
  <c r="J432" i="41"/>
  <c r="K176" i="66"/>
  <c r="K32" i="74" s="1"/>
  <c r="G94" i="66"/>
  <c r="D39" i="39"/>
  <c r="E103" i="38" s="1"/>
  <c r="G47" i="66"/>
  <c r="H430" i="41"/>
  <c r="S32" i="66"/>
  <c r="Q32" i="66"/>
  <c r="T32" i="66"/>
  <c r="T272" i="66"/>
  <c r="Q272" i="66"/>
  <c r="E41" i="39"/>
  <c r="E122" i="38" s="1"/>
  <c r="G108" i="66"/>
  <c r="G4" i="66"/>
  <c r="D41" i="39"/>
  <c r="E105" i="38" s="1"/>
  <c r="G60" i="66"/>
  <c r="G52" i="66"/>
  <c r="G100" i="66"/>
  <c r="E39" i="39"/>
  <c r="E120" i="38" s="1"/>
  <c r="G142" i="66"/>
  <c r="C41" i="39"/>
  <c r="E88" i="38" s="1"/>
  <c r="G12" i="66"/>
  <c r="S192" i="66" l="1"/>
  <c r="Q288" i="66"/>
  <c r="G95" i="74"/>
  <c r="AC95" i="74" s="1"/>
  <c r="AD95" i="74" s="1"/>
  <c r="T128" i="66"/>
  <c r="T288" i="66"/>
  <c r="T224" i="66"/>
  <c r="T192" i="66"/>
  <c r="Q192" i="66"/>
  <c r="G143" i="74"/>
  <c r="AC143" i="74" s="1"/>
  <c r="Q128" i="66"/>
  <c r="Q144" i="74"/>
  <c r="X144" i="74"/>
  <c r="T144" i="74"/>
  <c r="S48" i="74"/>
  <c r="T48" i="74"/>
  <c r="Q48" i="74"/>
  <c r="W48" i="74" s="1"/>
  <c r="X48" i="74"/>
  <c r="Q96" i="74"/>
  <c r="X96" i="74"/>
  <c r="T96" i="74"/>
  <c r="Q32" i="74"/>
  <c r="W32" i="74" s="1"/>
  <c r="X32" i="74"/>
  <c r="T32" i="74"/>
  <c r="S32" i="74"/>
  <c r="G47" i="74"/>
  <c r="K80" i="74"/>
  <c r="O287" i="66"/>
  <c r="X128" i="74"/>
  <c r="Q128" i="74"/>
  <c r="T128" i="74"/>
  <c r="O100" i="66"/>
  <c r="O47" i="66"/>
  <c r="AA191" i="66" s="1"/>
  <c r="O52" i="66"/>
  <c r="O4" i="66"/>
  <c r="O95" i="66"/>
  <c r="AA239" i="66" s="1"/>
  <c r="O143" i="66"/>
  <c r="Q240" i="66"/>
  <c r="T240" i="66"/>
  <c r="U32" i="66"/>
  <c r="K12" i="66"/>
  <c r="J459" i="37"/>
  <c r="U48" i="66"/>
  <c r="K108" i="66"/>
  <c r="I459" i="37"/>
  <c r="E352" i="38"/>
  <c r="K60" i="66"/>
  <c r="S176" i="66"/>
  <c r="T176" i="66"/>
  <c r="Q176" i="66"/>
  <c r="AD143" i="74" l="1"/>
  <c r="F33" i="77" s="1"/>
  <c r="D33" i="77"/>
  <c r="U192" i="66"/>
  <c r="O95" i="74"/>
  <c r="AA95" i="74" s="1"/>
  <c r="AA47" i="66"/>
  <c r="U32" i="74"/>
  <c r="AA143" i="66"/>
  <c r="O143" i="74"/>
  <c r="Z143" i="74" s="1"/>
  <c r="Y48" i="74"/>
  <c r="U48" i="74"/>
  <c r="Y32" i="74"/>
  <c r="AA287" i="66"/>
  <c r="Q80" i="74"/>
  <c r="X80" i="74"/>
  <c r="T80" i="74"/>
  <c r="O47" i="74"/>
  <c r="Z47" i="74" s="1"/>
  <c r="AC47" i="74"/>
  <c r="L12" i="66"/>
  <c r="AA95" i="66"/>
  <c r="Z239" i="66"/>
  <c r="Z95" i="66"/>
  <c r="Z191" i="66"/>
  <c r="Z47" i="66"/>
  <c r="Z287" i="66"/>
  <c r="Z143" i="66"/>
  <c r="U176" i="66"/>
  <c r="Q60" i="66"/>
  <c r="T60" i="66"/>
  <c r="G109" i="66"/>
  <c r="G13" i="66"/>
  <c r="Q12" i="66"/>
  <c r="S12" i="66"/>
  <c r="T12" i="66"/>
  <c r="G61" i="66"/>
  <c r="T108" i="66"/>
  <c r="Q108" i="66"/>
  <c r="AD47" i="74" l="1"/>
  <c r="E33" i="77" s="1"/>
  <c r="C33" i="77"/>
  <c r="Z95" i="74"/>
  <c r="AA143" i="74"/>
  <c r="AA47" i="74"/>
  <c r="O61" i="66"/>
  <c r="O13" i="66"/>
  <c r="O109" i="66"/>
  <c r="U12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H96" i="41" l="1"/>
  <c r="B3" i="39" s="1"/>
  <c r="C12" i="39" s="1"/>
  <c r="G190" i="66"/>
  <c r="G46" i="74" s="1"/>
  <c r="L39" i="39"/>
  <c r="E154" i="38" s="1"/>
  <c r="I475" i="58"/>
  <c r="I96" i="41"/>
  <c r="D12" i="39" s="1"/>
  <c r="G238" i="66"/>
  <c r="G94" i="74" s="1"/>
  <c r="J475" i="58"/>
  <c r="M39" i="39"/>
  <c r="E171" i="38" s="1"/>
  <c r="J96" i="41"/>
  <c r="E12" i="39" s="1"/>
  <c r="G286" i="66"/>
  <c r="G142" i="74" s="1"/>
  <c r="C3" i="9"/>
  <c r="D4" i="9"/>
  <c r="C4" i="9" s="1"/>
  <c r="U5" i="9"/>
  <c r="U7" i="9"/>
  <c r="V5" i="9"/>
  <c r="U9" i="9"/>
  <c r="R7" i="9"/>
  <c r="E32" i="22"/>
  <c r="E39" i="22"/>
  <c r="P9" i="9"/>
  <c r="V9" i="9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J459" i="58" l="1"/>
  <c r="J459" i="41" s="1"/>
  <c r="I459" i="58"/>
  <c r="H475" i="58"/>
  <c r="E368" i="38" s="1"/>
  <c r="L190" i="66" s="1"/>
  <c r="H475" i="37"/>
  <c r="C39" i="39"/>
  <c r="E86" i="38" s="1"/>
  <c r="K39" i="39"/>
  <c r="E137" i="38" s="1"/>
  <c r="K286" i="66" s="1"/>
  <c r="P12" i="39"/>
  <c r="Q12" i="39" s="1"/>
  <c r="O12" i="39"/>
  <c r="V7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K142" i="66" l="1"/>
  <c r="K94" i="66"/>
  <c r="K238" i="66"/>
  <c r="Q238" i="66" s="1"/>
  <c r="I459" i="41"/>
  <c r="T286" i="66"/>
  <c r="Q286" i="66"/>
  <c r="K190" i="66"/>
  <c r="H459" i="58"/>
  <c r="K46" i="66"/>
  <c r="H459" i="37"/>
  <c r="E350" i="38"/>
  <c r="L46" i="66" s="1"/>
  <c r="L46" i="74" s="1"/>
  <c r="H475" i="4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P10" i="9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E33" i="17" l="1"/>
  <c r="K142" i="74"/>
  <c r="Q142" i="74" s="1"/>
  <c r="T238" i="66"/>
  <c r="K94" i="74"/>
  <c r="X94" i="74" s="1"/>
  <c r="T94" i="66"/>
  <c r="Q94" i="66"/>
  <c r="T142" i="66"/>
  <c r="Q142" i="66"/>
  <c r="H459" i="41"/>
  <c r="K46" i="74"/>
  <c r="T46" i="66"/>
  <c r="Q46" i="66"/>
  <c r="S46" i="66"/>
  <c r="T190" i="66"/>
  <c r="Q190" i="66"/>
  <c r="S190" i="66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T142" i="74" l="1"/>
  <c r="X142" i="74"/>
  <c r="T94" i="74"/>
  <c r="Q94" i="74"/>
  <c r="U190" i="66"/>
  <c r="U46" i="66"/>
  <c r="T46" i="74"/>
  <c r="X46" i="74"/>
  <c r="Q46" i="74"/>
  <c r="W46" i="74" s="1"/>
  <c r="S46" i="74"/>
  <c r="Y46" i="74" l="1"/>
  <c r="U46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E459" i="37" l="1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E6" i="58" l="1"/>
  <c r="E6" i="37"/>
  <c r="E6" i="41" s="1"/>
  <c r="E428" i="58"/>
  <c r="E428" i="37"/>
  <c r="E428" i="41" s="1"/>
  <c r="G428" i="58"/>
  <c r="G428" i="37"/>
  <c r="G428" i="41" s="1"/>
  <c r="G6" i="58"/>
  <c r="G6" i="37"/>
  <c r="G6" i="41" s="1"/>
  <c r="H431" i="58"/>
  <c r="H431" i="41" l="1"/>
  <c r="I451" i="41" l="1"/>
  <c r="G183" i="58" l="1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62" i="37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H469" i="37"/>
  <c r="H469" i="58"/>
  <c r="H458" i="37"/>
  <c r="H458" i="5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G190" i="58"/>
  <c r="G190" i="37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H468" i="37"/>
  <c r="H468" i="58"/>
  <c r="H10" i="66"/>
  <c r="I458" i="37"/>
  <c r="I458" i="58"/>
  <c r="I452" i="41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G323" i="58"/>
  <c r="G314" i="37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G174" i="58"/>
  <c r="G166" i="58"/>
  <c r="G166" i="37"/>
  <c r="G156" i="37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G189" i="58"/>
  <c r="G189" i="37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37"/>
  <c r="H12" i="66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G405" i="58"/>
  <c r="G397" i="37"/>
  <c r="G397" i="58"/>
  <c r="G389" i="37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G305" i="58"/>
  <c r="G305" i="37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G239" i="58"/>
  <c r="G239" i="37"/>
  <c r="G228" i="37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H28" i="66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G420" i="37"/>
  <c r="G420" i="58"/>
  <c r="G412" i="37"/>
  <c r="G412" i="58"/>
  <c r="G404" i="58"/>
  <c r="G404" i="37"/>
  <c r="G396" i="58"/>
  <c r="G396" i="37"/>
  <c r="G388" i="37"/>
  <c r="G388" i="58"/>
  <c r="G380" i="58"/>
  <c r="G380" i="37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G227" i="58"/>
  <c r="G227" i="37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H23" i="66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G217" i="37"/>
  <c r="G217" i="58"/>
  <c r="G209" i="58"/>
  <c r="G209" i="37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H462" i="37"/>
  <c r="H6" i="66"/>
  <c r="H46" i="66"/>
  <c r="H190" i="66" l="1"/>
  <c r="O190" i="66" s="1"/>
  <c r="H167" i="66"/>
  <c r="H172" i="66"/>
  <c r="H156" i="66"/>
  <c r="H204" i="66"/>
  <c r="H252" i="66"/>
  <c r="H108" i="66"/>
  <c r="H286" i="66"/>
  <c r="L238" i="66"/>
  <c r="H142" i="66"/>
  <c r="H124" i="66"/>
  <c r="H102" i="66"/>
  <c r="H268" i="66"/>
  <c r="H202" i="66"/>
  <c r="H150" i="66"/>
  <c r="H246" i="66"/>
  <c r="H238" i="66"/>
  <c r="H198" i="66"/>
  <c r="H220" i="66"/>
  <c r="H250" i="66"/>
  <c r="H106" i="66"/>
  <c r="H154" i="66"/>
  <c r="O46" i="66"/>
  <c r="O12" i="66"/>
  <c r="G171" i="41"/>
  <c r="H171" i="37"/>
  <c r="G225" i="41"/>
  <c r="H225" i="37"/>
  <c r="G329" i="41"/>
  <c r="H329" i="37"/>
  <c r="G387" i="41"/>
  <c r="H387" i="37"/>
  <c r="G324" i="41"/>
  <c r="H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G252" i="41"/>
  <c r="H252" i="37"/>
  <c r="G300" i="41"/>
  <c r="H300" i="37"/>
  <c r="G357" i="41"/>
  <c r="H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G192" i="41"/>
  <c r="H192" i="37"/>
  <c r="G339" i="41"/>
  <c r="H339" i="37"/>
  <c r="G416" i="41"/>
  <c r="H416" i="37"/>
  <c r="G170" i="41"/>
  <c r="H170" i="37"/>
  <c r="G283" i="41"/>
  <c r="H283" i="37"/>
  <c r="G179" i="41"/>
  <c r="H179" i="37"/>
  <c r="G236" i="41"/>
  <c r="H236" i="37"/>
  <c r="G340" i="41"/>
  <c r="H340" i="37"/>
  <c r="G367" i="41"/>
  <c r="H367" i="37"/>
  <c r="G143" i="41"/>
  <c r="H143" i="37"/>
  <c r="G202" i="41"/>
  <c r="H202" i="37"/>
  <c r="G256" i="41"/>
  <c r="H256" i="37"/>
  <c r="G414" i="41"/>
  <c r="H414" i="37"/>
  <c r="G196" i="41"/>
  <c r="H196" i="37"/>
  <c r="G250" i="41"/>
  <c r="H250" i="37"/>
  <c r="G298" i="41"/>
  <c r="H298" i="37"/>
  <c r="G355" i="41"/>
  <c r="H355" i="37"/>
  <c r="G251" i="41"/>
  <c r="H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G409" i="41"/>
  <c r="H409" i="37"/>
  <c r="G383" i="41"/>
  <c r="H383" i="37"/>
  <c r="G199" i="41"/>
  <c r="H199" i="37"/>
  <c r="G178" i="41"/>
  <c r="H178" i="37"/>
  <c r="G304" i="41"/>
  <c r="H304" i="37"/>
  <c r="G363" i="41"/>
  <c r="H363" i="37"/>
  <c r="G412" i="41"/>
  <c r="H412" i="37"/>
  <c r="G399" i="41"/>
  <c r="H399" i="37"/>
  <c r="G281" i="41"/>
  <c r="H281" i="37"/>
  <c r="G335" i="41"/>
  <c r="H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G376" i="41"/>
  <c r="H376" i="37"/>
  <c r="G200" i="41"/>
  <c r="H200" i="37"/>
  <c r="G328" i="41"/>
  <c r="H328" i="37"/>
  <c r="G345" i="41"/>
  <c r="H345" i="37"/>
  <c r="G149" i="41"/>
  <c r="H149" i="37"/>
  <c r="G309" i="41"/>
  <c r="H309" i="37"/>
  <c r="G208" i="41"/>
  <c r="H208" i="37"/>
  <c r="G224" i="41"/>
  <c r="H224" i="37"/>
  <c r="G360" i="41"/>
  <c r="H360" i="37"/>
  <c r="G193" i="41"/>
  <c r="H193" i="37"/>
  <c r="G295" i="41"/>
  <c r="H295" i="37"/>
  <c r="G351" i="41"/>
  <c r="H351" i="37"/>
  <c r="G415" i="41"/>
  <c r="H415" i="37"/>
  <c r="G153" i="41"/>
  <c r="H153" i="37"/>
  <c r="G210" i="41"/>
  <c r="H210" i="37"/>
  <c r="G312" i="41"/>
  <c r="H312" i="37"/>
  <c r="G173" i="41"/>
  <c r="H173" i="37"/>
  <c r="G228" i="41"/>
  <c r="H228" i="37"/>
  <c r="G332" i="41"/>
  <c r="H332" i="37"/>
  <c r="G389" i="41"/>
  <c r="H389" i="37"/>
  <c r="G258" i="41"/>
  <c r="H258" i="37"/>
  <c r="G307" i="41"/>
  <c r="H307" i="37"/>
  <c r="G159" i="41"/>
  <c r="H159" i="37"/>
  <c r="G316" i="41"/>
  <c r="H316" i="37"/>
  <c r="G207" i="41"/>
  <c r="H207" i="37"/>
  <c r="G261" i="41"/>
  <c r="H261" i="37"/>
  <c r="G369" i="41"/>
  <c r="H369" i="37"/>
  <c r="G417" i="41"/>
  <c r="H417" i="37"/>
  <c r="G418" i="41"/>
  <c r="H418" i="37"/>
  <c r="G254" i="41"/>
  <c r="H254" i="37"/>
  <c r="G165" i="41"/>
  <c r="H165" i="37"/>
  <c r="G321" i="41"/>
  <c r="H321" i="37"/>
  <c r="G260" i="41"/>
  <c r="H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G384" i="41"/>
  <c r="H384" i="37"/>
  <c r="G216" i="41"/>
  <c r="H216" i="37"/>
  <c r="G349" i="41"/>
  <c r="H349" i="37"/>
  <c r="G407" i="41"/>
  <c r="H407" i="37"/>
  <c r="G215" i="41"/>
  <c r="H215" i="37"/>
  <c r="G269" i="41"/>
  <c r="H269" i="37"/>
  <c r="G377" i="41"/>
  <c r="H377" i="37"/>
  <c r="G235" i="41"/>
  <c r="H235" i="37"/>
  <c r="G386" i="41"/>
  <c r="H386" i="37"/>
  <c r="G287" i="41"/>
  <c r="H287" i="37"/>
  <c r="G395" i="41"/>
  <c r="H395" i="37"/>
  <c r="G141" i="41"/>
  <c r="H141" i="37"/>
  <c r="G255" i="41"/>
  <c r="H255" i="37"/>
  <c r="G303" i="41"/>
  <c r="H303" i="37"/>
  <c r="G411" i="41"/>
  <c r="H411" i="37"/>
  <c r="G422" i="41"/>
  <c r="H422" i="37"/>
  <c r="G147" i="41"/>
  <c r="H147" i="37"/>
  <c r="G218" i="41"/>
  <c r="H218" i="37"/>
  <c r="G380" i="41"/>
  <c r="H380" i="37"/>
  <c r="G181" i="41"/>
  <c r="H181" i="37"/>
  <c r="G397" i="41"/>
  <c r="H397" i="37"/>
  <c r="G156" i="41"/>
  <c r="H156" i="37"/>
  <c r="G212" i="41"/>
  <c r="H212" i="37"/>
  <c r="G314" i="41"/>
  <c r="H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G297" i="41"/>
  <c r="H297" i="37"/>
  <c r="G353" i="41"/>
  <c r="H353" i="37"/>
  <c r="G166" i="41"/>
  <c r="H166" i="37"/>
  <c r="G220" i="41"/>
  <c r="H220" i="37"/>
  <c r="G274" i="41"/>
  <c r="H274" i="37"/>
  <c r="G382" i="41"/>
  <c r="H382" i="37"/>
  <c r="G176" i="41"/>
  <c r="H176" i="37"/>
  <c r="G232" i="41"/>
  <c r="H232" i="37"/>
  <c r="G336" i="41"/>
  <c r="H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G394" i="41"/>
  <c r="H394" i="37"/>
  <c r="G213" i="41"/>
  <c r="H213" i="37"/>
  <c r="G227" i="41"/>
  <c r="H227" i="37"/>
  <c r="G331" i="41"/>
  <c r="H331" i="37"/>
  <c r="G405" i="41"/>
  <c r="H405" i="37"/>
  <c r="G323" i="41"/>
  <c r="H323" i="37"/>
  <c r="G284" i="41"/>
  <c r="H284" i="37"/>
  <c r="G378" i="41"/>
  <c r="H378" i="37"/>
  <c r="G277" i="41"/>
  <c r="H277" i="37"/>
  <c r="G270" i="41"/>
  <c r="H270" i="37"/>
  <c r="G286" i="41"/>
  <c r="H286" i="37"/>
  <c r="G241" i="41"/>
  <c r="H241" i="37"/>
  <c r="G279" i="41"/>
  <c r="H279" i="37"/>
  <c r="G296" i="41"/>
  <c r="H296" i="37"/>
  <c r="G356" i="41"/>
  <c r="H356" i="37"/>
  <c r="G219" i="41"/>
  <c r="H219" i="37"/>
  <c r="G267" i="41"/>
  <c r="H267" i="37"/>
  <c r="G201" i="41"/>
  <c r="H201" i="37"/>
  <c r="G361" i="41"/>
  <c r="H361" i="37"/>
  <c r="G209" i="41"/>
  <c r="H209" i="37"/>
  <c r="G311" i="41"/>
  <c r="H311" i="37"/>
  <c r="G371" i="41"/>
  <c r="H371" i="37"/>
  <c r="G419" i="41"/>
  <c r="H419" i="37"/>
  <c r="G172" i="41"/>
  <c r="H172" i="37"/>
  <c r="G280" i="41"/>
  <c r="H280" i="37"/>
  <c r="G388" i="41"/>
  <c r="H388" i="37"/>
  <c r="G231" i="41"/>
  <c r="H231" i="37"/>
  <c r="G144" i="41"/>
  <c r="H144" i="37"/>
  <c r="G257" i="41"/>
  <c r="H257" i="37"/>
  <c r="G305" i="41"/>
  <c r="H305" i="37"/>
  <c r="G413" i="41"/>
  <c r="H413" i="37"/>
  <c r="G398" i="41"/>
  <c r="H398" i="37"/>
  <c r="G229" i="41"/>
  <c r="H229" i="37"/>
  <c r="G282" i="41"/>
  <c r="H282" i="37"/>
  <c r="G190" i="41"/>
  <c r="H190" i="37"/>
  <c r="G292" i="41"/>
  <c r="H292" i="37"/>
  <c r="G262" i="41"/>
  <c r="H262" i="37"/>
  <c r="G402" i="41"/>
  <c r="H402" i="37"/>
  <c r="G177" i="41"/>
  <c r="H177" i="37"/>
  <c r="G285" i="41"/>
  <c r="H285" i="37"/>
  <c r="G337" i="41"/>
  <c r="H337" i="37"/>
  <c r="G294" i="41"/>
  <c r="H294" i="37"/>
  <c r="G259" i="41"/>
  <c r="H259" i="37"/>
  <c r="G152" i="41"/>
  <c r="H152" i="37"/>
  <c r="G263" i="41"/>
  <c r="H263" i="37"/>
  <c r="G180" i="41"/>
  <c r="H180" i="37"/>
  <c r="G237" i="41"/>
  <c r="H237" i="37"/>
  <c r="G288" i="41"/>
  <c r="H288" i="37"/>
  <c r="G396" i="41"/>
  <c r="H396" i="37"/>
  <c r="G203" i="41"/>
  <c r="H203" i="37"/>
  <c r="G364" i="41"/>
  <c r="H364" i="37"/>
  <c r="G174" i="41"/>
  <c r="H174" i="37"/>
  <c r="G333" i="41"/>
  <c r="H333" i="37"/>
  <c r="G406" i="41"/>
  <c r="H406" i="37"/>
  <c r="G243" i="41"/>
  <c r="H243" i="37"/>
  <c r="G347" i="41"/>
  <c r="H347" i="37"/>
  <c r="G400" i="41"/>
  <c r="H400" i="37"/>
  <c r="G167" i="41"/>
  <c r="H167" i="37"/>
  <c r="G233" i="41"/>
  <c r="H233" i="37"/>
  <c r="G393" i="41"/>
  <c r="H393" i="37"/>
  <c r="G291" i="41"/>
  <c r="H291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G271" i="41"/>
  <c r="H271" i="37"/>
  <c r="G379" i="41"/>
  <c r="H379" i="37"/>
  <c r="G275" i="41"/>
  <c r="H275" i="37"/>
  <c r="G341" i="41"/>
  <c r="H341" i="37"/>
  <c r="G299" i="41"/>
  <c r="H299" i="37"/>
  <c r="G155" i="41"/>
  <c r="H155" i="37"/>
  <c r="G211" i="41"/>
  <c r="H211" i="37"/>
  <c r="G313" i="41"/>
  <c r="H313" i="37"/>
  <c r="G373" i="41"/>
  <c r="H373" i="37"/>
  <c r="G189" i="41"/>
  <c r="H189" i="37"/>
  <c r="G240" i="41"/>
  <c r="H240" i="37"/>
  <c r="G344" i="41"/>
  <c r="H344" i="37"/>
  <c r="G198" i="41"/>
  <c r="H198" i="37"/>
  <c r="G408" i="41"/>
  <c r="H408" i="37"/>
  <c r="G191" i="41"/>
  <c r="H191" i="37"/>
  <c r="G293" i="41"/>
  <c r="H293" i="37"/>
  <c r="G348" i="41"/>
  <c r="H348" i="37"/>
  <c r="G315" i="41"/>
  <c r="H315" i="37"/>
  <c r="G161" i="41"/>
  <c r="H161" i="37"/>
  <c r="G318" i="41"/>
  <c r="H318" i="37"/>
  <c r="H94" i="66"/>
  <c r="H94" i="74" s="1"/>
  <c r="H60" i="66"/>
  <c r="H60" i="74" s="1"/>
  <c r="H58" i="66"/>
  <c r="H58" i="74" s="1"/>
  <c r="H54" i="66"/>
  <c r="H76" i="66"/>
  <c r="H76" i="74" s="1"/>
  <c r="H468" i="41"/>
  <c r="H183" i="41"/>
  <c r="I468" i="41"/>
  <c r="I458" i="41"/>
  <c r="H472" i="41"/>
  <c r="J458" i="41"/>
  <c r="J469" i="41"/>
  <c r="J472" i="41"/>
  <c r="C37" i="63"/>
  <c r="E358" i="38"/>
  <c r="H272" i="58"/>
  <c r="H8" i="41"/>
  <c r="C7" i="63"/>
  <c r="H184" i="41"/>
  <c r="I469" i="41"/>
  <c r="H196" i="58"/>
  <c r="H173" i="58"/>
  <c r="J11" i="58"/>
  <c r="I11" i="58"/>
  <c r="H11" i="58"/>
  <c r="E380" i="38"/>
  <c r="G11" i="41"/>
  <c r="G13" i="41"/>
  <c r="C17" i="63"/>
  <c r="I8" i="41"/>
  <c r="I475" i="41"/>
  <c r="E356" i="38"/>
  <c r="H311" i="58"/>
  <c r="J8" i="58"/>
  <c r="G12" i="41"/>
  <c r="I13" i="58"/>
  <c r="J13" i="58"/>
  <c r="H13" i="58"/>
  <c r="C47" i="63"/>
  <c r="H458" i="41"/>
  <c r="J12" i="58"/>
  <c r="H12" i="58"/>
  <c r="I12" i="58"/>
  <c r="J468" i="41"/>
  <c r="H469" i="41"/>
  <c r="I472" i="41"/>
  <c r="H12" i="74" l="1"/>
  <c r="H46" i="74"/>
  <c r="O46" i="74" s="1"/>
  <c r="H6" i="74"/>
  <c r="H108" i="74"/>
  <c r="O238" i="66"/>
  <c r="H102" i="74"/>
  <c r="I101" i="41"/>
  <c r="H101" i="41"/>
  <c r="G12" i="39"/>
  <c r="H142" i="74"/>
  <c r="H124" i="74"/>
  <c r="H106" i="74"/>
  <c r="H10" i="74"/>
  <c r="AA190" i="66"/>
  <c r="H54" i="74"/>
  <c r="H28" i="74"/>
  <c r="L286" i="66"/>
  <c r="O286" i="66" s="1"/>
  <c r="L94" i="66"/>
  <c r="L94" i="74" s="1"/>
  <c r="H215" i="66"/>
  <c r="L60" i="66"/>
  <c r="O60" i="66" s="1"/>
  <c r="P190" i="66"/>
  <c r="R190" i="66" s="1"/>
  <c r="P46" i="66"/>
  <c r="R46" i="66" s="1"/>
  <c r="AA46" i="66"/>
  <c r="Z46" i="66"/>
  <c r="Z190" i="66"/>
  <c r="F12" i="39"/>
  <c r="H424" i="37"/>
  <c r="H423" i="37"/>
  <c r="N66" i="66"/>
  <c r="N210" i="66"/>
  <c r="N170" i="66"/>
  <c r="N26" i="66"/>
  <c r="H71" i="66"/>
  <c r="H196" i="41"/>
  <c r="H311" i="41"/>
  <c r="H173" i="41"/>
  <c r="H272" i="41"/>
  <c r="H306" i="58"/>
  <c r="H386" i="58"/>
  <c r="H408" i="58"/>
  <c r="H340" i="58"/>
  <c r="H257" i="58"/>
  <c r="H396" i="58"/>
  <c r="H253" i="58"/>
  <c r="H274" i="58"/>
  <c r="H301" i="58"/>
  <c r="H367" i="58"/>
  <c r="H392" i="58"/>
  <c r="H229" i="58"/>
  <c r="H369" i="58"/>
  <c r="H390" i="58"/>
  <c r="H144" i="58"/>
  <c r="H283" i="58"/>
  <c r="H170" i="58"/>
  <c r="H285" i="58"/>
  <c r="H218" i="58"/>
  <c r="H374" i="58"/>
  <c r="H335" i="58"/>
  <c r="H260" i="58"/>
  <c r="H191" i="58"/>
  <c r="H388" i="58"/>
  <c r="H150" i="58"/>
  <c r="H336" i="58"/>
  <c r="H230" i="58"/>
  <c r="H275" i="58"/>
  <c r="H182" i="58"/>
  <c r="H159" i="58"/>
  <c r="H154" i="58"/>
  <c r="H197" i="58"/>
  <c r="H219" i="58"/>
  <c r="H312" i="58"/>
  <c r="H153" i="58"/>
  <c r="H245" i="58"/>
  <c r="H279" i="58"/>
  <c r="H321" i="58"/>
  <c r="H360" i="58"/>
  <c r="H244" i="58"/>
  <c r="H366" i="58"/>
  <c r="H141" i="58"/>
  <c r="H416" i="58"/>
  <c r="H405" i="58"/>
  <c r="H326" i="58"/>
  <c r="H188" i="58"/>
  <c r="H243" i="58"/>
  <c r="H223" i="58"/>
  <c r="H216" i="58"/>
  <c r="H158" i="58"/>
  <c r="H235" i="58"/>
  <c r="H155" i="58"/>
  <c r="H303" i="58"/>
  <c r="H166" i="58"/>
  <c r="H263" i="58"/>
  <c r="H413" i="58"/>
  <c r="H266" i="58"/>
  <c r="H418" i="58"/>
  <c r="H210" i="58"/>
  <c r="H187" i="58"/>
  <c r="H309" i="58"/>
  <c r="H201" i="58"/>
  <c r="H292" i="58"/>
  <c r="H403" i="58"/>
  <c r="H316" i="58"/>
  <c r="H370" i="58"/>
  <c r="H247" i="58"/>
  <c r="H176" i="58"/>
  <c r="H163" i="58"/>
  <c r="H349" i="58"/>
  <c r="H327" i="58"/>
  <c r="H225" i="58"/>
  <c r="H220" i="58"/>
  <c r="H328" i="58"/>
  <c r="H296" i="58"/>
  <c r="H217" i="58"/>
  <c r="H143" i="58"/>
  <c r="H364" i="58"/>
  <c r="H411" i="58"/>
  <c r="H308" i="58"/>
  <c r="J13" i="41"/>
  <c r="H194" i="58"/>
  <c r="H151" i="58"/>
  <c r="H258" i="58"/>
  <c r="H397" i="58"/>
  <c r="H313" i="58"/>
  <c r="H348" i="58"/>
  <c r="H161" i="58"/>
  <c r="H421" i="58"/>
  <c r="H391" i="58"/>
  <c r="H186" i="58"/>
  <c r="H355" i="58"/>
  <c r="H305" i="58"/>
  <c r="H209" i="58"/>
  <c r="H417" i="58"/>
  <c r="H320" i="58"/>
  <c r="H221" i="58"/>
  <c r="H383" i="58"/>
  <c r="H319" i="58"/>
  <c r="H307" i="58"/>
  <c r="H288" i="58"/>
  <c r="H213" i="58"/>
  <c r="H414" i="58"/>
  <c r="H180" i="58"/>
  <c r="H273" i="58"/>
  <c r="H361" i="58"/>
  <c r="H291" i="58"/>
  <c r="H342" i="58"/>
  <c r="H377" i="58"/>
  <c r="H200" i="58"/>
  <c r="H353" i="58"/>
  <c r="H255" i="58"/>
  <c r="H142" i="58"/>
  <c r="H304" i="58"/>
  <c r="H251" i="58"/>
  <c r="H199" i="58"/>
  <c r="H352" i="58"/>
  <c r="H398" i="58"/>
  <c r="H332" i="58"/>
  <c r="H224" i="58"/>
  <c r="H256" i="58"/>
  <c r="H212" i="58"/>
  <c r="H330" i="58"/>
  <c r="H249" i="58"/>
  <c r="H12" i="41"/>
  <c r="H13" i="41"/>
  <c r="I11" i="41"/>
  <c r="H412" i="58"/>
  <c r="H264" i="58"/>
  <c r="H371" i="58"/>
  <c r="H375" i="58"/>
  <c r="H202" i="58"/>
  <c r="H378" i="58"/>
  <c r="H401" i="58"/>
  <c r="H372" i="58"/>
  <c r="H334" i="58"/>
  <c r="H248" i="58"/>
  <c r="H259" i="58"/>
  <c r="H299" i="58"/>
  <c r="H236" i="58"/>
  <c r="H179" i="58"/>
  <c r="H406" i="58"/>
  <c r="H363" i="58"/>
  <c r="H410" i="58"/>
  <c r="I13" i="41"/>
  <c r="H11" i="41"/>
  <c r="H252" i="58"/>
  <c r="H368" i="58"/>
  <c r="H337" i="58"/>
  <c r="H261" i="58"/>
  <c r="H246" i="58"/>
  <c r="H395" i="58"/>
  <c r="H409" i="58"/>
  <c r="H333" i="58"/>
  <c r="H149" i="58"/>
  <c r="H325" i="58"/>
  <c r="H381" i="58"/>
  <c r="H318" i="58"/>
  <c r="H384" i="58"/>
  <c r="H373" i="58"/>
  <c r="H271" i="58"/>
  <c r="H178" i="58"/>
  <c r="H387" i="58"/>
  <c r="H168" i="58"/>
  <c r="H277" i="58"/>
  <c r="H250" i="58"/>
  <c r="H346" i="58"/>
  <c r="H240" i="58"/>
  <c r="H290" i="58"/>
  <c r="H347" i="58"/>
  <c r="H297" i="58"/>
  <c r="H198" i="58"/>
  <c r="H167" i="58"/>
  <c r="H420" i="58"/>
  <c r="H165" i="58"/>
  <c r="H317" i="58"/>
  <c r="H380" i="58"/>
  <c r="H238" i="58"/>
  <c r="H400" i="58"/>
  <c r="H189" i="58"/>
  <c r="H351" i="58"/>
  <c r="H365" i="58"/>
  <c r="H233" i="58"/>
  <c r="H192" i="58"/>
  <c r="H302" i="58"/>
  <c r="H265" i="58"/>
  <c r="H203" i="58"/>
  <c r="H385" i="58"/>
  <c r="H278" i="58"/>
  <c r="H226" i="58"/>
  <c r="H415" i="58"/>
  <c r="H215" i="58"/>
  <c r="H295" i="58"/>
  <c r="H241" i="58"/>
  <c r="H190" i="58"/>
  <c r="H343" i="58"/>
  <c r="H162" i="58"/>
  <c r="H358" i="58"/>
  <c r="H422" i="58"/>
  <c r="H362" i="58"/>
  <c r="H169" i="58"/>
  <c r="J8" i="41"/>
  <c r="C27" i="63"/>
  <c r="J11" i="41"/>
  <c r="E364" i="38"/>
  <c r="H404" i="58"/>
  <c r="H354" i="58"/>
  <c r="H276" i="58"/>
  <c r="H234" i="58"/>
  <c r="H242" i="58"/>
  <c r="H402" i="58"/>
  <c r="H359" i="58"/>
  <c r="H356" i="58"/>
  <c r="H419" i="58"/>
  <c r="H157" i="58"/>
  <c r="H357" i="58"/>
  <c r="H393" i="58"/>
  <c r="H300" i="58"/>
  <c r="H407" i="58"/>
  <c r="H344" i="58"/>
  <c r="H389" i="58"/>
  <c r="H239" i="58"/>
  <c r="H379" i="58"/>
  <c r="H284" i="58"/>
  <c r="H228" i="58"/>
  <c r="H145" i="58"/>
  <c r="H206" i="58"/>
  <c r="H211" i="58"/>
  <c r="H185" i="58"/>
  <c r="I12" i="41"/>
  <c r="C57" i="63"/>
  <c r="H339" i="58"/>
  <c r="H174" i="58"/>
  <c r="H214" i="58"/>
  <c r="H280" i="58"/>
  <c r="H193" i="58"/>
  <c r="H262" i="58"/>
  <c r="H350" i="58"/>
  <c r="H227" i="58"/>
  <c r="H231" i="58"/>
  <c r="H267" i="58"/>
  <c r="H323" i="58"/>
  <c r="H289" i="58"/>
  <c r="H146" i="58"/>
  <c r="H294" i="58"/>
  <c r="H177" i="58"/>
  <c r="H329" i="58"/>
  <c r="H254" i="58"/>
  <c r="H195" i="58"/>
  <c r="H181" i="58"/>
  <c r="H338" i="58"/>
  <c r="H341" i="58"/>
  <c r="H331" i="58"/>
  <c r="H204" i="58"/>
  <c r="H269" i="58"/>
  <c r="H322" i="58"/>
  <c r="H232" i="58"/>
  <c r="H394" i="58"/>
  <c r="H293" i="58"/>
  <c r="H298" i="58"/>
  <c r="H282" i="58"/>
  <c r="H345" i="58"/>
  <c r="H399" i="58"/>
  <c r="H147" i="58"/>
  <c r="H171" i="58"/>
  <c r="H324" i="58"/>
  <c r="H310" i="58"/>
  <c r="H237" i="58"/>
  <c r="H376" i="58"/>
  <c r="H268" i="58"/>
  <c r="H270" i="58"/>
  <c r="H207" i="58"/>
  <c r="H382" i="58"/>
  <c r="H286" i="58"/>
  <c r="H172" i="58"/>
  <c r="H287" i="58"/>
  <c r="H222" i="58"/>
  <c r="H175" i="58"/>
  <c r="H281" i="58"/>
  <c r="H314" i="58"/>
  <c r="H205" i="58"/>
  <c r="H208" i="58"/>
  <c r="H315" i="58"/>
  <c r="J12" i="41"/>
  <c r="E362" i="38"/>
  <c r="J475" i="41"/>
  <c r="AC46" i="74" l="1"/>
  <c r="AD46" i="74" s="1"/>
  <c r="N18" i="74"/>
  <c r="N114" i="74"/>
  <c r="I104" i="41"/>
  <c r="I105" i="41"/>
  <c r="J101" i="41"/>
  <c r="J105" i="41"/>
  <c r="H105" i="41"/>
  <c r="I106" i="41"/>
  <c r="E216" i="38"/>
  <c r="E215" i="38"/>
  <c r="E203" i="38"/>
  <c r="E217" i="38"/>
  <c r="E214" i="38"/>
  <c r="E202" i="38"/>
  <c r="E191" i="38"/>
  <c r="E192" i="38"/>
  <c r="E193" i="38"/>
  <c r="E199" i="38"/>
  <c r="E194" i="38"/>
  <c r="E195" i="38"/>
  <c r="E201" i="38"/>
  <c r="H106" i="41"/>
  <c r="E196" i="38"/>
  <c r="E188" i="38"/>
  <c r="E197" i="38"/>
  <c r="E200" i="38"/>
  <c r="E189" i="38"/>
  <c r="E198" i="38"/>
  <c r="E190" i="38"/>
  <c r="R189" i="38"/>
  <c r="J104" i="41"/>
  <c r="H104" i="41"/>
  <c r="O94" i="66"/>
  <c r="Z238" i="66" s="1"/>
  <c r="N66" i="74"/>
  <c r="P46" i="74"/>
  <c r="AA46" i="74"/>
  <c r="Z46" i="74"/>
  <c r="L108" i="66"/>
  <c r="L142" i="66"/>
  <c r="L142" i="74" s="1"/>
  <c r="AC94" i="74"/>
  <c r="AD94" i="74" s="1"/>
  <c r="O94" i="74"/>
  <c r="P94" i="74" s="1"/>
  <c r="H425" i="37"/>
  <c r="C9" i="63" s="1"/>
  <c r="N217" i="66"/>
  <c r="N73" i="66"/>
  <c r="N88" i="66"/>
  <c r="N232" i="66"/>
  <c r="N92" i="66"/>
  <c r="N236" i="66"/>
  <c r="N197" i="66"/>
  <c r="N53" i="66"/>
  <c r="N80" i="66"/>
  <c r="N224" i="66"/>
  <c r="N214" i="66"/>
  <c r="N70" i="66"/>
  <c r="N218" i="66"/>
  <c r="N74" i="66"/>
  <c r="N122" i="74" s="1"/>
  <c r="N203" i="66"/>
  <c r="N59" i="66"/>
  <c r="N240" i="66"/>
  <c r="N96" i="66"/>
  <c r="N78" i="66"/>
  <c r="N222" i="66"/>
  <c r="N77" i="66"/>
  <c r="N221" i="66"/>
  <c r="N234" i="66"/>
  <c r="N90" i="66"/>
  <c r="H263" i="66"/>
  <c r="H119" i="66"/>
  <c r="H23" i="74" s="1"/>
  <c r="H179" i="41"/>
  <c r="H299" i="41"/>
  <c r="H388" i="41"/>
  <c r="H244" i="41"/>
  <c r="H364" i="41"/>
  <c r="H328" i="41"/>
  <c r="H327" i="41"/>
  <c r="H370" i="41"/>
  <c r="H292" i="41"/>
  <c r="H263" i="41"/>
  <c r="H155" i="41"/>
  <c r="H188" i="41"/>
  <c r="H153" i="41"/>
  <c r="H275" i="41"/>
  <c r="H150" i="41"/>
  <c r="H374" i="41"/>
  <c r="H343" i="41"/>
  <c r="H215" i="41"/>
  <c r="H302" i="41"/>
  <c r="H167" i="41"/>
  <c r="H333" i="41"/>
  <c r="H204" i="41"/>
  <c r="H329" i="41"/>
  <c r="H323" i="41"/>
  <c r="H358" i="41"/>
  <c r="H415" i="41"/>
  <c r="H265" i="41"/>
  <c r="H351" i="41"/>
  <c r="H240" i="41"/>
  <c r="H168" i="41"/>
  <c r="H178" i="41"/>
  <c r="H384" i="41"/>
  <c r="H143" i="41"/>
  <c r="H210" i="41"/>
  <c r="H235" i="41"/>
  <c r="H326" i="41"/>
  <c r="H352" i="41"/>
  <c r="H361" i="41"/>
  <c r="H383" i="41"/>
  <c r="H258" i="41"/>
  <c r="H296" i="41"/>
  <c r="H416" i="41"/>
  <c r="H366" i="41"/>
  <c r="H245" i="41"/>
  <c r="H360" i="41"/>
  <c r="H234" i="41"/>
  <c r="H276" i="41"/>
  <c r="H404" i="41"/>
  <c r="H393" i="41"/>
  <c r="H362" i="41"/>
  <c r="H365" i="41"/>
  <c r="H347" i="41"/>
  <c r="H325" i="41"/>
  <c r="H409" i="41"/>
  <c r="H246" i="41"/>
  <c r="H262" i="41"/>
  <c r="H339" i="41"/>
  <c r="H344" i="41"/>
  <c r="H357" i="41"/>
  <c r="H224" i="41"/>
  <c r="H377" i="41"/>
  <c r="H305" i="41"/>
  <c r="H348" i="41"/>
  <c r="H397" i="41"/>
  <c r="H151" i="41"/>
  <c r="H286" i="41"/>
  <c r="H376" i="41"/>
  <c r="H147" i="41"/>
  <c r="H232" i="41"/>
  <c r="H331" i="41"/>
  <c r="H341" i="41"/>
  <c r="H146" i="41"/>
  <c r="H239" i="41"/>
  <c r="H356" i="41"/>
  <c r="H242" i="41"/>
  <c r="H190" i="41"/>
  <c r="H241" i="41"/>
  <c r="H381" i="41"/>
  <c r="H217" i="41"/>
  <c r="H220" i="41"/>
  <c r="H163" i="41"/>
  <c r="H408" i="41"/>
  <c r="H208" i="41"/>
  <c r="H281" i="41"/>
  <c r="H324" i="41"/>
  <c r="H338" i="41"/>
  <c r="H289" i="41"/>
  <c r="H389" i="41"/>
  <c r="H359" i="41"/>
  <c r="H402" i="41"/>
  <c r="H261" i="41"/>
  <c r="H368" i="41"/>
  <c r="H264" i="41"/>
  <c r="H283" i="41"/>
  <c r="H172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H288" i="41"/>
  <c r="H320" i="41"/>
  <c r="H209" i="41"/>
  <c r="H336" i="41"/>
  <c r="H396" i="41"/>
  <c r="H175" i="41"/>
  <c r="H310" i="41"/>
  <c r="H295" i="41"/>
  <c r="H192" i="41"/>
  <c r="H380" i="41"/>
  <c r="D45" i="57"/>
  <c r="G163" i="66"/>
  <c r="H297" i="41"/>
  <c r="H318" i="41"/>
  <c r="D8" i="57"/>
  <c r="M3" i="37"/>
  <c r="H249" i="41"/>
  <c r="G42" i="66"/>
  <c r="I116" i="66"/>
  <c r="E2" i="53"/>
  <c r="H142" i="41"/>
  <c r="I20" i="66"/>
  <c r="G20" i="66"/>
  <c r="I68" i="66"/>
  <c r="G170" i="66"/>
  <c r="D41" i="57"/>
  <c r="H493" i="37"/>
  <c r="E392" i="38"/>
  <c r="D4" i="57"/>
  <c r="H321" i="41"/>
  <c r="G39" i="66"/>
  <c r="H494" i="37"/>
  <c r="H182" i="41"/>
  <c r="H367" i="41"/>
  <c r="H257" i="41"/>
  <c r="H386" i="41"/>
  <c r="D51" i="57"/>
  <c r="G158" i="66"/>
  <c r="G159" i="66"/>
  <c r="D49" i="57"/>
  <c r="G19" i="66"/>
  <c r="H165" i="41"/>
  <c r="D6" i="57"/>
  <c r="H363" i="41"/>
  <c r="G186" i="66"/>
  <c r="D47" i="57"/>
  <c r="M3" i="58"/>
  <c r="H304" i="41"/>
  <c r="H414" i="41"/>
  <c r="H307" i="41"/>
  <c r="H186" i="41"/>
  <c r="G34" i="66"/>
  <c r="H285" i="41"/>
  <c r="D11" i="57"/>
  <c r="H144" i="41"/>
  <c r="H369" i="41"/>
  <c r="D13" i="57"/>
  <c r="G24" i="66"/>
  <c r="H301" i="41"/>
  <c r="H160" i="58"/>
  <c r="H156" i="58"/>
  <c r="C34" i="63" s="1"/>
  <c r="H164" i="58"/>
  <c r="H314" i="41"/>
  <c r="H222" i="41"/>
  <c r="G14" i="66"/>
  <c r="D12" i="57"/>
  <c r="H345" i="41"/>
  <c r="H177" i="41"/>
  <c r="D10" i="57"/>
  <c r="G15" i="66"/>
  <c r="H267" i="41"/>
  <c r="H206" i="41"/>
  <c r="H419" i="41"/>
  <c r="H162" i="41"/>
  <c r="H226" i="41"/>
  <c r="H385" i="41"/>
  <c r="H189" i="41"/>
  <c r="D7" i="57"/>
  <c r="G25" i="66"/>
  <c r="H420" i="41"/>
  <c r="H346" i="41"/>
  <c r="H271" i="41"/>
  <c r="H401" i="41"/>
  <c r="H378" i="41"/>
  <c r="H412" i="41"/>
  <c r="H398" i="41"/>
  <c r="H255" i="41"/>
  <c r="H273" i="41"/>
  <c r="H319" i="41"/>
  <c r="H391" i="41"/>
  <c r="H349" i="41"/>
  <c r="H176" i="41"/>
  <c r="H309" i="41"/>
  <c r="H187" i="41"/>
  <c r="H418" i="41"/>
  <c r="H158" i="41"/>
  <c r="H223" i="41"/>
  <c r="H312" i="41"/>
  <c r="H219" i="41"/>
  <c r="H191" i="41"/>
  <c r="G178" i="66"/>
  <c r="D50" i="57"/>
  <c r="D52" i="57"/>
  <c r="G168" i="66"/>
  <c r="H253" i="41"/>
  <c r="H340" i="41"/>
  <c r="H306" i="41"/>
  <c r="H287" i="41"/>
  <c r="H382" i="41"/>
  <c r="H237" i="41"/>
  <c r="H399" i="41"/>
  <c r="H394" i="41"/>
  <c r="H322" i="41"/>
  <c r="H269" i="41"/>
  <c r="H350" i="41"/>
  <c r="H193" i="41"/>
  <c r="H174" i="41"/>
  <c r="H185" i="41"/>
  <c r="H145" i="41"/>
  <c r="H407" i="41"/>
  <c r="H157" i="41"/>
  <c r="H354" i="41"/>
  <c r="H278" i="41"/>
  <c r="H400" i="41"/>
  <c r="H277" i="41"/>
  <c r="H373" i="41"/>
  <c r="H395" i="41"/>
  <c r="H252" i="41"/>
  <c r="H410" i="41"/>
  <c r="H236" i="41"/>
  <c r="H372" i="41"/>
  <c r="H330" i="41"/>
  <c r="H332" i="41"/>
  <c r="H353" i="41"/>
  <c r="H355" i="41"/>
  <c r="H421" i="41"/>
  <c r="H194" i="41"/>
  <c r="H247" i="41"/>
  <c r="H316" i="41"/>
  <c r="H201" i="41"/>
  <c r="H266" i="41"/>
  <c r="H166" i="41"/>
  <c r="H216" i="41"/>
  <c r="H405" i="41"/>
  <c r="H154" i="41"/>
  <c r="H159" i="41"/>
  <c r="H260" i="41"/>
  <c r="H170" i="41"/>
  <c r="H390" i="41"/>
  <c r="H392" i="41"/>
  <c r="H207" i="41"/>
  <c r="G17" i="66"/>
  <c r="D5" i="57"/>
  <c r="H280" i="41"/>
  <c r="H308" i="41"/>
  <c r="H411" i="41"/>
  <c r="G149" i="66"/>
  <c r="D42" i="57"/>
  <c r="H403" i="41"/>
  <c r="H413" i="41"/>
  <c r="D48" i="57"/>
  <c r="G174" i="66"/>
  <c r="H243" i="41"/>
  <c r="H279" i="41"/>
  <c r="H197" i="41"/>
  <c r="G169" i="66"/>
  <c r="D46" i="57"/>
  <c r="G161" i="66"/>
  <c r="D44" i="57"/>
  <c r="H181" i="41"/>
  <c r="H294" i="41"/>
  <c r="H228" i="41"/>
  <c r="H284" i="41"/>
  <c r="G35" i="66"/>
  <c r="D14" i="57"/>
  <c r="E4" i="53"/>
  <c r="F4" i="53" s="1"/>
  <c r="H10" i="53" s="1"/>
  <c r="H387" i="41"/>
  <c r="H337" i="41"/>
  <c r="D3" i="57"/>
  <c r="G5" i="66"/>
  <c r="H225" i="41"/>
  <c r="D9" i="57"/>
  <c r="H303" i="41"/>
  <c r="G30" i="66"/>
  <c r="H218" i="41"/>
  <c r="H274" i="41"/>
  <c r="H148" i="58"/>
  <c r="H152" i="58"/>
  <c r="H315" i="41"/>
  <c r="H205" i="41"/>
  <c r="H270" i="41"/>
  <c r="H268" i="41"/>
  <c r="H282" i="41"/>
  <c r="H293" i="41"/>
  <c r="H195" i="41"/>
  <c r="H227" i="41"/>
  <c r="H214" i="41"/>
  <c r="H211" i="41"/>
  <c r="H379" i="41"/>
  <c r="H300" i="41"/>
  <c r="H169" i="41"/>
  <c r="H422" i="41"/>
  <c r="H203" i="41"/>
  <c r="H233" i="41"/>
  <c r="H238" i="41"/>
  <c r="H317" i="41"/>
  <c r="H198" i="41"/>
  <c r="H290" i="41"/>
  <c r="H250" i="41"/>
  <c r="D53" i="57"/>
  <c r="G179" i="66"/>
  <c r="E10" i="53"/>
  <c r="F10" i="53" s="1"/>
  <c r="H149" i="41"/>
  <c r="H406" i="41"/>
  <c r="H259" i="41"/>
  <c r="H371" i="41"/>
  <c r="H251" i="41"/>
  <c r="H180" i="41"/>
  <c r="H221" i="41"/>
  <c r="H417" i="41"/>
  <c r="H161" i="41"/>
  <c r="H313" i="41"/>
  <c r="D2" i="57"/>
  <c r="G26" i="66"/>
  <c r="G26" i="74" s="1"/>
  <c r="H141" i="41"/>
  <c r="D43" i="57"/>
  <c r="H493" i="58"/>
  <c r="E395" i="38"/>
  <c r="H494" i="58"/>
  <c r="G183" i="66"/>
  <c r="H230" i="41"/>
  <c r="N42" i="74" l="1"/>
  <c r="N138" i="74"/>
  <c r="N107" i="74"/>
  <c r="N11" i="74"/>
  <c r="N101" i="74"/>
  <c r="N5" i="74"/>
  <c r="N26" i="74"/>
  <c r="H71" i="74"/>
  <c r="N125" i="74"/>
  <c r="N29" i="74"/>
  <c r="N44" i="74"/>
  <c r="N140" i="74"/>
  <c r="N118" i="74"/>
  <c r="N22" i="74"/>
  <c r="N30" i="74"/>
  <c r="N126" i="74"/>
  <c r="N136" i="74"/>
  <c r="N40" i="74"/>
  <c r="N48" i="74"/>
  <c r="N144" i="74"/>
  <c r="N25" i="74"/>
  <c r="N121" i="74"/>
  <c r="N32" i="74"/>
  <c r="N128" i="74"/>
  <c r="P94" i="66"/>
  <c r="R94" i="66" s="1"/>
  <c r="S94" i="66" s="1"/>
  <c r="U94" i="66" s="1"/>
  <c r="AA238" i="66"/>
  <c r="Z94" i="66"/>
  <c r="H32" i="66"/>
  <c r="H448" i="37"/>
  <c r="P238" i="66"/>
  <c r="R238" i="66" s="1"/>
  <c r="S238" i="66" s="1"/>
  <c r="U238" i="66" s="1"/>
  <c r="H70" i="66"/>
  <c r="O70" i="66" s="1"/>
  <c r="I454" i="37"/>
  <c r="H44" i="66"/>
  <c r="H453" i="37"/>
  <c r="H447" i="37"/>
  <c r="H48" i="66"/>
  <c r="AA94" i="66"/>
  <c r="H40" i="66"/>
  <c r="H446" i="37"/>
  <c r="I440" i="37"/>
  <c r="H74" i="66"/>
  <c r="H11" i="66"/>
  <c r="H451" i="37"/>
  <c r="H442" i="37"/>
  <c r="H25" i="66"/>
  <c r="O25" i="66" s="1"/>
  <c r="H30" i="66"/>
  <c r="H445" i="37"/>
  <c r="H450" i="37"/>
  <c r="H29" i="66"/>
  <c r="H444" i="37"/>
  <c r="H42" i="66"/>
  <c r="E387" i="38"/>
  <c r="H66" i="66"/>
  <c r="I452" i="37"/>
  <c r="H20" i="66"/>
  <c r="H441" i="37"/>
  <c r="H443" i="37"/>
  <c r="H5" i="66"/>
  <c r="H92" i="66"/>
  <c r="I453" i="37"/>
  <c r="H452" i="37"/>
  <c r="H18" i="66"/>
  <c r="E386" i="38"/>
  <c r="H454" i="37"/>
  <c r="H22" i="66"/>
  <c r="O142" i="66"/>
  <c r="AA142" i="66" s="1"/>
  <c r="H17" i="66"/>
  <c r="H449" i="37"/>
  <c r="J106" i="41"/>
  <c r="E218" i="38"/>
  <c r="E230" i="38"/>
  <c r="E231" i="38"/>
  <c r="E232" i="38"/>
  <c r="E229" i="38"/>
  <c r="H26" i="66"/>
  <c r="H440" i="37"/>
  <c r="H59" i="66"/>
  <c r="I451" i="37"/>
  <c r="G19" i="74"/>
  <c r="AC19" i="74" s="1"/>
  <c r="C23" i="77" s="1"/>
  <c r="G14" i="74"/>
  <c r="O14" i="74" s="1"/>
  <c r="Z14" i="74" s="1"/>
  <c r="G5" i="74"/>
  <c r="G17" i="74"/>
  <c r="G30" i="74"/>
  <c r="N77" i="74"/>
  <c r="G15" i="74"/>
  <c r="AC15" i="74" s="1"/>
  <c r="C21" i="77" s="1"/>
  <c r="N53" i="74"/>
  <c r="N92" i="74"/>
  <c r="N59" i="74"/>
  <c r="G24" i="74"/>
  <c r="O24" i="74" s="1"/>
  <c r="AA24" i="74" s="1"/>
  <c r="G39" i="74"/>
  <c r="N80" i="74"/>
  <c r="O108" i="66"/>
  <c r="G34" i="74"/>
  <c r="N78" i="74"/>
  <c r="G42" i="74"/>
  <c r="N96" i="74"/>
  <c r="H119" i="74"/>
  <c r="G35" i="74"/>
  <c r="N88" i="74"/>
  <c r="V46" i="74"/>
  <c r="R46" i="74"/>
  <c r="N74" i="74"/>
  <c r="N73" i="74"/>
  <c r="G25" i="74"/>
  <c r="N90" i="74"/>
  <c r="N70" i="74"/>
  <c r="Z94" i="74"/>
  <c r="AA94" i="74"/>
  <c r="N39" i="66"/>
  <c r="N183" i="66"/>
  <c r="G184" i="66"/>
  <c r="O142" i="74"/>
  <c r="P142" i="74" s="1"/>
  <c r="AC142" i="74"/>
  <c r="AD142" i="74" s="1"/>
  <c r="O168" i="66"/>
  <c r="O178" i="66"/>
  <c r="O14" i="66"/>
  <c r="O19" i="66"/>
  <c r="O163" i="66"/>
  <c r="O159" i="66"/>
  <c r="O24" i="66"/>
  <c r="O158" i="66"/>
  <c r="O15" i="66"/>
  <c r="O34" i="66"/>
  <c r="M7" i="41"/>
  <c r="C50" i="39"/>
  <c r="E97" i="38" s="1"/>
  <c r="H164" i="41"/>
  <c r="K49" i="39"/>
  <c r="E147" i="38" s="1"/>
  <c r="K51" i="39"/>
  <c r="E149" i="38" s="1"/>
  <c r="C36" i="63"/>
  <c r="C49" i="39"/>
  <c r="E96" i="38" s="1"/>
  <c r="K48" i="39"/>
  <c r="E146" i="38" s="1"/>
  <c r="H156" i="41"/>
  <c r="C51" i="39"/>
  <c r="E98" i="38" s="1"/>
  <c r="K50" i="39"/>
  <c r="E148" i="38" s="1"/>
  <c r="C6" i="63"/>
  <c r="H152" i="41"/>
  <c r="H148" i="41"/>
  <c r="C5" i="63"/>
  <c r="C48" i="39"/>
  <c r="E95" i="38" s="1"/>
  <c r="H160" i="41"/>
  <c r="G10" i="53"/>
  <c r="H4" i="53"/>
  <c r="G4" i="53" s="1"/>
  <c r="H493" i="41"/>
  <c r="G40" i="66"/>
  <c r="C4" i="63"/>
  <c r="E9" i="53"/>
  <c r="F9" i="53" s="1"/>
  <c r="G185" i="66"/>
  <c r="C35" i="63"/>
  <c r="H494" i="41"/>
  <c r="E3" i="53"/>
  <c r="F3" i="53" s="1"/>
  <c r="H9" i="53" s="1"/>
  <c r="G41" i="66"/>
  <c r="Z142" i="66" l="1"/>
  <c r="G40" i="74"/>
  <c r="Z286" i="66"/>
  <c r="P142" i="66"/>
  <c r="R142" i="66" s="1"/>
  <c r="S142" i="66" s="1"/>
  <c r="U142" i="66" s="1"/>
  <c r="AA286" i="66"/>
  <c r="P286" i="66"/>
  <c r="R286" i="66" s="1"/>
  <c r="S286" i="66" s="1"/>
  <c r="U286" i="66" s="1"/>
  <c r="AA15" i="66"/>
  <c r="O5" i="66"/>
  <c r="AA14" i="66"/>
  <c r="AA14" i="74"/>
  <c r="J453" i="37"/>
  <c r="H140" i="66"/>
  <c r="O19" i="74"/>
  <c r="AA19" i="74" s="1"/>
  <c r="O22" i="66"/>
  <c r="I490" i="37"/>
  <c r="N65" i="66"/>
  <c r="I491" i="37"/>
  <c r="I492" i="37"/>
  <c r="H114" i="66"/>
  <c r="E388" i="38"/>
  <c r="N113" i="66" s="1"/>
  <c r="J452" i="37"/>
  <c r="H491" i="37"/>
  <c r="H492" i="37"/>
  <c r="H490" i="37"/>
  <c r="N17" i="66"/>
  <c r="H107" i="66"/>
  <c r="J451" i="37"/>
  <c r="O48" i="66"/>
  <c r="J440" i="37"/>
  <c r="H122" i="66"/>
  <c r="H118" i="66"/>
  <c r="J454" i="37"/>
  <c r="O32" i="66"/>
  <c r="AA159" i="66"/>
  <c r="AC14" i="74"/>
  <c r="AD14" i="74" s="1"/>
  <c r="AD19" i="74"/>
  <c r="E23" i="77" s="1"/>
  <c r="Z15" i="66"/>
  <c r="G41" i="74"/>
  <c r="Z159" i="66"/>
  <c r="Z24" i="74"/>
  <c r="O15" i="74"/>
  <c r="AA15" i="74" s="1"/>
  <c r="Z19" i="66"/>
  <c r="AD15" i="74"/>
  <c r="E21" i="77" s="1"/>
  <c r="O39" i="66"/>
  <c r="O183" i="66"/>
  <c r="Z163" i="66"/>
  <c r="AC24" i="74"/>
  <c r="AD24" i="74" s="1"/>
  <c r="N39" i="74"/>
  <c r="O39" i="74" s="1"/>
  <c r="Z178" i="66"/>
  <c r="Z158" i="66"/>
  <c r="AC34" i="74"/>
  <c r="C29" i="77" s="1"/>
  <c r="O34" i="74"/>
  <c r="K170" i="66"/>
  <c r="V94" i="74"/>
  <c r="R94" i="74"/>
  <c r="S94" i="74" s="1"/>
  <c r="U94" i="74" s="1"/>
  <c r="W94" i="74"/>
  <c r="Y94" i="74" s="1"/>
  <c r="K17" i="66"/>
  <c r="Q17" i="66" s="1"/>
  <c r="K30" i="66"/>
  <c r="S30" i="66" s="1"/>
  <c r="K186" i="66"/>
  <c r="Z14" i="66"/>
  <c r="K161" i="66"/>
  <c r="T161" i="66" s="1"/>
  <c r="AA158" i="66"/>
  <c r="H464" i="58"/>
  <c r="AA142" i="74"/>
  <c r="Z142" i="74"/>
  <c r="H465" i="37"/>
  <c r="AA34" i="66"/>
  <c r="AA163" i="66"/>
  <c r="AA19" i="66"/>
  <c r="Z168" i="66"/>
  <c r="AA178" i="66"/>
  <c r="O40" i="66"/>
  <c r="AA168" i="66"/>
  <c r="AA24" i="66"/>
  <c r="Z24" i="66"/>
  <c r="Z34" i="66"/>
  <c r="E280" i="38"/>
  <c r="E286" i="38"/>
  <c r="E292" i="38"/>
  <c r="E298" i="38"/>
  <c r="M9" i="41"/>
  <c r="H464" i="37"/>
  <c r="H457" i="58"/>
  <c r="H465" i="58"/>
  <c r="H457" i="37"/>
  <c r="H456" i="58"/>
  <c r="K174" i="66"/>
  <c r="K42" i="66"/>
  <c r="K26" i="66"/>
  <c r="H456" i="37"/>
  <c r="M8" i="41"/>
  <c r="G9" i="53"/>
  <c r="H3" i="53"/>
  <c r="G3" i="53" s="1"/>
  <c r="AA39" i="66" l="1"/>
  <c r="Z19" i="74"/>
  <c r="T30" i="66"/>
  <c r="U30" i="66" s="1"/>
  <c r="O30" i="66"/>
  <c r="Q161" i="66"/>
  <c r="Z183" i="66"/>
  <c r="S161" i="66"/>
  <c r="U161" i="66" s="1"/>
  <c r="Q30" i="66"/>
  <c r="J490" i="37"/>
  <c r="J491" i="37"/>
  <c r="J492" i="37"/>
  <c r="G57" i="66"/>
  <c r="D44" i="39"/>
  <c r="E110" i="38" s="1"/>
  <c r="G59" i="66"/>
  <c r="O118" i="66"/>
  <c r="G18" i="66"/>
  <c r="G9" i="66"/>
  <c r="C44" i="39"/>
  <c r="E93" i="38" s="1"/>
  <c r="G66" i="66"/>
  <c r="G11" i="66"/>
  <c r="Z15" i="74"/>
  <c r="AA183" i="66"/>
  <c r="H464" i="41"/>
  <c r="K26" i="74"/>
  <c r="X26" i="74" s="1"/>
  <c r="Z39" i="66"/>
  <c r="T186" i="66"/>
  <c r="S17" i="66"/>
  <c r="S186" i="66"/>
  <c r="T17" i="66"/>
  <c r="Q186" i="66"/>
  <c r="K42" i="74"/>
  <c r="S42" i="74" s="1"/>
  <c r="AC39" i="74"/>
  <c r="AD39" i="74" s="1"/>
  <c r="T170" i="66"/>
  <c r="Q170" i="66"/>
  <c r="S170" i="66"/>
  <c r="K30" i="74"/>
  <c r="T30" i="74" s="1"/>
  <c r="Z34" i="74"/>
  <c r="AA34" i="74"/>
  <c r="H465" i="41"/>
  <c r="O17" i="66"/>
  <c r="K17" i="74"/>
  <c r="X17" i="74" s="1"/>
  <c r="V142" i="74"/>
  <c r="W142" i="74"/>
  <c r="Y142" i="74" s="1"/>
  <c r="R142" i="74"/>
  <c r="S142" i="74" s="1"/>
  <c r="U142" i="74" s="1"/>
  <c r="AA39" i="74"/>
  <c r="Z39" i="74"/>
  <c r="N179" i="66"/>
  <c r="O42" i="66"/>
  <c r="E291" i="38"/>
  <c r="E297" i="38"/>
  <c r="E279" i="38"/>
  <c r="E285" i="38"/>
  <c r="N290" i="66"/>
  <c r="S174" i="66"/>
  <c r="H457" i="41"/>
  <c r="Q174" i="66"/>
  <c r="T174" i="66"/>
  <c r="Q42" i="66"/>
  <c r="S42" i="66"/>
  <c r="T42" i="66"/>
  <c r="H456" i="41"/>
  <c r="N146" i="66"/>
  <c r="M35" i="66"/>
  <c r="M179" i="66"/>
  <c r="N35" i="66"/>
  <c r="B18" i="8"/>
  <c r="Q26" i="66"/>
  <c r="S26" i="66"/>
  <c r="T26" i="66"/>
  <c r="O26" i="66"/>
  <c r="U17" i="66" l="1"/>
  <c r="U186" i="66"/>
  <c r="G107" i="66"/>
  <c r="O66" i="66"/>
  <c r="G114" i="66"/>
  <c r="O11" i="66"/>
  <c r="H471" i="37"/>
  <c r="K9" i="66"/>
  <c r="O59" i="66"/>
  <c r="O18" i="66"/>
  <c r="K57" i="66"/>
  <c r="O57" i="66" s="1"/>
  <c r="I471" i="37"/>
  <c r="E44" i="39"/>
  <c r="E127" i="38" s="1"/>
  <c r="G105" i="66"/>
  <c r="S30" i="74"/>
  <c r="U30" i="74" s="1"/>
  <c r="U170" i="66"/>
  <c r="X42" i="74"/>
  <c r="Q26" i="74"/>
  <c r="W26" i="74" s="1"/>
  <c r="Y26" i="74" s="1"/>
  <c r="S26" i="74"/>
  <c r="X30" i="74"/>
  <c r="N35" i="74"/>
  <c r="T26" i="74"/>
  <c r="Q42" i="74"/>
  <c r="W42" i="74" s="1"/>
  <c r="T42" i="74"/>
  <c r="U42" i="74" s="1"/>
  <c r="Q30" i="74"/>
  <c r="W30" i="74" s="1"/>
  <c r="S17" i="74"/>
  <c r="T17" i="74"/>
  <c r="Q17" i="74"/>
  <c r="W17" i="74" s="1"/>
  <c r="Y17" i="74" s="1"/>
  <c r="M35" i="74"/>
  <c r="N185" i="66"/>
  <c r="U174" i="66"/>
  <c r="U42" i="66"/>
  <c r="S35" i="66"/>
  <c r="U35" i="66" s="1"/>
  <c r="Q35" i="66"/>
  <c r="O35" i="66"/>
  <c r="N41" i="66"/>
  <c r="U26" i="66"/>
  <c r="M41" i="66"/>
  <c r="S179" i="66"/>
  <c r="U179" i="66" s="1"/>
  <c r="Q179" i="66"/>
  <c r="O179" i="66"/>
  <c r="M185" i="66"/>
  <c r="Q57" i="66" l="1"/>
  <c r="T57" i="66"/>
  <c r="O9" i="66"/>
  <c r="J471" i="37"/>
  <c r="K105" i="66"/>
  <c r="O114" i="66"/>
  <c r="Q9" i="66"/>
  <c r="S9" i="66"/>
  <c r="T9" i="66"/>
  <c r="O107" i="66"/>
  <c r="Y30" i="74"/>
  <c r="N41" i="74"/>
  <c r="U26" i="74"/>
  <c r="Y42" i="74"/>
  <c r="U17" i="74"/>
  <c r="S35" i="74"/>
  <c r="U35" i="74" s="1"/>
  <c r="Q35" i="74"/>
  <c r="W35" i="74" s="1"/>
  <c r="Y35" i="74" s="1"/>
  <c r="O35" i="74"/>
  <c r="AC35" i="74"/>
  <c r="AD35" i="74" s="1"/>
  <c r="M41" i="74"/>
  <c r="P179" i="66"/>
  <c r="Q41" i="66"/>
  <c r="W41" i="66" s="1"/>
  <c r="Y41" i="66" s="1"/>
  <c r="S41" i="66"/>
  <c r="U41" i="66" s="1"/>
  <c r="O41" i="66"/>
  <c r="Z179" i="66"/>
  <c r="P35" i="66"/>
  <c r="AA35" i="66"/>
  <c r="Z35" i="66"/>
  <c r="AA179" i="66"/>
  <c r="S185" i="66"/>
  <c r="U185" i="66" s="1"/>
  <c r="Q185" i="66"/>
  <c r="W185" i="66" s="1"/>
  <c r="Y185" i="66" s="1"/>
  <c r="O185" i="66"/>
  <c r="O105" i="66" l="1"/>
  <c r="U9" i="66"/>
  <c r="T105" i="66"/>
  <c r="Q105" i="66"/>
  <c r="P35" i="74"/>
  <c r="AA35" i="74"/>
  <c r="Z35" i="74"/>
  <c r="O41" i="74"/>
  <c r="Q41" i="74"/>
  <c r="W41" i="74" s="1"/>
  <c r="Y41" i="74" s="1"/>
  <c r="S41" i="74"/>
  <c r="U41" i="74" s="1"/>
  <c r="AC41" i="74"/>
  <c r="C12" i="77" s="1"/>
  <c r="R179" i="66"/>
  <c r="P185" i="66"/>
  <c r="R185" i="66" s="1"/>
  <c r="Z185" i="66"/>
  <c r="P41" i="66"/>
  <c r="AA185" i="66"/>
  <c r="Z41" i="66"/>
  <c r="AA41" i="66"/>
  <c r="R35" i="66"/>
  <c r="AD41" i="74" l="1"/>
  <c r="V35" i="74"/>
  <c r="R35" i="74"/>
  <c r="P41" i="74"/>
  <c r="AA41" i="74"/>
  <c r="Z41" i="74"/>
  <c r="V185" i="66"/>
  <c r="R41" i="66"/>
  <c r="V41" i="66"/>
  <c r="R41" i="74" l="1"/>
  <c r="V41" i="74"/>
  <c r="J6" i="58" l="1"/>
  <c r="H6" i="58"/>
  <c r="I6" i="58"/>
  <c r="I6" i="41" l="1"/>
  <c r="H6" i="41"/>
  <c r="J6" i="41"/>
  <c r="H99" i="41" l="1"/>
  <c r="I99" i="41"/>
  <c r="J99" i="41" l="1"/>
  <c r="H482" i="37"/>
  <c r="H482" i="58"/>
  <c r="J5" i="58"/>
  <c r="H5" i="58"/>
  <c r="I5" i="58"/>
  <c r="H482" i="41" l="1"/>
  <c r="J5" i="41"/>
  <c r="M52" i="39" s="1"/>
  <c r="E184" i="38" s="1"/>
  <c r="G117" i="66"/>
  <c r="E30" i="53"/>
  <c r="H483" i="37"/>
  <c r="H483" i="58"/>
  <c r="E36" i="53"/>
  <c r="G261" i="66"/>
  <c r="G213" i="66"/>
  <c r="E24" i="53"/>
  <c r="G69" i="66"/>
  <c r="G69" i="74" s="1"/>
  <c r="E18" i="53"/>
  <c r="I5" i="41"/>
  <c r="L52" i="39" s="1"/>
  <c r="E167" i="38" s="1"/>
  <c r="G165" i="66"/>
  <c r="E12" i="53"/>
  <c r="E6" i="53"/>
  <c r="G21" i="66"/>
  <c r="H5" i="41"/>
  <c r="K52" i="39" s="1"/>
  <c r="E150" i="38" s="1"/>
  <c r="I98" i="41" l="1"/>
  <c r="H98" i="41"/>
  <c r="G117" i="74"/>
  <c r="G21" i="74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D36" i="53"/>
  <c r="F36" i="53" s="1"/>
  <c r="K261" i="66"/>
  <c r="J470" i="58"/>
  <c r="D24" i="53"/>
  <c r="F24" i="53" s="1"/>
  <c r="K213" i="66"/>
  <c r="I470" i="58"/>
  <c r="H18" i="53" l="1"/>
  <c r="H30" i="53"/>
  <c r="J98" i="41"/>
  <c r="D30" i="53"/>
  <c r="F30" i="53" s="1"/>
  <c r="K69" i="66"/>
  <c r="J470" i="37"/>
  <c r="J470" i="41" s="1"/>
  <c r="K117" i="66"/>
  <c r="I470" i="37"/>
  <c r="I470" i="41" s="1"/>
  <c r="D18" i="53"/>
  <c r="F18" i="53" s="1"/>
  <c r="T165" i="66"/>
  <c r="T213" i="66"/>
  <c r="D6" i="53"/>
  <c r="F6" i="53" s="1"/>
  <c r="K21" i="66"/>
  <c r="K21" i="74" s="1"/>
  <c r="T21" i="74" s="1"/>
  <c r="H470" i="37"/>
  <c r="H470" i="41" s="1"/>
  <c r="T261" i="66"/>
  <c r="K117" i="74" l="1"/>
  <c r="X117" i="74" s="1"/>
  <c r="H36" i="53"/>
  <c r="G36" i="53" s="1"/>
  <c r="E342" i="38" s="1"/>
  <c r="H24" i="53"/>
  <c r="G24" i="53" s="1"/>
  <c r="E324" i="38" s="1"/>
  <c r="T69" i="66"/>
  <c r="K69" i="74"/>
  <c r="X69" i="74" s="1"/>
  <c r="X21" i="74"/>
  <c r="G30" i="53"/>
  <c r="E336" i="38" s="1"/>
  <c r="T117" i="66"/>
  <c r="G18" i="53"/>
  <c r="T21" i="66"/>
  <c r="H12" i="53"/>
  <c r="G12" i="53" s="1"/>
  <c r="G6" i="53"/>
  <c r="E348" i="38" l="1"/>
  <c r="N261" i="66" s="1"/>
  <c r="T117" i="74"/>
  <c r="E318" i="38"/>
  <c r="I485" i="58" s="1"/>
  <c r="E330" i="38"/>
  <c r="M117" i="66" s="1"/>
  <c r="T69" i="74"/>
  <c r="N213" i="66"/>
  <c r="E294" i="38"/>
  <c r="E300" i="38"/>
  <c r="E306" i="38"/>
  <c r="E312" i="38"/>
  <c r="E282" i="38"/>
  <c r="E288" i="38"/>
  <c r="M261" i="66"/>
  <c r="J485" i="58"/>
  <c r="N117" i="66"/>
  <c r="D19" i="8"/>
  <c r="J485" i="37" l="1"/>
  <c r="J485" i="41" s="1"/>
  <c r="M213" i="66"/>
  <c r="Q213" i="66" s="1"/>
  <c r="G25" i="39"/>
  <c r="N69" i="66"/>
  <c r="N165" i="66"/>
  <c r="I485" i="37"/>
  <c r="I485" i="41" s="1"/>
  <c r="C19" i="8"/>
  <c r="M69" i="66"/>
  <c r="N21" i="66"/>
  <c r="N117" i="74" s="1"/>
  <c r="B19" i="8"/>
  <c r="M21" i="66"/>
  <c r="M117" i="74" s="1"/>
  <c r="Q117" i="74" s="1"/>
  <c r="H485" i="37"/>
  <c r="O117" i="66"/>
  <c r="Q117" i="66"/>
  <c r="M165" i="66"/>
  <c r="H485" i="58"/>
  <c r="Q261" i="66"/>
  <c r="O261" i="66"/>
  <c r="O213" i="66" l="1"/>
  <c r="O117" i="74"/>
  <c r="P117" i="74" s="1"/>
  <c r="M69" i="74"/>
  <c r="Q69" i="74" s="1"/>
  <c r="M21" i="74"/>
  <c r="Q21" i="74" s="1"/>
  <c r="W21" i="74" s="1"/>
  <c r="Y21" i="74" s="1"/>
  <c r="N21" i="74"/>
  <c r="F25" i="39"/>
  <c r="N69" i="74"/>
  <c r="AC117" i="74"/>
  <c r="AD117" i="74" s="1"/>
  <c r="Q69" i="66"/>
  <c r="O69" i="66"/>
  <c r="H485" i="41"/>
  <c r="O165" i="66"/>
  <c r="Q165" i="66"/>
  <c r="S165" i="66"/>
  <c r="U165" i="66" s="1"/>
  <c r="AA117" i="66"/>
  <c r="Z117" i="66"/>
  <c r="P117" i="66"/>
  <c r="Q21" i="66"/>
  <c r="S21" i="66"/>
  <c r="U21" i="66" s="1"/>
  <c r="O21" i="66"/>
  <c r="AA261" i="66" s="1"/>
  <c r="O69" i="74" l="1"/>
  <c r="P69" i="74" s="1"/>
  <c r="AA117" i="74"/>
  <c r="O21" i="74"/>
  <c r="P21" i="74" s="1"/>
  <c r="V21" i="74" s="1"/>
  <c r="Z261" i="66"/>
  <c r="P261" i="66"/>
  <c r="R261" i="66" s="1"/>
  <c r="S261" i="66" s="1"/>
  <c r="U261" i="66" s="1"/>
  <c r="Z117" i="74"/>
  <c r="S21" i="74"/>
  <c r="U21" i="74" s="1"/>
  <c r="AC21" i="74"/>
  <c r="AD21" i="74" s="1"/>
  <c r="AC69" i="74"/>
  <c r="AD69" i="74" s="1"/>
  <c r="V117" i="74"/>
  <c r="W117" i="74"/>
  <c r="Y117" i="74" s="1"/>
  <c r="R117" i="74"/>
  <c r="S117" i="74" s="1"/>
  <c r="U117" i="74" s="1"/>
  <c r="AA69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Z69" i="74" l="1"/>
  <c r="R21" i="74"/>
  <c r="AA21" i="74"/>
  <c r="Z21" i="74"/>
  <c r="V69" i="74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X42" i="66"/>
  <c r="W186" i="66"/>
  <c r="W42" i="66"/>
  <c r="X17" i="66"/>
  <c r="X161" i="66"/>
  <c r="W17" i="66"/>
  <c r="W161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12" i="66"/>
  <c r="X108" i="66"/>
  <c r="X60" i="66"/>
  <c r="W12" i="66"/>
  <c r="X170" i="66"/>
  <c r="X26" i="66"/>
  <c r="W170" i="66"/>
  <c r="W26" i="66"/>
  <c r="X80" i="66"/>
  <c r="X224" i="66"/>
  <c r="X32" i="66"/>
  <c r="X272" i="66"/>
  <c r="X128" i="66"/>
  <c r="W32" i="66"/>
  <c r="X176" i="66"/>
  <c r="W176" i="66"/>
  <c r="X9" i="66"/>
  <c r="X105" i="66"/>
  <c r="X57" i="66"/>
  <c r="W9" i="66"/>
  <c r="X30" i="66"/>
  <c r="W30" i="66"/>
  <c r="X174" i="66"/>
  <c r="W174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Y238" i="66" l="1"/>
  <c r="Y69" i="66"/>
  <c r="Y286" i="66"/>
  <c r="Y232" i="66"/>
  <c r="Y161" i="66"/>
  <c r="Y32" i="66"/>
  <c r="Y261" i="66"/>
  <c r="Y197" i="66"/>
  <c r="Y30" i="66"/>
  <c r="Y40" i="66"/>
  <c r="Y256" i="66"/>
  <c r="Y279" i="66"/>
  <c r="Y121" i="66"/>
  <c r="Y53" i="66"/>
  <c r="Y231" i="66"/>
  <c r="Y48" i="66"/>
  <c r="Y117" i="66"/>
  <c r="Y160" i="66"/>
  <c r="Y217" i="66"/>
  <c r="Y88" i="66"/>
  <c r="Y39" i="66"/>
  <c r="Y94" i="66"/>
  <c r="Y265" i="66"/>
  <c r="Y174" i="66"/>
  <c r="Y26" i="66"/>
  <c r="Y184" i="66"/>
  <c r="Y176" i="66"/>
  <c r="Y35" i="66"/>
  <c r="Y136" i="66"/>
  <c r="Y135" i="66"/>
  <c r="Y169" i="66"/>
  <c r="Y5" i="66"/>
  <c r="Y183" i="66"/>
  <c r="Y17" i="66"/>
  <c r="Y42" i="66"/>
  <c r="Y170" i="66"/>
  <c r="Y87" i="66"/>
  <c r="Y112" i="66"/>
  <c r="Y165" i="66"/>
  <c r="Y149" i="66"/>
  <c r="Y245" i="66"/>
  <c r="Y46" i="66"/>
  <c r="Y73" i="66"/>
  <c r="Y208" i="66"/>
  <c r="Y213" i="66"/>
  <c r="Y190" i="66"/>
  <c r="Y192" i="66"/>
  <c r="Y179" i="66"/>
  <c r="Y280" i="66"/>
  <c r="Y64" i="66"/>
  <c r="Y186" i="66"/>
  <c r="Y142" i="66"/>
  <c r="Y16" i="66"/>
  <c r="Y25" i="66"/>
  <c r="Y101" i="66"/>
  <c r="Y12" i="66"/>
  <c r="Y21" i="66"/>
  <c r="Y9" i="66"/>
  <c r="C8" i="63" l="1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147" i="66"/>
  <c r="M99" i="74" l="1"/>
  <c r="M147" i="74"/>
  <c r="Q291" i="66"/>
  <c r="W291" i="66" s="1"/>
  <c r="Y291" i="66" s="1"/>
  <c r="S291" i="66"/>
  <c r="U291" i="66" s="1"/>
  <c r="N242" i="66"/>
  <c r="N98" i="66"/>
  <c r="N194" i="66"/>
  <c r="N50" i="66"/>
  <c r="N146" i="74" s="1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N98" i="74" l="1"/>
  <c r="N50" i="74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68" i="58"/>
  <c r="J169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0" i="41" s="1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4" i="37"/>
  <c r="I236" i="37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4" i="37"/>
  <c r="I223" i="37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266" i="41" l="1"/>
  <c r="I223" i="41"/>
  <c r="I233" i="41"/>
  <c r="I173" i="41"/>
  <c r="I224" i="41"/>
  <c r="I330" i="41"/>
  <c r="I320" i="41"/>
  <c r="I284" i="41"/>
  <c r="I236" i="41"/>
  <c r="I257" i="41"/>
  <c r="I222" i="4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4" i="37"/>
  <c r="J409" i="18"/>
  <c r="F409" i="18"/>
  <c r="F489" i="18"/>
  <c r="J489" i="18"/>
  <c r="I356" i="41"/>
  <c r="H125" i="18"/>
  <c r="I125" i="18"/>
  <c r="J168" i="37"/>
  <c r="J169" i="37"/>
  <c r="J169" i="41" s="1"/>
  <c r="J170" i="37"/>
  <c r="J170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J197" i="58"/>
  <c r="J353" i="58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4" i="37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4" i="37"/>
  <c r="J222" i="37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5" i="37"/>
  <c r="J275" i="41" s="1"/>
  <c r="J274" i="37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J214" i="41" l="1"/>
  <c r="J213" i="41"/>
  <c r="J403" i="41"/>
  <c r="J310" i="41"/>
  <c r="J274" i="41"/>
  <c r="J224" i="41"/>
  <c r="J223" i="41"/>
  <c r="J222" i="41"/>
  <c r="J273" i="41"/>
  <c r="J301" i="41"/>
  <c r="J404" i="41"/>
  <c r="J420" i="41"/>
  <c r="J302" i="41"/>
  <c r="J341" i="41"/>
  <c r="J215" i="41"/>
  <c r="J318" i="41"/>
  <c r="J342" i="41"/>
  <c r="J311" i="41"/>
  <c r="J386" i="41"/>
  <c r="J385" i="41"/>
  <c r="J180" i="41"/>
  <c r="J206" i="41"/>
  <c r="J395" i="41"/>
  <c r="J300" i="41"/>
  <c r="J393" i="41"/>
  <c r="J245" i="41"/>
  <c r="J248" i="41"/>
  <c r="J402" i="41"/>
  <c r="J343" i="41"/>
  <c r="J247" i="41"/>
  <c r="J422" i="41"/>
  <c r="J394" i="41"/>
  <c r="J356" i="41"/>
  <c r="J264" i="41"/>
  <c r="J319" i="41"/>
  <c r="J246" i="41"/>
  <c r="J181" i="41"/>
  <c r="J182" i="41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J210" i="41"/>
  <c r="F242" i="18"/>
  <c r="J242" i="1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J288" i="41"/>
  <c r="J161" i="41"/>
  <c r="J372" i="41"/>
  <c r="H356" i="18"/>
  <c r="I356" i="18"/>
  <c r="I100" i="18"/>
  <c r="H100" i="18"/>
  <c r="I107" i="18"/>
  <c r="H107" i="18"/>
  <c r="I373" i="37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J252" i="41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J325" i="41"/>
  <c r="J168" i="41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J306" i="41"/>
  <c r="J148" i="41"/>
  <c r="C25" i="63"/>
  <c r="I179" i="37"/>
  <c r="I177" i="37"/>
  <c r="I178" i="37"/>
  <c r="I160" i="37"/>
  <c r="I157" i="37"/>
  <c r="I158" i="37"/>
  <c r="I159" i="37"/>
  <c r="J453" i="18"/>
  <c r="F453" i="18"/>
  <c r="J462" i="18"/>
  <c r="F462" i="18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69" i="37"/>
  <c r="I170" i="37"/>
  <c r="I168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J195" i="41"/>
  <c r="J205" i="41"/>
  <c r="F160" i="18"/>
  <c r="J160" i="18"/>
  <c r="J256" i="41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2" i="37"/>
  <c r="H400" i="18"/>
  <c r="I400" i="18"/>
  <c r="I261" i="58"/>
  <c r="I262" i="58"/>
  <c r="I263" i="58"/>
  <c r="I316" i="58"/>
  <c r="I317" i="58"/>
  <c r="I315" i="58"/>
  <c r="J270" i="41"/>
  <c r="J282" i="41"/>
  <c r="J463" i="18"/>
  <c r="F463" i="18"/>
  <c r="F114" i="18"/>
  <c r="J114" i="18"/>
  <c r="J146" i="41"/>
  <c r="I150" i="18"/>
  <c r="H150" i="18"/>
  <c r="I221" i="37"/>
  <c r="I219" i="37"/>
  <c r="I220" i="37"/>
  <c r="F158" i="18"/>
  <c r="J158" i="18"/>
  <c r="J192" i="41"/>
  <c r="J171" i="41"/>
  <c r="J119" i="18"/>
  <c r="F119" i="18"/>
  <c r="J292" i="41"/>
  <c r="F127" i="18"/>
  <c r="J127" i="18"/>
  <c r="J375" i="41"/>
  <c r="J368" i="41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J172" i="41"/>
  <c r="F504" i="18"/>
  <c r="J504" i="18"/>
  <c r="F206" i="18"/>
  <c r="J206" i="18"/>
  <c r="F500" i="18"/>
  <c r="J500" i="18"/>
  <c r="J293" i="41"/>
  <c r="J234" i="41"/>
  <c r="J366" i="41"/>
  <c r="F209" i="18"/>
  <c r="J209" i="18"/>
  <c r="J455" i="18"/>
  <c r="F455" i="18"/>
  <c r="F126" i="18"/>
  <c r="J126" i="18"/>
  <c r="I362" i="18"/>
  <c r="H362" i="18"/>
  <c r="I168" i="58"/>
  <c r="I170" i="58"/>
  <c r="I169" i="58"/>
  <c r="I328" i="58"/>
  <c r="I326" i="58"/>
  <c r="I325" i="58"/>
  <c r="I327" i="58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4" i="37"/>
  <c r="I383" i="58"/>
  <c r="I381" i="58"/>
  <c r="I382" i="58"/>
  <c r="I179" i="58"/>
  <c r="I177" i="58"/>
  <c r="I178" i="58"/>
  <c r="J353" i="41"/>
  <c r="J265" i="41"/>
  <c r="H145" i="18"/>
  <c r="I145" i="18"/>
  <c r="I362" i="37"/>
  <c r="I362" i="41" s="1"/>
  <c r="I363" i="37"/>
  <c r="I361" i="37"/>
  <c r="I364" i="37"/>
  <c r="F161" i="18"/>
  <c r="J161" i="18"/>
  <c r="F204" i="18"/>
  <c r="J204" i="18"/>
  <c r="J246" i="18"/>
  <c r="F246" i="18"/>
  <c r="F503" i="18"/>
  <c r="J503" i="18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40" i="37"/>
  <c r="I339" i="37"/>
  <c r="I339" i="41" s="1"/>
  <c r="I338" i="37"/>
  <c r="F164" i="18"/>
  <c r="J164" i="18"/>
  <c r="F124" i="18"/>
  <c r="J124" i="18"/>
  <c r="J390" i="41"/>
  <c r="J452" i="18"/>
  <c r="F452" i="18"/>
  <c r="J163" i="18"/>
  <c r="F163" i="18"/>
  <c r="J210" i="18"/>
  <c r="F210" i="18"/>
  <c r="J236" i="41"/>
  <c r="J367" i="41"/>
  <c r="I193" i="41" l="1"/>
  <c r="I271" i="41"/>
  <c r="I194" i="41"/>
  <c r="I338" i="41"/>
  <c r="I373" i="41"/>
  <c r="I337" i="41"/>
  <c r="I254" i="41"/>
  <c r="I364" i="41"/>
  <c r="I400" i="41"/>
  <c r="I361" i="41"/>
  <c r="I363" i="41"/>
  <c r="I399" i="41"/>
  <c r="I401" i="41"/>
  <c r="I157" i="41"/>
  <c r="I253" i="41"/>
  <c r="I160" i="41"/>
  <c r="I340" i="41"/>
  <c r="I374" i="41"/>
  <c r="I272" i="41"/>
  <c r="I391" i="41"/>
  <c r="I211" i="41"/>
  <c r="I158" i="41"/>
  <c r="I289" i="41"/>
  <c r="I297" i="41"/>
  <c r="I290" i="41"/>
  <c r="I298" i="41"/>
  <c r="I392" i="41"/>
  <c r="I418" i="41"/>
  <c r="I279" i="41"/>
  <c r="I252" i="41"/>
  <c r="I352" i="41"/>
  <c r="I230" i="41"/>
  <c r="J359" i="18"/>
  <c r="F359" i="18"/>
  <c r="I317" i="41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J105" i="18"/>
  <c r="F105" i="18"/>
  <c r="I281" i="41"/>
  <c r="I220" i="41"/>
  <c r="F400" i="18"/>
  <c r="J400" i="18"/>
  <c r="F352" i="18"/>
  <c r="J352" i="18"/>
  <c r="I299" i="41"/>
  <c r="F102" i="18"/>
  <c r="J102" i="18"/>
  <c r="I382" i="41"/>
  <c r="I288" i="41"/>
  <c r="F361" i="18"/>
  <c r="J361" i="18"/>
  <c r="I243" i="41"/>
  <c r="I219" i="41"/>
  <c r="F154" i="18"/>
  <c r="J154" i="18"/>
  <c r="F395" i="18"/>
  <c r="J395" i="18"/>
  <c r="I383" i="41"/>
  <c r="J112" i="18"/>
  <c r="F112" i="18"/>
  <c r="I178" i="41"/>
  <c r="I262" i="41"/>
  <c r="I241" i="41"/>
  <c r="I408" i="41"/>
  <c r="F355" i="18"/>
  <c r="J355" i="18"/>
  <c r="I280" i="41"/>
  <c r="J401" i="18"/>
  <c r="F401" i="18"/>
  <c r="F148" i="18"/>
  <c r="J148" i="18"/>
  <c r="O9" i="41"/>
  <c r="I221" i="41"/>
  <c r="F358" i="18"/>
  <c r="J358" i="18"/>
  <c r="I381" i="41"/>
  <c r="F402" i="18"/>
  <c r="J402" i="18"/>
  <c r="I261" i="41"/>
  <c r="F405" i="18"/>
  <c r="J405" i="18"/>
  <c r="J407" i="18"/>
  <c r="F407" i="18"/>
  <c r="I244" i="41"/>
  <c r="I410" i="41"/>
  <c r="J354" i="18"/>
  <c r="F354" i="18"/>
  <c r="I192" i="41"/>
  <c r="F362" i="18"/>
  <c r="J362" i="18"/>
  <c r="F110" i="18"/>
  <c r="J110" i="1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I270" i="41"/>
  <c r="I210" i="41"/>
  <c r="F113" i="18"/>
  <c r="J113" i="18"/>
  <c r="I372" i="41"/>
  <c r="I419" i="41"/>
  <c r="I147" i="41"/>
  <c r="J398" i="18"/>
  <c r="F398" i="18"/>
  <c r="J149" i="18"/>
  <c r="F149" i="18"/>
  <c r="F104" i="18"/>
  <c r="J104" i="18"/>
  <c r="J144" i="18"/>
  <c r="F144" i="18"/>
  <c r="J396" i="18"/>
  <c r="F396" i="18"/>
  <c r="I212" i="41"/>
  <c r="I390" i="41"/>
  <c r="J364" i="18"/>
  <c r="F364" i="18"/>
  <c r="F101" i="18"/>
  <c r="J101" i="18"/>
  <c r="F147" i="18"/>
  <c r="J147" i="18"/>
  <c r="I417" i="41"/>
  <c r="I146" i="41"/>
  <c r="F106" i="18"/>
  <c r="J106" i="18"/>
  <c r="J365" i="18"/>
  <c r="F365" i="18"/>
  <c r="I179" i="41"/>
  <c r="I145" i="41"/>
  <c r="F155" i="18"/>
  <c r="J155" i="18"/>
  <c r="I326" i="41"/>
  <c r="I203" i="41"/>
  <c r="F404" i="18"/>
  <c r="J404" i="18"/>
  <c r="I349" i="41"/>
  <c r="I231" i="41"/>
  <c r="F357" i="18"/>
  <c r="J357" i="18"/>
  <c r="F146" i="18"/>
  <c r="J146" i="18"/>
  <c r="J107" i="18"/>
  <c r="F107" i="18"/>
  <c r="I148" i="41"/>
  <c r="C15" i="63"/>
  <c r="I325" i="41"/>
  <c r="I202" i="41"/>
  <c r="I307" i="41"/>
  <c r="J145" i="18"/>
  <c r="F145" i="18"/>
  <c r="I351" i="41"/>
  <c r="I229" i="41"/>
  <c r="F353" i="18"/>
  <c r="J353" i="18"/>
  <c r="I168" i="41"/>
  <c r="F406" i="18"/>
  <c r="J406" i="18"/>
  <c r="J143" i="18"/>
  <c r="F143" i="18"/>
  <c r="J109" i="18"/>
  <c r="F109" i="18"/>
  <c r="I327" i="41"/>
  <c r="I201" i="41"/>
  <c r="I306" i="41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F17" i="8" l="1"/>
  <c r="T104" i="74" l="1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U104" i="74" l="1"/>
  <c r="Y104" i="74"/>
  <c r="S56" i="74"/>
  <c r="U56" i="74" s="1"/>
  <c r="Q56" i="74"/>
  <c r="W56" i="74" s="1"/>
  <c r="Y56" i="74" s="1"/>
  <c r="AD34" i="74" l="1"/>
  <c r="E29" i="77" s="1"/>
  <c r="I116" i="58" l="1"/>
  <c r="I116" i="37"/>
  <c r="C13" i="63" l="1"/>
  <c r="H124" i="58"/>
  <c r="H124" i="37"/>
  <c r="I124" i="58"/>
  <c r="I124" i="37"/>
  <c r="H116" i="58"/>
  <c r="H116" i="37"/>
  <c r="C3" i="63" s="1"/>
  <c r="J124" i="37"/>
  <c r="J124" i="58"/>
  <c r="J116" i="37"/>
  <c r="C23" i="63" s="1"/>
  <c r="J116" i="58"/>
  <c r="H113" i="37" l="1"/>
  <c r="H113" i="58"/>
  <c r="I111" i="58"/>
  <c r="I111" i="37"/>
  <c r="J110" i="58"/>
  <c r="J110" i="37"/>
  <c r="H111" i="37"/>
  <c r="H111" i="58"/>
  <c r="I112" i="58"/>
  <c r="I112" i="37"/>
  <c r="I110" i="37"/>
  <c r="I110" i="58"/>
  <c r="J113" i="37"/>
  <c r="J113" i="58"/>
  <c r="J111" i="58"/>
  <c r="J111" i="37"/>
  <c r="H109" i="37"/>
  <c r="H109" i="58"/>
  <c r="I113" i="37"/>
  <c r="I113" i="58"/>
  <c r="I109" i="37"/>
  <c r="I109" i="58"/>
  <c r="H112" i="58"/>
  <c r="H112" i="37"/>
  <c r="J109" i="37"/>
  <c r="J109" i="58"/>
  <c r="J112" i="37"/>
  <c r="J112" i="58"/>
  <c r="H110" i="37"/>
  <c r="G28" i="66" s="1"/>
  <c r="H110" i="58"/>
  <c r="G158" i="72"/>
  <c r="G127" i="72"/>
  <c r="G65" i="72"/>
  <c r="G96" i="72"/>
  <c r="I4" i="37"/>
  <c r="I4" i="58"/>
  <c r="J4" i="58"/>
  <c r="J4" i="37"/>
  <c r="G189" i="72"/>
  <c r="G220" i="72"/>
  <c r="G282" i="72"/>
  <c r="G251" i="72"/>
  <c r="G34" i="72"/>
  <c r="G3" i="72"/>
  <c r="H429" i="37" l="1"/>
  <c r="G29" i="66" s="1"/>
  <c r="H428" i="37"/>
  <c r="H426" i="37"/>
  <c r="G31" i="66" s="1"/>
  <c r="H427" i="37"/>
  <c r="G45" i="66" s="1"/>
  <c r="G38" i="66"/>
  <c r="I476" i="37"/>
  <c r="E357" i="38" s="1"/>
  <c r="L76" i="66" s="1"/>
  <c r="D40" i="39"/>
  <c r="E104" i="38" s="1"/>
  <c r="G76" i="66"/>
  <c r="I429" i="37"/>
  <c r="G77" i="66" s="1"/>
  <c r="I428" i="37"/>
  <c r="I427" i="37"/>
  <c r="I426" i="37"/>
  <c r="G79" i="66" s="1"/>
  <c r="G86" i="66"/>
  <c r="J434" i="37"/>
  <c r="G129" i="66" s="1"/>
  <c r="J437" i="37"/>
  <c r="G139" i="66" s="1"/>
  <c r="J436" i="37"/>
  <c r="G140" i="66" s="1"/>
  <c r="J435" i="37"/>
  <c r="I121" i="37"/>
  <c r="I121" i="58"/>
  <c r="I434" i="37"/>
  <c r="G81" i="66" s="1"/>
  <c r="I437" i="37"/>
  <c r="G91" i="66" s="1"/>
  <c r="I436" i="37"/>
  <c r="G92" i="66" s="1"/>
  <c r="I435" i="37"/>
  <c r="J121" i="37"/>
  <c r="J121" i="58"/>
  <c r="J476" i="37"/>
  <c r="E363" i="38" s="1"/>
  <c r="L124" i="66" s="1"/>
  <c r="E40" i="39"/>
  <c r="E121" i="38" s="1"/>
  <c r="G124" i="66"/>
  <c r="H434" i="37"/>
  <c r="G33" i="66" s="1"/>
  <c r="H437" i="37"/>
  <c r="G43" i="66" s="1"/>
  <c r="H436" i="37"/>
  <c r="G44" i="66" s="1"/>
  <c r="H435" i="37"/>
  <c r="J429" i="37"/>
  <c r="G125" i="66" s="1"/>
  <c r="J427" i="37"/>
  <c r="J426" i="37"/>
  <c r="G127" i="66" s="1"/>
  <c r="J428" i="37"/>
  <c r="G134" i="66"/>
  <c r="H121" i="37"/>
  <c r="G23" i="66" s="1"/>
  <c r="H121" i="58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J4" i="41"/>
  <c r="E45" i="39" s="1"/>
  <c r="E124" i="38" s="1"/>
  <c r="G102" i="66"/>
  <c r="E31" i="53"/>
  <c r="G246" i="66"/>
  <c r="O4" i="58"/>
  <c r="E37" i="53"/>
  <c r="E25" i="53"/>
  <c r="N4" i="58"/>
  <c r="G198" i="66"/>
  <c r="I4" i="41"/>
  <c r="D45" i="39" s="1"/>
  <c r="E107" i="38" s="1"/>
  <c r="E19" i="53"/>
  <c r="G54" i="66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4" i="37"/>
  <c r="H4" i="58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71" i="66" l="1"/>
  <c r="G119" i="66"/>
  <c r="O127" i="66"/>
  <c r="O79" i="66"/>
  <c r="D42" i="39"/>
  <c r="E106" i="38" s="1"/>
  <c r="G93" i="66"/>
  <c r="O92" i="66"/>
  <c r="O91" i="66"/>
  <c r="G141" i="66"/>
  <c r="E42" i="39"/>
  <c r="E123" i="38" s="1"/>
  <c r="O44" i="66"/>
  <c r="O81" i="66"/>
  <c r="O43" i="66"/>
  <c r="I461" i="37"/>
  <c r="C20" i="63" s="1"/>
  <c r="I460" i="37"/>
  <c r="K76" i="66"/>
  <c r="O33" i="66"/>
  <c r="O38" i="66"/>
  <c r="J461" i="37"/>
  <c r="C30" i="63" s="1"/>
  <c r="J460" i="37"/>
  <c r="K124" i="66"/>
  <c r="O140" i="66"/>
  <c r="O139" i="66"/>
  <c r="O31" i="66"/>
  <c r="O134" i="66"/>
  <c r="O129" i="66"/>
  <c r="O86" i="66"/>
  <c r="O29" i="66"/>
  <c r="L45" i="39"/>
  <c r="E158" i="38" s="1"/>
  <c r="I466" i="58" s="1"/>
  <c r="M45" i="39"/>
  <c r="E175" i="38" s="1"/>
  <c r="J466" i="58" s="1"/>
  <c r="E13" i="53"/>
  <c r="G150" i="66"/>
  <c r="M4" i="58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H4" i="41"/>
  <c r="K45" i="39" s="1"/>
  <c r="E141" i="38" s="1"/>
  <c r="E7" i="53"/>
  <c r="G6" i="66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54" i="74"/>
  <c r="G102" i="74"/>
  <c r="J466" i="37"/>
  <c r="D31" i="53"/>
  <c r="F31" i="53" s="1"/>
  <c r="H37" i="53" s="1"/>
  <c r="K102" i="66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I466" i="37"/>
  <c r="D19" i="53"/>
  <c r="F19" i="53" s="1"/>
  <c r="H25" i="53" s="1"/>
  <c r="K54" i="66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D37" i="53" l="1"/>
  <c r="F37" i="53" s="1"/>
  <c r="G37" i="53" s="1"/>
  <c r="K246" i="66"/>
  <c r="K102" i="74" s="1"/>
  <c r="D25" i="53"/>
  <c r="F25" i="53" s="1"/>
  <c r="H19" i="53" s="1"/>
  <c r="G19" i="53" s="1"/>
  <c r="T124" i="66"/>
  <c r="Q124" i="66"/>
  <c r="X124" i="66"/>
  <c r="O76" i="66"/>
  <c r="O124" i="66"/>
  <c r="I473" i="37"/>
  <c r="K93" i="66"/>
  <c r="J473" i="37"/>
  <c r="K141" i="66"/>
  <c r="T76" i="66"/>
  <c r="Q76" i="66"/>
  <c r="X76" i="66"/>
  <c r="K198" i="66"/>
  <c r="T198" i="66" s="1"/>
  <c r="C45" i="39"/>
  <c r="E90" i="38" s="1"/>
  <c r="K6" i="66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I466" i="41"/>
  <c r="G106" i="66"/>
  <c r="J97" i="41"/>
  <c r="E43" i="39"/>
  <c r="J478" i="37"/>
  <c r="H466" i="58"/>
  <c r="D13" i="53"/>
  <c r="F13" i="53" s="1"/>
  <c r="H7" i="53" s="1"/>
  <c r="K150" i="66"/>
  <c r="G58" i="66"/>
  <c r="D43" i="39"/>
  <c r="I97" i="41"/>
  <c r="I478" i="37"/>
  <c r="X102" i="66"/>
  <c r="T102" i="66"/>
  <c r="E159" i="72"/>
  <c r="F159" i="72" s="1"/>
  <c r="E283" i="72"/>
  <c r="F283" i="72" s="1"/>
  <c r="J466" i="41"/>
  <c r="E252" i="72"/>
  <c r="F252" i="72" s="1"/>
  <c r="X54" i="66"/>
  <c r="T54" i="66"/>
  <c r="E35" i="72"/>
  <c r="F35" i="72" s="1"/>
  <c r="G10" i="66"/>
  <c r="H97" i="41"/>
  <c r="G6" i="74"/>
  <c r="H31" i="53" l="1"/>
  <c r="G31" i="53" s="1"/>
  <c r="X246" i="66"/>
  <c r="T246" i="66"/>
  <c r="G25" i="53"/>
  <c r="K54" i="74"/>
  <c r="X54" i="74" s="1"/>
  <c r="X141" i="66"/>
  <c r="Q141" i="66"/>
  <c r="T141" i="66"/>
  <c r="Q93" i="66"/>
  <c r="T93" i="66"/>
  <c r="X93" i="66"/>
  <c r="O93" i="66"/>
  <c r="O141" i="66"/>
  <c r="X198" i="66"/>
  <c r="H466" i="37"/>
  <c r="H466" i="41" s="1"/>
  <c r="D7" i="53"/>
  <c r="F7" i="53" s="1"/>
  <c r="H13" i="53" s="1"/>
  <c r="G13" i="53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365" i="38"/>
  <c r="L106" i="66" s="1"/>
  <c r="E129" i="72"/>
  <c r="F129" i="72" s="1"/>
  <c r="E67" i="72"/>
  <c r="F67" i="72" s="1"/>
  <c r="T150" i="66"/>
  <c r="X150" i="66"/>
  <c r="T6" i="66"/>
  <c r="X6" i="66"/>
  <c r="K6" i="74"/>
  <c r="E126" i="38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9" i="38"/>
  <c r="L58" i="66" s="1"/>
  <c r="E307" i="38"/>
  <c r="E313" i="38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X102" i="74"/>
  <c r="T102" i="74"/>
  <c r="E109" i="38"/>
  <c r="E325" i="38"/>
  <c r="N198" i="66" s="1"/>
  <c r="E319" i="38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31" i="38"/>
  <c r="E337" i="3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349" i="38"/>
  <c r="N246" i="66" s="1"/>
  <c r="E343" i="38"/>
  <c r="T54" i="74" l="1"/>
  <c r="G7" i="53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6" i="72"/>
  <c r="F36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J486" i="58"/>
  <c r="M246" i="66"/>
  <c r="E284" i="72"/>
  <c r="F284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T6" i="74"/>
  <c r="X6" i="74"/>
  <c r="N54" i="66"/>
  <c r="C20" i="8"/>
  <c r="E223" i="72"/>
  <c r="F223" i="72" s="1"/>
  <c r="N102" i="66"/>
  <c r="D20" i="8"/>
  <c r="I486" i="37"/>
  <c r="M54" i="66"/>
  <c r="J486" i="37"/>
  <c r="M102" i="66"/>
  <c r="J463" i="37"/>
  <c r="K106" i="66"/>
  <c r="I463" i="37"/>
  <c r="K58" i="66"/>
  <c r="E289" i="38"/>
  <c r="E283" i="38"/>
  <c r="I486" i="58"/>
  <c r="M198" i="66"/>
  <c r="E295" i="38"/>
  <c r="E301" i="38"/>
  <c r="N150" i="66" s="1"/>
  <c r="J486" i="41" l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30" i="72"/>
  <c r="F130" i="72" s="1"/>
  <c r="G131" i="72" s="1"/>
  <c r="M102" i="74"/>
  <c r="O102" i="66"/>
  <c r="Q102" i="66"/>
  <c r="O246" i="66"/>
  <c r="Q246" i="66"/>
  <c r="M54" i="74"/>
  <c r="Q54" i="66"/>
  <c r="O54" i="66"/>
  <c r="E68" i="72"/>
  <c r="F68" i="72" s="1"/>
  <c r="I486" i="41"/>
  <c r="G18" i="39"/>
  <c r="N102" i="74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100" i="72"/>
  <c r="F100" i="72" s="1"/>
  <c r="B20" i="8"/>
  <c r="N6" i="66"/>
  <c r="N6" i="74" s="1"/>
  <c r="Q58" i="66"/>
  <c r="T58" i="66"/>
  <c r="X58" i="66"/>
  <c r="O58" i="66"/>
  <c r="H486" i="58"/>
  <c r="M150" i="66"/>
  <c r="O198" i="66"/>
  <c r="Q198" i="66"/>
  <c r="F18" i="39"/>
  <c r="N54" i="74"/>
  <c r="E193" i="72"/>
  <c r="F193" i="72" s="1"/>
  <c r="H486" i="37"/>
  <c r="M6" i="66"/>
  <c r="T106" i="66"/>
  <c r="Q106" i="66"/>
  <c r="X106" i="66"/>
  <c r="O106" i="66"/>
  <c r="E161" i="72"/>
  <c r="F161" i="72" s="1"/>
  <c r="E8" i="72" l="1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P246" i="66"/>
  <c r="W246" i="66" s="1"/>
  <c r="Y246" i="66" s="1"/>
  <c r="H132" i="72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H486" i="41"/>
  <c r="E37" i="72"/>
  <c r="F37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Q54" i="74"/>
  <c r="AC54" i="74"/>
  <c r="AD54" i="74" s="1"/>
  <c r="O54" i="74"/>
  <c r="M6" i="74"/>
  <c r="O6" i="66"/>
  <c r="S6" i="66"/>
  <c r="U6" i="66" s="1"/>
  <c r="Q6" i="66"/>
  <c r="W6" i="66" s="1"/>
  <c r="Y6" i="66" s="1"/>
  <c r="P198" i="66"/>
  <c r="O150" i="66"/>
  <c r="Q150" i="66"/>
  <c r="W150" i="66" s="1"/>
  <c r="Y150" i="66" s="1"/>
  <c r="S150" i="66"/>
  <c r="U150" i="66" s="1"/>
  <c r="P102" i="66"/>
  <c r="Z102" i="66"/>
  <c r="AA246" i="66"/>
  <c r="AA102" i="66"/>
  <c r="Z246" i="66"/>
  <c r="E224" i="72"/>
  <c r="F224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AC102" i="74"/>
  <c r="Q102" i="74"/>
  <c r="O102" i="74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Z198" i="66"/>
  <c r="AA54" i="66"/>
  <c r="P54" i="66"/>
  <c r="AA198" i="66"/>
  <c r="Z54" i="66"/>
  <c r="E255" i="72"/>
  <c r="F255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V246" i="66" l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R246" i="66"/>
  <c r="S246" i="66" s="1"/>
  <c r="U246" i="66" s="1"/>
  <c r="E38" i="72"/>
  <c r="F38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V102" i="66"/>
  <c r="W102" i="66"/>
  <c r="Y102" i="66" s="1"/>
  <c r="R102" i="66"/>
  <c r="S102" i="66" s="1"/>
  <c r="U102" i="66" s="1"/>
  <c r="P102" i="74"/>
  <c r="Z102" i="74"/>
  <c r="AA102" i="74"/>
  <c r="E101" i="72"/>
  <c r="F101" i="72" s="1"/>
  <c r="O6" i="74"/>
  <c r="AC6" i="74"/>
  <c r="S6" i="74"/>
  <c r="U6" i="74" s="1"/>
  <c r="Q6" i="74"/>
  <c r="W6" i="74" s="1"/>
  <c r="Y6" i="74" s="1"/>
  <c r="P150" i="66"/>
  <c r="AA54" i="74"/>
  <c r="P54" i="74"/>
  <c r="Z54" i="74"/>
  <c r="E194" i="72"/>
  <c r="F194" i="72" s="1"/>
  <c r="AD102" i="74"/>
  <c r="Z150" i="66"/>
  <c r="AA6" i="66"/>
  <c r="AA150" i="66"/>
  <c r="Z6" i="66"/>
  <c r="P6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W54" i="66"/>
  <c r="Y54" i="66" s="1"/>
  <c r="V54" i="66"/>
  <c r="R54" i="66"/>
  <c r="S54" i="66" s="1"/>
  <c r="U54" i="66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162" i="72"/>
  <c r="F162" i="72" s="1"/>
  <c r="V198" i="66"/>
  <c r="R198" i="66"/>
  <c r="S198" i="66" s="1"/>
  <c r="U198" i="66" s="1"/>
  <c r="W198" i="66"/>
  <c r="Y198" i="66" s="1"/>
  <c r="E132" i="72"/>
  <c r="F132" i="72" s="1"/>
  <c r="E39" i="72" l="1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56" i="72"/>
  <c r="F256" i="72" s="1"/>
  <c r="AD6" i="74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P6" i="74"/>
  <c r="Z6" i="74"/>
  <c r="AA6" i="74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25" i="72"/>
  <c r="F225" i="72" s="1"/>
  <c r="V6" i="66"/>
  <c r="R6" i="66"/>
  <c r="W102" i="74"/>
  <c r="Y102" i="74" s="1"/>
  <c r="V102" i="74"/>
  <c r="R102" i="74"/>
  <c r="S102" i="74" s="1"/>
  <c r="U102" i="74" s="1"/>
  <c r="R54" i="74"/>
  <c r="S54" i="74" s="1"/>
  <c r="U54" i="74" s="1"/>
  <c r="W54" i="74"/>
  <c r="Y54" i="74" s="1"/>
  <c r="V54" i="74"/>
  <c r="V150" i="66"/>
  <c r="R150" i="66"/>
  <c r="E10" i="72"/>
  <c r="F10" i="72" s="1"/>
  <c r="E40" i="72" l="1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R6" i="74"/>
  <c r="V6" i="74"/>
  <c r="E288" i="72"/>
  <c r="F288" i="72" s="1"/>
  <c r="E163" i="72"/>
  <c r="F163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33" i="72"/>
  <c r="F133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96" i="72"/>
  <c r="F196" i="72" s="1"/>
  <c r="E11" i="72"/>
  <c r="F11" i="72" s="1"/>
  <c r="E41" i="72"/>
  <c r="F41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03" i="72"/>
  <c r="F103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89" i="72"/>
  <c r="F28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27" i="72"/>
  <c r="F227" i="72" s="1"/>
  <c r="E258" i="72"/>
  <c r="F258" i="72" s="1"/>
  <c r="E134" i="72"/>
  <c r="F134" i="72" s="1"/>
  <c r="E73" i="72"/>
  <c r="F73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97" i="72"/>
  <c r="F197" i="72" s="1"/>
  <c r="E42" i="72"/>
  <c r="F4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04" i="72"/>
  <c r="F104" i="72" s="1"/>
  <c r="E165" i="72"/>
  <c r="F165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" i="72"/>
  <c r="F13" i="72" s="1"/>
  <c r="E228" i="72"/>
  <c r="F22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3" i="72"/>
  <c r="F43" i="72" s="1"/>
  <c r="E260" i="72"/>
  <c r="F260" i="72" s="1"/>
  <c r="E136" i="72"/>
  <c r="F136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66" i="72"/>
  <c r="F166" i="72" s="1"/>
  <c r="E105" i="72"/>
  <c r="F105" i="72" s="1"/>
  <c r="E291" i="72"/>
  <c r="F291" i="72" s="1"/>
  <c r="E75" i="72"/>
  <c r="F75" i="72" s="1"/>
  <c r="E14" i="72" l="1"/>
  <c r="F14" i="72" s="1"/>
  <c r="E229" i="72"/>
  <c r="F22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99" i="72"/>
  <c r="F19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67" i="72" l="1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76" i="72"/>
  <c r="F76" i="72" s="1"/>
  <c r="E106" i="72"/>
  <c r="F10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92" i="72"/>
  <c r="F292" i="72" s="1"/>
  <c r="E44" i="72"/>
  <c r="F44" i="72" s="1"/>
  <c r="E261" i="72"/>
  <c r="F261" i="72" s="1"/>
  <c r="E137" i="72"/>
  <c r="F137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68" i="72"/>
  <c r="F168" i="72" s="1"/>
  <c r="E200" i="72"/>
  <c r="F20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45" i="72"/>
  <c r="F45" i="72" s="1"/>
  <c r="E293" i="72"/>
  <c r="F293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07" i="72"/>
  <c r="F107" i="72" s="1"/>
  <c r="E262" i="72"/>
  <c r="F262" i="72" s="1"/>
  <c r="E138" i="72"/>
  <c r="F138" i="72" s="1"/>
  <c r="E16" i="72"/>
  <c r="F16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69" i="72"/>
  <c r="F169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01" i="72"/>
  <c r="F201" i="72" s="1"/>
  <c r="E232" i="72"/>
  <c r="F232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7" i="72"/>
  <c r="F17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3" i="72"/>
  <c r="F263" i="72" s="1"/>
  <c r="E79" i="72"/>
  <c r="F79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39" i="72"/>
  <c r="F139" i="72" s="1"/>
  <c r="E108" i="72"/>
  <c r="F108" i="72" s="1"/>
  <c r="G80" i="72" l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33" i="72"/>
  <c r="F233" i="72" s="1"/>
  <c r="E170" i="72"/>
  <c r="F170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02" i="72"/>
  <c r="F202" i="72" s="1"/>
  <c r="E295" i="72"/>
  <c r="F295" i="72" s="1"/>
  <c r="E47" i="72"/>
  <c r="F4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40" i="72" l="1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8" i="72"/>
  <c r="F18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80" i="72"/>
  <c r="F80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1" i="72"/>
  <c r="F141" i="72" s="1"/>
  <c r="E48" i="72"/>
  <c r="F48" i="72" s="1"/>
  <c r="E234" i="72"/>
  <c r="F234" i="72" s="1"/>
  <c r="E203" i="72"/>
  <c r="F20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10" i="72"/>
  <c r="F110" i="72" s="1"/>
  <c r="E296" i="72"/>
  <c r="F29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1" i="72"/>
  <c r="F171" i="72" s="1"/>
  <c r="E19" i="72" l="1"/>
  <c r="F19" i="72" s="1"/>
  <c r="E266" i="72"/>
  <c r="F266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81" i="72"/>
  <c r="F81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04" i="72"/>
  <c r="F204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72" i="72"/>
  <c r="F172" i="72" s="1"/>
  <c r="E111" i="72"/>
  <c r="F111" i="72" s="1"/>
  <c r="E297" i="72"/>
  <c r="F29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5" i="72"/>
  <c r="F23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" i="72" l="1"/>
  <c r="F2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50" i="72"/>
  <c r="F50" i="72" s="1"/>
  <c r="E82" i="72"/>
  <c r="F82" i="72" s="1"/>
  <c r="E267" i="72"/>
  <c r="F267" i="72" s="1"/>
  <c r="E143" i="72"/>
  <c r="F143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68" i="72" l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3" i="72"/>
  <c r="F17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36" i="72"/>
  <c r="F236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12" i="72"/>
  <c r="F112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5" i="72"/>
  <c r="F205" i="72" s="1"/>
  <c r="E298" i="72"/>
  <c r="F29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3" i="72"/>
  <c r="F83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51" i="72"/>
  <c r="F5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44" i="72"/>
  <c r="F144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8" i="72"/>
  <c r="F268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2" i="72"/>
  <c r="F22" i="72" s="1"/>
  <c r="E113" i="72"/>
  <c r="F113" i="72" s="1"/>
  <c r="E299" i="72"/>
  <c r="F299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06" i="72"/>
  <c r="F206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45" i="72" l="1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75" i="72"/>
  <c r="F175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38" i="72"/>
  <c r="F23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300" i="72"/>
  <c r="F300" i="72" s="1"/>
  <c r="E23" i="72"/>
  <c r="F23" i="72" s="1"/>
  <c r="E53" i="72"/>
  <c r="F53" i="72" s="1"/>
  <c r="E114" i="72"/>
  <c r="F114" i="72" s="1"/>
  <c r="E146" i="72"/>
  <c r="F146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70" i="72"/>
  <c r="F270" i="72" s="1"/>
  <c r="G54" i="72" l="1"/>
  <c r="H55" i="72" s="1"/>
  <c r="I56" i="72" s="1"/>
  <c r="J57" i="72" s="1"/>
  <c r="K58" i="72" s="1"/>
  <c r="L59" i="72" s="1"/>
  <c r="M60" i="72" s="1"/>
  <c r="N61" i="72" s="1"/>
  <c r="O62" i="72" s="1"/>
  <c r="P6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4" i="72"/>
  <c r="H25" i="72" s="1"/>
  <c r="I26" i="72" s="1"/>
  <c r="J27" i="72" s="1"/>
  <c r="K28" i="72" s="1"/>
  <c r="L29" i="72" s="1"/>
  <c r="M30" i="72" s="1"/>
  <c r="N31" i="72" s="1"/>
  <c r="O32" i="72" s="1"/>
  <c r="E86" i="72"/>
  <c r="F8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39" i="72"/>
  <c r="F239" i="72" s="1"/>
  <c r="E176" i="72"/>
  <c r="F176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208" i="72"/>
  <c r="F208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87" i="72"/>
  <c r="H88" i="72" s="1"/>
  <c r="I89" i="72" s="1"/>
  <c r="J90" i="72" s="1"/>
  <c r="K91" i="72" s="1"/>
  <c r="L92" i="72" s="1"/>
  <c r="M93" i="72" s="1"/>
  <c r="N94" i="72" s="1"/>
  <c r="E24" i="72"/>
  <c r="F24" i="72" s="1"/>
  <c r="E115" i="72"/>
  <c r="F115" i="72" s="1"/>
  <c r="E54" i="72"/>
  <c r="F54" i="72" s="1"/>
  <c r="E87" i="72" l="1"/>
  <c r="F87" i="72" s="1"/>
  <c r="G88" i="72" s="1"/>
  <c r="H89" i="72" s="1"/>
  <c r="I90" i="72" s="1"/>
  <c r="J91" i="72" s="1"/>
  <c r="K92" i="72" s="1"/>
  <c r="L93" i="72" s="1"/>
  <c r="M94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48" i="72"/>
  <c r="F148" i="72" s="1"/>
  <c r="G25" i="72"/>
  <c r="H26" i="72" s="1"/>
  <c r="I27" i="72" s="1"/>
  <c r="J28" i="72" s="1"/>
  <c r="K29" i="72" s="1"/>
  <c r="L30" i="72" s="1"/>
  <c r="M31" i="72" s="1"/>
  <c r="N32" i="72" s="1"/>
  <c r="E209" i="72"/>
  <c r="F209" i="72" s="1"/>
  <c r="E272" i="72"/>
  <c r="F272" i="72" s="1"/>
  <c r="E240" i="72"/>
  <c r="F240" i="72" s="1"/>
  <c r="G55" i="72"/>
  <c r="H56" i="72" s="1"/>
  <c r="I57" i="72" s="1"/>
  <c r="J58" i="72" s="1"/>
  <c r="K59" i="72" s="1"/>
  <c r="L60" i="72" s="1"/>
  <c r="M61" i="72" s="1"/>
  <c r="N62" i="72" s="1"/>
  <c r="O63" i="72" s="1"/>
  <c r="E177" i="72"/>
  <c r="F177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55" i="72" l="1"/>
  <c r="F55" i="72" s="1"/>
  <c r="G56" i="72" s="1"/>
  <c r="H57" i="72" s="1"/>
  <c r="I58" i="72" s="1"/>
  <c r="J59" i="72" s="1"/>
  <c r="K60" i="72" s="1"/>
  <c r="L61" i="72" s="1"/>
  <c r="M62" i="72" s="1"/>
  <c r="N63" i="72" s="1"/>
  <c r="E88" i="72"/>
  <c r="F88" i="72" s="1"/>
  <c r="G89" i="72" s="1"/>
  <c r="H90" i="72" s="1"/>
  <c r="I91" i="72" s="1"/>
  <c r="J92" i="72" s="1"/>
  <c r="K93" i="72" s="1"/>
  <c r="L94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5" i="72"/>
  <c r="F25" i="72" s="1"/>
  <c r="E303" i="72"/>
  <c r="F303" i="72" s="1"/>
  <c r="G149" i="72"/>
  <c r="H150" i="72" s="1"/>
  <c r="I151" i="72" s="1"/>
  <c r="J152" i="72" s="1"/>
  <c r="K153" i="72" s="1"/>
  <c r="L154" i="72" s="1"/>
  <c r="M155" i="72" s="1"/>
  <c r="N15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73" i="72"/>
  <c r="H274" i="72" s="1"/>
  <c r="I275" i="72" s="1"/>
  <c r="J276" i="72" s="1"/>
  <c r="K277" i="72" s="1"/>
  <c r="L278" i="72" s="1"/>
  <c r="M279" i="72" s="1"/>
  <c r="N280" i="72" s="1"/>
  <c r="E149" i="72" l="1"/>
  <c r="F149" i="72" s="1"/>
  <c r="G150" i="72" s="1"/>
  <c r="H151" i="72" s="1"/>
  <c r="I152" i="72" s="1"/>
  <c r="J153" i="72" s="1"/>
  <c r="K154" i="72" s="1"/>
  <c r="L155" i="72" s="1"/>
  <c r="M156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56" i="72"/>
  <c r="F56" i="72" s="1"/>
  <c r="E178" i="72"/>
  <c r="F178" i="72" s="1"/>
  <c r="E273" i="72"/>
  <c r="F273" i="72" s="1"/>
  <c r="G304" i="72"/>
  <c r="H305" i="72" s="1"/>
  <c r="I306" i="72" s="1"/>
  <c r="J307" i="72" s="1"/>
  <c r="K308" i="72" s="1"/>
  <c r="L309" i="72" s="1"/>
  <c r="M310" i="72" s="1"/>
  <c r="N311" i="72" s="1"/>
  <c r="E89" i="72"/>
  <c r="F89" i="72" s="1"/>
  <c r="G26" i="72"/>
  <c r="H27" i="72" s="1"/>
  <c r="I28" i="72" s="1"/>
  <c r="J29" i="72" s="1"/>
  <c r="K30" i="72" s="1"/>
  <c r="L31" i="72" s="1"/>
  <c r="M32" i="72" s="1"/>
  <c r="E241" i="72"/>
  <c r="F241" i="72" s="1"/>
  <c r="E304" i="72" l="1"/>
  <c r="F304" i="72" s="1"/>
  <c r="G305" i="72" s="1"/>
  <c r="H306" i="72" s="1"/>
  <c r="I307" i="72" s="1"/>
  <c r="J308" i="72" s="1"/>
  <c r="K309" i="72" s="1"/>
  <c r="L310" i="72" s="1"/>
  <c r="M311" i="72" s="1"/>
  <c r="G274" i="72"/>
  <c r="H275" i="72" s="1"/>
  <c r="I276" i="72" s="1"/>
  <c r="J277" i="72" s="1"/>
  <c r="K278" i="72" s="1"/>
  <c r="L279" i="72" s="1"/>
  <c r="M280" i="72" s="1"/>
  <c r="E211" i="72"/>
  <c r="F211" i="72" s="1"/>
  <c r="E118" i="72"/>
  <c r="F118" i="72" s="1"/>
  <c r="G242" i="72"/>
  <c r="H243" i="72" s="1"/>
  <c r="I244" i="72" s="1"/>
  <c r="J245" i="72" s="1"/>
  <c r="K246" i="72" s="1"/>
  <c r="L247" i="72" s="1"/>
  <c r="M248" i="72" s="1"/>
  <c r="N249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57" i="72"/>
  <c r="H58" i="72" s="1"/>
  <c r="I59" i="72" s="1"/>
  <c r="J60" i="72" s="1"/>
  <c r="K61" i="72" s="1"/>
  <c r="L62" i="72" s="1"/>
  <c r="M63" i="72" s="1"/>
  <c r="E26" i="72"/>
  <c r="F26" i="72" s="1"/>
  <c r="E150" i="72"/>
  <c r="F150" i="72" s="1"/>
  <c r="G90" i="72"/>
  <c r="H91" i="72" s="1"/>
  <c r="I92" i="72" s="1"/>
  <c r="J93" i="72" s="1"/>
  <c r="K94" i="72" s="1"/>
  <c r="E305" i="72" l="1"/>
  <c r="F305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57" i="72"/>
  <c r="F57" i="72" s="1"/>
  <c r="E179" i="72"/>
  <c r="F179" i="72" s="1"/>
  <c r="E242" i="72"/>
  <c r="F242" i="72" s="1"/>
  <c r="G119" i="72"/>
  <c r="H120" i="72" s="1"/>
  <c r="I121" i="72" s="1"/>
  <c r="J122" i="72" s="1"/>
  <c r="K123" i="72" s="1"/>
  <c r="L124" i="72" s="1"/>
  <c r="M125" i="72" s="1"/>
  <c r="G212" i="72"/>
  <c r="H213" i="72" s="1"/>
  <c r="I214" i="72" s="1"/>
  <c r="J215" i="72" s="1"/>
  <c r="K216" i="72" s="1"/>
  <c r="L217" i="72" s="1"/>
  <c r="M218" i="72" s="1"/>
  <c r="E90" i="72"/>
  <c r="F90" i="72" s="1"/>
  <c r="E274" i="72"/>
  <c r="F274" i="72" s="1"/>
  <c r="E212" i="72" l="1"/>
  <c r="F212" i="72" s="1"/>
  <c r="G213" i="72" s="1"/>
  <c r="H214" i="72" s="1"/>
  <c r="I215" i="72" s="1"/>
  <c r="J216" i="72" s="1"/>
  <c r="K217" i="72" s="1"/>
  <c r="L218" i="72" s="1"/>
  <c r="G243" i="72"/>
  <c r="H244" i="72" s="1"/>
  <c r="I245" i="72" s="1"/>
  <c r="J246" i="72" s="1"/>
  <c r="K247" i="72" s="1"/>
  <c r="L248" i="72" s="1"/>
  <c r="M249" i="72" s="1"/>
  <c r="E119" i="72"/>
  <c r="F119" i="72" s="1"/>
  <c r="G180" i="72"/>
  <c r="H181" i="72" s="1"/>
  <c r="I182" i="72" s="1"/>
  <c r="J183" i="72" s="1"/>
  <c r="K184" i="72" s="1"/>
  <c r="L185" i="72" s="1"/>
  <c r="M186" i="72" s="1"/>
  <c r="N187" i="72" s="1"/>
  <c r="G58" i="72"/>
  <c r="H59" i="72" s="1"/>
  <c r="I60" i="72" s="1"/>
  <c r="J61" i="72" s="1"/>
  <c r="K62" i="72" s="1"/>
  <c r="L63" i="72" s="1"/>
  <c r="E27" i="72"/>
  <c r="F27" i="72" s="1"/>
  <c r="G275" i="72"/>
  <c r="H276" i="72" s="1"/>
  <c r="I277" i="72" s="1"/>
  <c r="J278" i="72" s="1"/>
  <c r="K279" i="72" s="1"/>
  <c r="L280" i="72" s="1"/>
  <c r="G91" i="72"/>
  <c r="H92" i="72" s="1"/>
  <c r="I93" i="72" s="1"/>
  <c r="J94" i="72" s="1"/>
  <c r="E151" i="72"/>
  <c r="F151" i="72" s="1"/>
  <c r="G306" i="72"/>
  <c r="H307" i="72" s="1"/>
  <c r="I308" i="72" s="1"/>
  <c r="J309" i="72" s="1"/>
  <c r="K310" i="72" s="1"/>
  <c r="L311" i="72" s="1"/>
  <c r="E213" i="72" l="1"/>
  <c r="F213" i="72" s="1"/>
  <c r="G214" i="72" s="1"/>
  <c r="H215" i="72" s="1"/>
  <c r="I216" i="72" s="1"/>
  <c r="J217" i="72" s="1"/>
  <c r="K218" i="72" s="1"/>
  <c r="G152" i="72"/>
  <c r="H153" i="72" s="1"/>
  <c r="I154" i="72" s="1"/>
  <c r="J155" i="72" s="1"/>
  <c r="K156" i="72" s="1"/>
  <c r="E91" i="72"/>
  <c r="F91" i="72" s="1"/>
  <c r="E275" i="72"/>
  <c r="F275" i="72" s="1"/>
  <c r="G28" i="72"/>
  <c r="H29" i="72" s="1"/>
  <c r="I30" i="72" s="1"/>
  <c r="J31" i="72" s="1"/>
  <c r="K32" i="72" s="1"/>
  <c r="E58" i="72"/>
  <c r="F58" i="72" s="1"/>
  <c r="E306" i="72"/>
  <c r="F306" i="72" s="1"/>
  <c r="E180" i="72"/>
  <c r="F180" i="72" s="1"/>
  <c r="G120" i="72"/>
  <c r="H121" i="72" s="1"/>
  <c r="I122" i="72" s="1"/>
  <c r="J123" i="72" s="1"/>
  <c r="K124" i="72" s="1"/>
  <c r="L125" i="72" s="1"/>
  <c r="E243" i="72"/>
  <c r="F243" i="72" s="1"/>
  <c r="E28" i="72" l="1"/>
  <c r="F28" i="72" s="1"/>
  <c r="G29" i="72" s="1"/>
  <c r="H30" i="72" s="1"/>
  <c r="I31" i="72" s="1"/>
  <c r="J32" i="72" s="1"/>
  <c r="E214" i="72"/>
  <c r="F214" i="72" s="1"/>
  <c r="G215" i="72" s="1"/>
  <c r="H216" i="72" s="1"/>
  <c r="I217" i="72" s="1"/>
  <c r="J218" i="72" s="1"/>
  <c r="E120" i="72"/>
  <c r="F120" i="72" s="1"/>
  <c r="G121" i="72" s="1"/>
  <c r="H122" i="72" s="1"/>
  <c r="I123" i="72" s="1"/>
  <c r="J124" i="72" s="1"/>
  <c r="K125" i="72" s="1"/>
  <c r="G244" i="72"/>
  <c r="H245" i="72" s="1"/>
  <c r="I246" i="72" s="1"/>
  <c r="J247" i="72" s="1"/>
  <c r="K248" i="72" s="1"/>
  <c r="L249" i="72" s="1"/>
  <c r="G59" i="72"/>
  <c r="H60" i="72" s="1"/>
  <c r="I61" i="72" s="1"/>
  <c r="J62" i="72" s="1"/>
  <c r="K63" i="72" s="1"/>
  <c r="G181" i="72"/>
  <c r="H182" i="72" s="1"/>
  <c r="I183" i="72" s="1"/>
  <c r="J184" i="72" s="1"/>
  <c r="K185" i="72" s="1"/>
  <c r="L186" i="72" s="1"/>
  <c r="M187" i="72" s="1"/>
  <c r="G276" i="72"/>
  <c r="H277" i="72" s="1"/>
  <c r="I278" i="72" s="1"/>
  <c r="J279" i="72" s="1"/>
  <c r="K280" i="72" s="1"/>
  <c r="G92" i="72"/>
  <c r="H93" i="72" s="1"/>
  <c r="I94" i="72" s="1"/>
  <c r="E152" i="72"/>
  <c r="F152" i="72" s="1"/>
  <c r="G307" i="72"/>
  <c r="H308" i="72" s="1"/>
  <c r="I309" i="72" s="1"/>
  <c r="J310" i="72" s="1"/>
  <c r="K311" i="72" s="1"/>
  <c r="E121" i="72" l="1"/>
  <c r="F121" i="72" s="1"/>
  <c r="G122" i="72" s="1"/>
  <c r="H123" i="72" s="1"/>
  <c r="I124" i="72" s="1"/>
  <c r="J125" i="72" s="1"/>
  <c r="E29" i="72"/>
  <c r="F29" i="72" s="1"/>
  <c r="G30" i="72" s="1"/>
  <c r="H31" i="72" s="1"/>
  <c r="I32" i="72" s="1"/>
  <c r="E276" i="72"/>
  <c r="F276" i="72" s="1"/>
  <c r="E92" i="72"/>
  <c r="F92" i="72" s="1"/>
  <c r="E181" i="72"/>
  <c r="F181" i="72" s="1"/>
  <c r="E307" i="72"/>
  <c r="F307" i="72" s="1"/>
  <c r="E59" i="72"/>
  <c r="F59" i="72" s="1"/>
  <c r="E215" i="72"/>
  <c r="F215" i="72" s="1"/>
  <c r="E244" i="72"/>
  <c r="F244" i="72" s="1"/>
  <c r="G153" i="72"/>
  <c r="H154" i="72" s="1"/>
  <c r="I155" i="72" s="1"/>
  <c r="J156" i="72" s="1"/>
  <c r="E30" i="72" l="1"/>
  <c r="F30" i="72" s="1"/>
  <c r="G31" i="72" s="1"/>
  <c r="H32" i="72" s="1"/>
  <c r="E153" i="72"/>
  <c r="F153" i="72" s="1"/>
  <c r="G308" i="72"/>
  <c r="H309" i="72" s="1"/>
  <c r="I310" i="72" s="1"/>
  <c r="J311" i="72" s="1"/>
  <c r="G245" i="72"/>
  <c r="H246" i="72" s="1"/>
  <c r="I247" i="72" s="1"/>
  <c r="J248" i="72" s="1"/>
  <c r="K249" i="72" s="1"/>
  <c r="G216" i="72"/>
  <c r="H217" i="72" s="1"/>
  <c r="I218" i="72" s="1"/>
  <c r="G182" i="72"/>
  <c r="H183" i="72" s="1"/>
  <c r="I184" i="72" s="1"/>
  <c r="J185" i="72" s="1"/>
  <c r="K186" i="72" s="1"/>
  <c r="L187" i="72" s="1"/>
  <c r="G93" i="72"/>
  <c r="H94" i="72" s="1"/>
  <c r="G277" i="72"/>
  <c r="H278" i="72" s="1"/>
  <c r="I279" i="72" s="1"/>
  <c r="J280" i="72" s="1"/>
  <c r="E122" i="72"/>
  <c r="F122" i="72" s="1"/>
  <c r="G60" i="72"/>
  <c r="H61" i="72" s="1"/>
  <c r="I62" i="72" s="1"/>
  <c r="J63" i="72" s="1"/>
  <c r="E182" i="72" l="1"/>
  <c r="F182" i="72" s="1"/>
  <c r="G183" i="72" s="1"/>
  <c r="H184" i="72" s="1"/>
  <c r="I185" i="72" s="1"/>
  <c r="J186" i="72" s="1"/>
  <c r="K187" i="72" s="1"/>
  <c r="E216" i="72"/>
  <c r="F216" i="72" s="1"/>
  <c r="G217" i="72" s="1"/>
  <c r="H218" i="72" s="1"/>
  <c r="E245" i="72"/>
  <c r="F245" i="72" s="1"/>
  <c r="G246" i="72" s="1"/>
  <c r="H247" i="72" s="1"/>
  <c r="I248" i="72" s="1"/>
  <c r="J249" i="72" s="1"/>
  <c r="E93" i="72"/>
  <c r="F93" i="72" s="1"/>
  <c r="G94" i="72" s="1"/>
  <c r="E94" i="72" s="1"/>
  <c r="F94" i="72" s="1"/>
  <c r="AL94" i="72" s="1"/>
  <c r="E277" i="72"/>
  <c r="F277" i="72" s="1"/>
  <c r="E308" i="72"/>
  <c r="F308" i="72" s="1"/>
  <c r="E31" i="72"/>
  <c r="F31" i="72" s="1"/>
  <c r="E60" i="72"/>
  <c r="F60" i="72" s="1"/>
  <c r="G154" i="72"/>
  <c r="H155" i="72" s="1"/>
  <c r="I156" i="72" s="1"/>
  <c r="G123" i="72"/>
  <c r="H124" i="72" s="1"/>
  <c r="I125" i="72" s="1"/>
  <c r="E154" i="72" l="1"/>
  <c r="F154" i="72" s="1"/>
  <c r="G155" i="72" s="1"/>
  <c r="H156" i="72" s="1"/>
  <c r="E246" i="72"/>
  <c r="F246" i="72" s="1"/>
  <c r="G247" i="72" s="1"/>
  <c r="H248" i="72" s="1"/>
  <c r="I249" i="72" s="1"/>
  <c r="E123" i="72"/>
  <c r="F123" i="72" s="1"/>
  <c r="G124" i="72" s="1"/>
  <c r="H125" i="72" s="1"/>
  <c r="G32" i="72"/>
  <c r="E32" i="72" s="1"/>
  <c r="F32" i="72" s="1"/>
  <c r="E217" i="72"/>
  <c r="F217" i="72" s="1"/>
  <c r="G218" i="72" s="1"/>
  <c r="E218" i="72" s="1"/>
  <c r="F218" i="72" s="1"/>
  <c r="E183" i="72"/>
  <c r="F183" i="72" s="1"/>
  <c r="G309" i="72"/>
  <c r="H310" i="72" s="1"/>
  <c r="I311" i="72" s="1"/>
  <c r="G278" i="72"/>
  <c r="H279" i="72" s="1"/>
  <c r="I280" i="72" s="1"/>
  <c r="G61" i="72"/>
  <c r="H62" i="72" s="1"/>
  <c r="I63" i="72" s="1"/>
  <c r="E247" i="72" l="1"/>
  <c r="F247" i="72" s="1"/>
  <c r="G248" i="72" s="1"/>
  <c r="H249" i="72" s="1"/>
  <c r="E278" i="72"/>
  <c r="F278" i="72" s="1"/>
  <c r="G279" i="72" s="1"/>
  <c r="H280" i="72" s="1"/>
  <c r="E61" i="72"/>
  <c r="F61" i="72" s="1"/>
  <c r="G62" i="72" s="1"/>
  <c r="H63" i="72" s="1"/>
  <c r="G184" i="72"/>
  <c r="H185" i="72" s="1"/>
  <c r="I186" i="72" s="1"/>
  <c r="J187" i="72" s="1"/>
  <c r="AL32" i="72"/>
  <c r="E155" i="72"/>
  <c r="F155" i="72" s="1"/>
  <c r="G156" i="72" s="1"/>
  <c r="E156" i="72" s="1"/>
  <c r="F156" i="72" s="1"/>
  <c r="E124" i="72"/>
  <c r="F124" i="72" s="1"/>
  <c r="G125" i="72" s="1"/>
  <c r="E125" i="72" s="1"/>
  <c r="F125" i="72" s="1"/>
  <c r="AL125" i="72" s="1"/>
  <c r="AL127" i="72" s="1"/>
  <c r="E309" i="72"/>
  <c r="F309" i="72" s="1"/>
  <c r="E62" i="72" l="1"/>
  <c r="F62" i="72" s="1"/>
  <c r="G63" i="72" s="1"/>
  <c r="E63" i="72" s="1"/>
  <c r="F63" i="72" s="1"/>
  <c r="G310" i="72"/>
  <c r="H311" i="72" s="1"/>
  <c r="E184" i="72"/>
  <c r="F184" i="72" s="1"/>
  <c r="E279" i="72"/>
  <c r="F279" i="72" s="1"/>
  <c r="G280" i="72" s="1"/>
  <c r="E280" i="72" s="1"/>
  <c r="F280" i="72" s="1"/>
  <c r="E248" i="72"/>
  <c r="F248" i="72" s="1"/>
  <c r="G249" i="72" s="1"/>
  <c r="E249" i="72" s="1"/>
  <c r="F249" i="72" s="1"/>
  <c r="E310" i="72" l="1"/>
  <c r="F310" i="72" s="1"/>
  <c r="G311" i="72" s="1"/>
  <c r="E311" i="72" s="1"/>
  <c r="F311" i="72" s="1"/>
  <c r="G185" i="72"/>
  <c r="H186" i="72" s="1"/>
  <c r="I187" i="72" s="1"/>
  <c r="AL63" i="72"/>
  <c r="E185" i="72" l="1"/>
  <c r="F185" i="72" s="1"/>
  <c r="G186" i="72" l="1"/>
  <c r="H187" i="72" s="1"/>
  <c r="E186" i="72" l="1"/>
  <c r="F186" i="72" s="1"/>
  <c r="G187" i="72" l="1"/>
  <c r="E187" i="72" l="1"/>
  <c r="F187" i="72" s="1"/>
  <c r="D38" i="26" a="1"/>
  <c r="D38" i="26" s="1"/>
  <c r="H201" i="35" s="1"/>
  <c r="F30" i="26" a="1"/>
  <c r="F30" i="26" s="1"/>
  <c r="G214" i="35" s="1"/>
  <c r="F40" i="26" a="1"/>
  <c r="F40" i="26" s="1"/>
  <c r="G224" i="35" s="1"/>
  <c r="H83" i="58" l="1"/>
  <c r="H83" i="41" s="1"/>
  <c r="H84" i="58"/>
  <c r="H84" i="41" s="1"/>
  <c r="H86" i="58"/>
  <c r="H86" i="41" s="1"/>
  <c r="H85" i="58"/>
  <c r="H85" i="41" s="1"/>
  <c r="H46" i="58"/>
  <c r="H43" i="58"/>
  <c r="H44" i="58"/>
  <c r="H45" i="58"/>
  <c r="I76" i="37"/>
  <c r="I75" i="37"/>
  <c r="I78" i="37"/>
  <c r="I77" i="37"/>
  <c r="G36" i="26" a="1"/>
  <c r="G36" i="26" s="1"/>
  <c r="H220" i="35" s="1"/>
  <c r="E28" i="26" a="1"/>
  <c r="E28" i="26" s="1"/>
  <c r="I191" i="35" s="1"/>
  <c r="E41" i="26" a="1"/>
  <c r="E41" i="26" s="1"/>
  <c r="I204" i="35" s="1"/>
  <c r="F37" i="26" a="1"/>
  <c r="F37" i="26" s="1"/>
  <c r="G221" i="35" s="1"/>
  <c r="G34" i="26" a="1"/>
  <c r="G34" i="26" s="1"/>
  <c r="H218" i="35" s="1"/>
  <c r="D25" i="26" a="1"/>
  <c r="D25" i="26" s="1"/>
  <c r="H188" i="35" s="1"/>
  <c r="G33" i="26" a="1"/>
  <c r="G33" i="26" s="1"/>
  <c r="H217" i="35" s="1"/>
  <c r="F24" i="26" a="1"/>
  <c r="F24" i="26" s="1"/>
  <c r="G208" i="35" s="1"/>
  <c r="G42" i="26" a="1"/>
  <c r="G42" i="26" s="1"/>
  <c r="H226" i="35" s="1"/>
  <c r="E31" i="26" a="1"/>
  <c r="E31" i="26" s="1"/>
  <c r="D39" i="26" a="1"/>
  <c r="D39" i="26" s="1"/>
  <c r="D28" i="26" a="1"/>
  <c r="D28" i="26" s="1"/>
  <c r="H191" i="35" s="1"/>
  <c r="G26" i="26" a="1"/>
  <c r="G26" i="26" s="1"/>
  <c r="H210" i="35" s="1"/>
  <c r="G31" i="26" a="1"/>
  <c r="G31" i="26" s="1"/>
  <c r="E33" i="26" a="1"/>
  <c r="E33" i="26" s="1"/>
  <c r="I196" i="35" s="1"/>
  <c r="D34" i="26" a="1"/>
  <c r="D34" i="26" s="1"/>
  <c r="H197" i="35" s="1"/>
  <c r="G39" i="26" a="1"/>
  <c r="G39" i="26" s="1"/>
  <c r="D40" i="26" a="1"/>
  <c r="D40" i="26" s="1"/>
  <c r="H203" i="35" s="1"/>
  <c r="H27" i="26" a="1"/>
  <c r="H27" i="26" s="1"/>
  <c r="D24" i="26" a="1"/>
  <c r="D24" i="26" s="1"/>
  <c r="H187" i="35" s="1"/>
  <c r="H28" i="26" a="1"/>
  <c r="H28" i="26" s="1"/>
  <c r="I212" i="35" s="1"/>
  <c r="F38" i="26" a="1"/>
  <c r="F38" i="26" s="1"/>
  <c r="G222" i="35" s="1"/>
  <c r="H30" i="26" a="1"/>
  <c r="H30" i="26" s="1"/>
  <c r="I214" i="35" s="1"/>
  <c r="G35" i="26" a="1"/>
  <c r="G35" i="26" s="1"/>
  <c r="H29" i="26" a="1"/>
  <c r="H29" i="26" s="1"/>
  <c r="I213" i="35" s="1"/>
  <c r="F23" i="26" a="1"/>
  <c r="F23" i="26" s="1"/>
  <c r="D42" i="26" a="1"/>
  <c r="D42" i="26" s="1"/>
  <c r="H205" i="35" s="1"/>
  <c r="F28" i="26" a="1"/>
  <c r="F28" i="26" s="1"/>
  <c r="G212" i="35" s="1"/>
  <c r="G28" i="26" a="1"/>
  <c r="G28" i="26" s="1"/>
  <c r="H212" i="35" s="1"/>
  <c r="E24" i="26" a="1"/>
  <c r="E24" i="26" s="1"/>
  <c r="I187" i="35" s="1"/>
  <c r="F33" i="26" a="1"/>
  <c r="F33" i="26" s="1"/>
  <c r="G217" i="35" s="1"/>
  <c r="G24" i="26" a="1"/>
  <c r="G24" i="26" s="1"/>
  <c r="H208" i="35" s="1"/>
  <c r="H38" i="26" a="1"/>
  <c r="H38" i="26" s="1"/>
  <c r="I222" i="35" s="1"/>
  <c r="D23" i="26" a="1"/>
  <c r="D23" i="26" s="1"/>
  <c r="H24" i="26" a="1"/>
  <c r="H24" i="26" s="1"/>
  <c r="I208" i="35" s="1"/>
  <c r="F31" i="26" a="1"/>
  <c r="F31" i="26" s="1"/>
  <c r="D33" i="26" a="1"/>
  <c r="D33" i="26" s="1"/>
  <c r="H196" i="35" s="1"/>
  <c r="E38" i="26" a="1"/>
  <c r="E38" i="26" s="1"/>
  <c r="I201" i="35" s="1"/>
  <c r="F32" i="26" a="1"/>
  <c r="F32" i="26" s="1"/>
  <c r="G216" i="35" s="1"/>
  <c r="H31" i="26" a="1"/>
  <c r="H31" i="26" s="1"/>
  <c r="H35" i="26" a="1"/>
  <c r="H35" i="26" s="1"/>
  <c r="E39" i="26" a="1"/>
  <c r="E39" i="26" s="1"/>
  <c r="H26" i="26" a="1"/>
  <c r="H26" i="26" s="1"/>
  <c r="I210" i="35" s="1"/>
  <c r="G38" i="26" a="1"/>
  <c r="G38" i="26" s="1"/>
  <c r="H222" i="35" s="1"/>
  <c r="G27" i="26" a="1"/>
  <c r="G27" i="26" s="1"/>
  <c r="F34" i="26" a="1"/>
  <c r="F34" i="26" s="1"/>
  <c r="G218" i="35" s="1"/>
  <c r="F41" i="26" a="1"/>
  <c r="F41" i="26" s="1"/>
  <c r="G225" i="35" s="1"/>
  <c r="E36" i="26" a="1"/>
  <c r="E36" i="26" s="1"/>
  <c r="I199" i="35" s="1"/>
  <c r="D41" i="26" a="1"/>
  <c r="D41" i="26" s="1"/>
  <c r="H204" i="35" s="1"/>
  <c r="D29" i="26" a="1"/>
  <c r="D29" i="26" s="1"/>
  <c r="H192" i="35" s="1"/>
  <c r="G29" i="26" a="1"/>
  <c r="G29" i="26" s="1"/>
  <c r="H213" i="35" s="1"/>
  <c r="G23" i="26" a="1"/>
  <c r="G23" i="26" s="1"/>
  <c r="H33" i="26" a="1"/>
  <c r="H33" i="26" s="1"/>
  <c r="I217" i="35" s="1"/>
  <c r="F36" i="26" a="1"/>
  <c r="F36" i="26" s="1"/>
  <c r="G220" i="35" s="1"/>
  <c r="H23" i="26" a="1"/>
  <c r="H23" i="26" s="1"/>
  <c r="H32" i="26" a="1"/>
  <c r="H32" i="26" s="1"/>
  <c r="I216" i="35" s="1"/>
  <c r="F29" i="26" a="1"/>
  <c r="F29" i="26" s="1"/>
  <c r="G213" i="35" s="1"/>
  <c r="D37" i="26" a="1"/>
  <c r="D37" i="26" s="1"/>
  <c r="H200" i="35" s="1"/>
  <c r="E40" i="26" a="1"/>
  <c r="E40" i="26" s="1"/>
  <c r="I203" i="35" s="1"/>
  <c r="E42" i="26" a="1"/>
  <c r="E42" i="26" s="1"/>
  <c r="I205" i="35" s="1"/>
  <c r="E27" i="26" a="1"/>
  <c r="E27" i="26" s="1"/>
  <c r="D35" i="26" a="1"/>
  <c r="D35" i="26" s="1"/>
  <c r="E29" i="26" a="1"/>
  <c r="E29" i="26" s="1"/>
  <c r="I192" i="35" s="1"/>
  <c r="F26" i="26" a="1"/>
  <c r="F26" i="26" s="1"/>
  <c r="G210" i="35" s="1"/>
  <c r="H42" i="26" a="1"/>
  <c r="H42" i="26" s="1"/>
  <c r="I226" i="35" s="1"/>
  <c r="F25" i="26" a="1"/>
  <c r="F25" i="26" s="1"/>
  <c r="G209" i="35" s="1"/>
  <c r="E23" i="26" a="1"/>
  <c r="E23" i="26" s="1"/>
  <c r="H40" i="26" a="1"/>
  <c r="H40" i="26" s="1"/>
  <c r="I224" i="35" s="1"/>
  <c r="E35" i="26" a="1"/>
  <c r="E35" i="26" s="1"/>
  <c r="E26" i="26" a="1"/>
  <c r="E26" i="26" s="1"/>
  <c r="I189" i="35" s="1"/>
  <c r="G41" i="26" a="1"/>
  <c r="G41" i="26" s="1"/>
  <c r="H225" i="35" s="1"/>
  <c r="D31" i="26" a="1"/>
  <c r="D31" i="26" s="1"/>
  <c r="E30" i="26" a="1"/>
  <c r="E30" i="26" s="1"/>
  <c r="I193" i="35" s="1"/>
  <c r="D30" i="26" a="1"/>
  <c r="D30" i="26" s="1"/>
  <c r="H193" i="35" s="1"/>
  <c r="H36" i="26" a="1"/>
  <c r="H36" i="26" s="1"/>
  <c r="I220" i="35" s="1"/>
  <c r="F35" i="26" a="1"/>
  <c r="F35" i="26" s="1"/>
  <c r="F39" i="26" a="1"/>
  <c r="F39" i="26" s="1"/>
  <c r="H37" i="26" a="1"/>
  <c r="H37" i="26" s="1"/>
  <c r="I221" i="35" s="1"/>
  <c r="E34" i="26" a="1"/>
  <c r="E34" i="26" s="1"/>
  <c r="I197" i="35" s="1"/>
  <c r="G32" i="26" a="1"/>
  <c r="G32" i="26" s="1"/>
  <c r="H216" i="35" s="1"/>
  <c r="G30" i="26" a="1"/>
  <c r="G30" i="26" s="1"/>
  <c r="H214" i="35" s="1"/>
  <c r="E32" i="26" a="1"/>
  <c r="E32" i="26" s="1"/>
  <c r="I195" i="35" s="1"/>
  <c r="H41" i="26" a="1"/>
  <c r="H41" i="26" s="1"/>
  <c r="I225" i="35" s="1"/>
  <c r="E37" i="26" a="1"/>
  <c r="E37" i="26" s="1"/>
  <c r="I200" i="35" s="1"/>
  <c r="E25" i="26" a="1"/>
  <c r="E25" i="26" s="1"/>
  <c r="I188" i="35" s="1"/>
  <c r="H25" i="26" a="1"/>
  <c r="H25" i="26" s="1"/>
  <c r="I209" i="35" s="1"/>
  <c r="H34" i="26" a="1"/>
  <c r="H34" i="26" s="1"/>
  <c r="I218" i="35" s="1"/>
  <c r="D36" i="26" a="1"/>
  <c r="D36" i="26" s="1"/>
  <c r="H199" i="35" s="1"/>
  <c r="H39" i="26" a="1"/>
  <c r="H39" i="26" s="1"/>
  <c r="G40" i="26" a="1"/>
  <c r="G40" i="26" s="1"/>
  <c r="H224" i="35" s="1"/>
  <c r="G37" i="26" a="1"/>
  <c r="G37" i="26" s="1"/>
  <c r="H221" i="35" s="1"/>
  <c r="D27" i="26" a="1"/>
  <c r="D27" i="26" s="1"/>
  <c r="F27" i="26" a="1"/>
  <c r="F27" i="26" s="1"/>
  <c r="D32" i="26" a="1"/>
  <c r="D32" i="26" s="1"/>
  <c r="H195" i="35" s="1"/>
  <c r="G25" i="26" a="1"/>
  <c r="G25" i="26" s="1"/>
  <c r="H209" i="35" s="1"/>
  <c r="D26" i="26" a="1"/>
  <c r="D26" i="26" s="1"/>
  <c r="H189" i="35" s="1"/>
  <c r="F42" i="26" a="1"/>
  <c r="F42" i="26" s="1"/>
  <c r="G226" i="35" s="1"/>
  <c r="J71" i="37" l="1"/>
  <c r="J74" i="37"/>
  <c r="J72" i="37"/>
  <c r="J73" i="37"/>
  <c r="C52" i="26"/>
  <c r="H194" i="35"/>
  <c r="J93" i="37"/>
  <c r="J94" i="37"/>
  <c r="J91" i="37"/>
  <c r="J92" i="37"/>
  <c r="J67" i="37"/>
  <c r="J70" i="37"/>
  <c r="J69" i="37"/>
  <c r="J68" i="37"/>
  <c r="E52" i="26"/>
  <c r="H52" i="26" s="1"/>
  <c r="G215" i="35"/>
  <c r="H219" i="35"/>
  <c r="F53" i="26"/>
  <c r="I36" i="37"/>
  <c r="I38" i="37"/>
  <c r="I37" i="37"/>
  <c r="I35" i="37"/>
  <c r="I85" i="58"/>
  <c r="I83" i="58"/>
  <c r="I84" i="58"/>
  <c r="I86" i="58"/>
  <c r="I23" i="58"/>
  <c r="I26" i="58"/>
  <c r="I24" i="58"/>
  <c r="I25" i="58"/>
  <c r="J87" i="58"/>
  <c r="J90" i="58"/>
  <c r="J89" i="58"/>
  <c r="J88" i="58"/>
  <c r="I87" i="58"/>
  <c r="I90" i="58"/>
  <c r="I89" i="58"/>
  <c r="I88" i="58"/>
  <c r="J84" i="37"/>
  <c r="J85" i="37"/>
  <c r="J83" i="37"/>
  <c r="J86" i="37"/>
  <c r="H89" i="58"/>
  <c r="H89" i="41" s="1"/>
  <c r="H88" i="58"/>
  <c r="H88" i="41" s="1"/>
  <c r="H87" i="58"/>
  <c r="H87" i="41" s="1"/>
  <c r="H90" i="58"/>
  <c r="H90" i="41" s="1"/>
  <c r="J21" i="58"/>
  <c r="J19" i="58"/>
  <c r="J20" i="58"/>
  <c r="J22" i="58"/>
  <c r="J46" i="58"/>
  <c r="J44" i="58"/>
  <c r="J43" i="58"/>
  <c r="J45" i="58"/>
  <c r="C54" i="26"/>
  <c r="H202" i="35"/>
  <c r="H94" i="58"/>
  <c r="H94" i="41" s="1"/>
  <c r="H93" i="58"/>
  <c r="H93" i="41" s="1"/>
  <c r="H91" i="58"/>
  <c r="H91" i="41" s="1"/>
  <c r="H92" i="58"/>
  <c r="H92" i="41" s="1"/>
  <c r="J53" i="37"/>
  <c r="J54" i="37"/>
  <c r="J52" i="37"/>
  <c r="J51" i="37"/>
  <c r="J27" i="37"/>
  <c r="J29" i="37"/>
  <c r="J28" i="37"/>
  <c r="J30" i="37"/>
  <c r="I73" i="37"/>
  <c r="I74" i="37"/>
  <c r="I72" i="37"/>
  <c r="I71" i="37"/>
  <c r="H59" i="58"/>
  <c r="H59" i="41" s="1"/>
  <c r="H61" i="58"/>
  <c r="H61" i="41" s="1"/>
  <c r="H60" i="58"/>
  <c r="H60" i="41" s="1"/>
  <c r="H62" i="58"/>
  <c r="H62" i="41" s="1"/>
  <c r="H186" i="35"/>
  <c r="C50" i="26"/>
  <c r="H77" i="58"/>
  <c r="H77" i="41" s="1"/>
  <c r="H75" i="58"/>
  <c r="H75" i="41" s="1"/>
  <c r="H78" i="58"/>
  <c r="H78" i="41" s="1"/>
  <c r="H76" i="58"/>
  <c r="H76" i="41" s="1"/>
  <c r="I194" i="35"/>
  <c r="D52" i="26"/>
  <c r="I52" i="37"/>
  <c r="I53" i="37"/>
  <c r="I51" i="37"/>
  <c r="I54" i="37"/>
  <c r="G211" i="35"/>
  <c r="E51" i="26"/>
  <c r="H51" i="26" s="1"/>
  <c r="I43" i="58"/>
  <c r="I45" i="58"/>
  <c r="I44" i="58"/>
  <c r="I46" i="58"/>
  <c r="I198" i="35"/>
  <c r="D53" i="26"/>
  <c r="H42" i="58"/>
  <c r="H41" i="58"/>
  <c r="H39" i="58"/>
  <c r="H40" i="58"/>
  <c r="H211" i="35"/>
  <c r="F51" i="26"/>
  <c r="J76" i="58"/>
  <c r="J78" i="58"/>
  <c r="J77" i="58"/>
  <c r="J75" i="58"/>
  <c r="J36" i="58"/>
  <c r="J38" i="58"/>
  <c r="J37" i="58"/>
  <c r="J35" i="58"/>
  <c r="I91" i="58"/>
  <c r="I93" i="58"/>
  <c r="I92" i="58"/>
  <c r="I94" i="58"/>
  <c r="J62" i="58"/>
  <c r="J61" i="58"/>
  <c r="J60" i="58"/>
  <c r="J59" i="58"/>
  <c r="C51" i="26"/>
  <c r="H190" i="35"/>
  <c r="I52" i="58"/>
  <c r="I51" i="58"/>
  <c r="I54" i="58"/>
  <c r="I53" i="58"/>
  <c r="J85" i="58"/>
  <c r="J84" i="58"/>
  <c r="J86" i="58"/>
  <c r="J83" i="58"/>
  <c r="J53" i="58"/>
  <c r="J54" i="58"/>
  <c r="J51" i="58"/>
  <c r="J52" i="58"/>
  <c r="I77" i="58"/>
  <c r="I77" i="41" s="1"/>
  <c r="I75" i="58"/>
  <c r="I75" i="41" s="1"/>
  <c r="I76" i="58"/>
  <c r="I76" i="41" s="1"/>
  <c r="I78" i="58"/>
  <c r="I78" i="41" s="1"/>
  <c r="I19" i="58"/>
  <c r="I21" i="58"/>
  <c r="I22" i="58"/>
  <c r="I20" i="58"/>
  <c r="I20" i="37"/>
  <c r="I21" i="37"/>
  <c r="I22" i="37"/>
  <c r="I19" i="37"/>
  <c r="H22" i="58"/>
  <c r="H21" i="58"/>
  <c r="H20" i="58"/>
  <c r="H19" i="58"/>
  <c r="H45" i="41"/>
  <c r="I138" i="41"/>
  <c r="H138" i="41"/>
  <c r="J138" i="41"/>
  <c r="I27" i="37"/>
  <c r="I30" i="37"/>
  <c r="I29" i="37"/>
  <c r="I28" i="37"/>
  <c r="I72" i="58"/>
  <c r="I71" i="58"/>
  <c r="I74" i="58"/>
  <c r="I73" i="58"/>
  <c r="J62" i="37"/>
  <c r="J59" i="37"/>
  <c r="J60" i="37"/>
  <c r="J61" i="37"/>
  <c r="J61" i="41" s="1"/>
  <c r="D50" i="26"/>
  <c r="I186" i="35"/>
  <c r="I207" i="35"/>
  <c r="G50" i="26"/>
  <c r="J30" i="58"/>
  <c r="J28" i="58"/>
  <c r="J29" i="58"/>
  <c r="J27" i="58"/>
  <c r="H55" i="58"/>
  <c r="H55" i="41" s="1"/>
  <c r="H57" i="58"/>
  <c r="H57" i="41" s="1"/>
  <c r="H58" i="58"/>
  <c r="H58" i="41" s="1"/>
  <c r="H56" i="58"/>
  <c r="H56" i="41" s="1"/>
  <c r="G51" i="26"/>
  <c r="I211" i="35"/>
  <c r="I56" i="58"/>
  <c r="I57" i="58"/>
  <c r="I55" i="58"/>
  <c r="I58" i="58"/>
  <c r="H137" i="41"/>
  <c r="I137" i="41"/>
  <c r="J137" i="41"/>
  <c r="H44" i="41"/>
  <c r="H24" i="58"/>
  <c r="H23" i="58"/>
  <c r="H25" i="58"/>
  <c r="H26" i="58"/>
  <c r="H70" i="58"/>
  <c r="H70" i="41" s="1"/>
  <c r="H67" i="58"/>
  <c r="H67" i="41" s="1"/>
  <c r="H68" i="58"/>
  <c r="H68" i="41" s="1"/>
  <c r="H69" i="58"/>
  <c r="H69" i="41" s="1"/>
  <c r="I202" i="35"/>
  <c r="D54" i="26"/>
  <c r="J21" i="37"/>
  <c r="J20" i="37"/>
  <c r="J19" i="37"/>
  <c r="J22" i="37"/>
  <c r="I86" i="37"/>
  <c r="I83" i="37"/>
  <c r="I84" i="37"/>
  <c r="I85" i="37"/>
  <c r="I25" i="37"/>
  <c r="I23" i="37"/>
  <c r="I24" i="37"/>
  <c r="I26" i="37"/>
  <c r="I26" i="41" s="1"/>
  <c r="H43" i="41"/>
  <c r="H136" i="41"/>
  <c r="J136" i="41"/>
  <c r="I136" i="41"/>
  <c r="J73" i="58"/>
  <c r="J71" i="58"/>
  <c r="J72" i="58"/>
  <c r="J74" i="58"/>
  <c r="I223" i="35"/>
  <c r="G54" i="26"/>
  <c r="G223" i="35"/>
  <c r="E54" i="26"/>
  <c r="H54" i="26" s="1"/>
  <c r="J92" i="58"/>
  <c r="J94" i="58"/>
  <c r="J93" i="58"/>
  <c r="J91" i="58"/>
  <c r="J55" i="58"/>
  <c r="J57" i="58"/>
  <c r="J58" i="58"/>
  <c r="J56" i="58"/>
  <c r="I219" i="35"/>
  <c r="G53" i="26"/>
  <c r="I37" i="58"/>
  <c r="I38" i="58"/>
  <c r="I35" i="58"/>
  <c r="I36" i="58"/>
  <c r="H223" i="35"/>
  <c r="F54" i="26"/>
  <c r="I59" i="58"/>
  <c r="I60" i="58"/>
  <c r="I61" i="58"/>
  <c r="I62" i="58"/>
  <c r="J139" i="41"/>
  <c r="I139" i="41"/>
  <c r="H139" i="41"/>
  <c r="H46" i="41"/>
  <c r="I70" i="37"/>
  <c r="I69" i="37"/>
  <c r="I67" i="37"/>
  <c r="I68" i="37"/>
  <c r="G219" i="35"/>
  <c r="E53" i="26"/>
  <c r="H53" i="26" s="1"/>
  <c r="H30" i="58"/>
  <c r="H29" i="58"/>
  <c r="H27" i="58"/>
  <c r="H28" i="58"/>
  <c r="H207" i="35"/>
  <c r="F50" i="26"/>
  <c r="G52" i="26"/>
  <c r="I215" i="35"/>
  <c r="H36" i="58"/>
  <c r="H38" i="58"/>
  <c r="H37" i="58"/>
  <c r="H35" i="58"/>
  <c r="I60" i="37"/>
  <c r="I61" i="37"/>
  <c r="I59" i="37"/>
  <c r="I62" i="37"/>
  <c r="H73" i="58"/>
  <c r="H73" i="41" s="1"/>
  <c r="H71" i="58"/>
  <c r="H71" i="41" s="1"/>
  <c r="H72" i="58"/>
  <c r="H72" i="41" s="1"/>
  <c r="H74" i="58"/>
  <c r="H74" i="41" s="1"/>
  <c r="J67" i="58"/>
  <c r="J68" i="58"/>
  <c r="J69" i="58"/>
  <c r="J70" i="58"/>
  <c r="J40" i="37"/>
  <c r="J42" i="37"/>
  <c r="J41" i="37"/>
  <c r="J39" i="37"/>
  <c r="I42" i="58"/>
  <c r="I39" i="58"/>
  <c r="I41" i="58"/>
  <c r="I40" i="58"/>
  <c r="H53" i="58"/>
  <c r="H53" i="41" s="1"/>
  <c r="H54" i="58"/>
  <c r="H54" i="41" s="1"/>
  <c r="H51" i="58"/>
  <c r="H51" i="41" s="1"/>
  <c r="H52" i="58"/>
  <c r="H52" i="41" s="1"/>
  <c r="I92" i="37"/>
  <c r="I94" i="37"/>
  <c r="I91" i="37"/>
  <c r="I93" i="37"/>
  <c r="J58" i="37"/>
  <c r="J56" i="37"/>
  <c r="J57" i="37"/>
  <c r="J55" i="37"/>
  <c r="J87" i="37"/>
  <c r="J90" i="37"/>
  <c r="J89" i="37"/>
  <c r="J88" i="37"/>
  <c r="J25" i="58"/>
  <c r="J23" i="58"/>
  <c r="J24" i="58"/>
  <c r="J26" i="58"/>
  <c r="I43" i="37"/>
  <c r="I45" i="37"/>
  <c r="I46" i="37"/>
  <c r="I44" i="37"/>
  <c r="C53" i="26"/>
  <c r="I53" i="26" s="1"/>
  <c r="H198" i="35"/>
  <c r="I42" i="37"/>
  <c r="I41" i="37"/>
  <c r="I39" i="37"/>
  <c r="I40" i="37"/>
  <c r="J78" i="37"/>
  <c r="J75" i="37"/>
  <c r="J76" i="37"/>
  <c r="J77" i="37"/>
  <c r="G207" i="35"/>
  <c r="E50" i="26"/>
  <c r="H50" i="26" s="1"/>
  <c r="H215" i="35"/>
  <c r="F52" i="26"/>
  <c r="J35" i="37"/>
  <c r="J36" i="37"/>
  <c r="J37" i="37"/>
  <c r="J38" i="37"/>
  <c r="J38" i="41" s="1"/>
  <c r="J23" i="37"/>
  <c r="J25" i="37"/>
  <c r="J24" i="37"/>
  <c r="J26" i="37"/>
  <c r="J43" i="37"/>
  <c r="J43" i="41" s="1"/>
  <c r="J46" i="37"/>
  <c r="J44" i="37"/>
  <c r="J45" i="37"/>
  <c r="D51" i="26"/>
  <c r="J51" i="26" s="1"/>
  <c r="I190" i="35"/>
  <c r="I89" i="37"/>
  <c r="I90" i="37"/>
  <c r="I90" i="41" s="1"/>
  <c r="I88" i="37"/>
  <c r="I88" i="41" s="1"/>
  <c r="I87" i="37"/>
  <c r="I58" i="37"/>
  <c r="I55" i="37"/>
  <c r="I56" i="37"/>
  <c r="I57" i="37"/>
  <c r="J41" i="58"/>
  <c r="J42" i="58"/>
  <c r="J40" i="58"/>
  <c r="J39" i="58"/>
  <c r="I28" i="58"/>
  <c r="I29" i="58"/>
  <c r="I27" i="58"/>
  <c r="I30" i="58"/>
  <c r="I70" i="58"/>
  <c r="I69" i="58"/>
  <c r="I68" i="58"/>
  <c r="I67" i="58"/>
  <c r="J45" i="41" l="1"/>
  <c r="I25" i="41"/>
  <c r="J46" i="41"/>
  <c r="I23" i="41"/>
  <c r="I91" i="41"/>
  <c r="I45" i="41"/>
  <c r="J78" i="41"/>
  <c r="J37" i="41"/>
  <c r="I84" i="41"/>
  <c r="I51" i="26"/>
  <c r="I89" i="41"/>
  <c r="I55" i="41"/>
  <c r="I94" i="41"/>
  <c r="I21" i="41"/>
  <c r="J60" i="41"/>
  <c r="J77" i="41"/>
  <c r="I44" i="41"/>
  <c r="I92" i="41"/>
  <c r="I24" i="41"/>
  <c r="I83" i="41"/>
  <c r="J50" i="26"/>
  <c r="J19" i="41"/>
  <c r="I57" i="41"/>
  <c r="J56" i="41"/>
  <c r="I62" i="41"/>
  <c r="J23" i="41"/>
  <c r="I40" i="41"/>
  <c r="I41" i="41"/>
  <c r="I59" i="41"/>
  <c r="J76" i="41"/>
  <c r="I43" i="41"/>
  <c r="I19" i="41"/>
  <c r="I60" i="41"/>
  <c r="I39" i="41"/>
  <c r="J44" i="41"/>
  <c r="I93" i="41"/>
  <c r="I42" i="41"/>
  <c r="J24" i="41"/>
  <c r="J75" i="41"/>
  <c r="I46" i="41"/>
  <c r="I87" i="41"/>
  <c r="I85" i="41"/>
  <c r="J36" i="41"/>
  <c r="J55" i="41"/>
  <c r="I56" i="41"/>
  <c r="J58" i="41"/>
  <c r="J25" i="41"/>
  <c r="J54" i="26"/>
  <c r="I61" i="41"/>
  <c r="J35" i="41"/>
  <c r="I86" i="41"/>
  <c r="J59" i="41"/>
  <c r="J57" i="41"/>
  <c r="J62" i="41"/>
  <c r="I58" i="41"/>
  <c r="I65" i="37"/>
  <c r="I63" i="37"/>
  <c r="I66" i="37"/>
  <c r="I64" i="37"/>
  <c r="H131" i="41"/>
  <c r="I131" i="41"/>
  <c r="H38" i="41"/>
  <c r="J131" i="41"/>
  <c r="I68" i="41"/>
  <c r="J116" i="41"/>
  <c r="H116" i="41"/>
  <c r="H23" i="41"/>
  <c r="I116" i="41"/>
  <c r="I74" i="41"/>
  <c r="J21" i="41"/>
  <c r="J70" i="41"/>
  <c r="H129" i="41"/>
  <c r="I129" i="41"/>
  <c r="H36" i="41"/>
  <c r="J129" i="41"/>
  <c r="I67" i="41"/>
  <c r="I82" i="58"/>
  <c r="I81" i="58"/>
  <c r="I79" i="58"/>
  <c r="I80" i="58"/>
  <c r="I117" i="41"/>
  <c r="J117" i="41"/>
  <c r="H117" i="41"/>
  <c r="H24" i="41"/>
  <c r="I73" i="41"/>
  <c r="J88" i="41"/>
  <c r="J67" i="41"/>
  <c r="J50" i="58"/>
  <c r="J49" i="58"/>
  <c r="J47" i="58"/>
  <c r="J48" i="58"/>
  <c r="I69" i="41"/>
  <c r="J30" i="41"/>
  <c r="J89" i="41"/>
  <c r="I35" i="41"/>
  <c r="J92" i="41"/>
  <c r="I50" i="58"/>
  <c r="I48" i="58"/>
  <c r="I49" i="58"/>
  <c r="I47" i="58"/>
  <c r="H15" i="58"/>
  <c r="H16" i="58"/>
  <c r="H17" i="58"/>
  <c r="H18" i="58"/>
  <c r="I70" i="41"/>
  <c r="J28" i="41"/>
  <c r="I82" i="37"/>
  <c r="I81" i="37"/>
  <c r="I80" i="37"/>
  <c r="I79" i="37"/>
  <c r="J90" i="41"/>
  <c r="I37" i="41"/>
  <c r="J91" i="41"/>
  <c r="J26" i="41"/>
  <c r="H19" i="41"/>
  <c r="I32" i="58"/>
  <c r="I33" i="58"/>
  <c r="I31" i="58"/>
  <c r="I34" i="58"/>
  <c r="H32" i="58"/>
  <c r="H34" i="58"/>
  <c r="H33" i="58"/>
  <c r="H31" i="58"/>
  <c r="I50" i="26"/>
  <c r="J29" i="41"/>
  <c r="I54" i="26"/>
  <c r="J87" i="41"/>
  <c r="I38" i="41"/>
  <c r="J94" i="41"/>
  <c r="I18" i="58"/>
  <c r="I16" i="58"/>
  <c r="I17" i="58"/>
  <c r="I15" i="58"/>
  <c r="H82" i="58"/>
  <c r="H82" i="41" s="1"/>
  <c r="H79" i="58"/>
  <c r="H79" i="41" s="1"/>
  <c r="H81" i="58"/>
  <c r="H81" i="41" s="1"/>
  <c r="H80" i="58"/>
  <c r="H80" i="41" s="1"/>
  <c r="J81" i="37"/>
  <c r="J82" i="37"/>
  <c r="J80" i="37"/>
  <c r="J79" i="37"/>
  <c r="H20" i="41"/>
  <c r="H133" i="41"/>
  <c r="J133" i="41"/>
  <c r="I133" i="41"/>
  <c r="H40" i="41"/>
  <c r="I54" i="41"/>
  <c r="I17" i="37"/>
  <c r="I18" i="37"/>
  <c r="I16" i="37"/>
  <c r="I15" i="37"/>
  <c r="J27" i="41"/>
  <c r="J86" i="41"/>
  <c r="I36" i="41"/>
  <c r="J93" i="41"/>
  <c r="J39" i="41"/>
  <c r="H28" i="41"/>
  <c r="J121" i="41"/>
  <c r="H121" i="41"/>
  <c r="I121" i="41"/>
  <c r="H21" i="41"/>
  <c r="I132" i="41"/>
  <c r="J132" i="41"/>
  <c r="H39" i="41"/>
  <c r="H132" i="41"/>
  <c r="I51" i="41"/>
  <c r="J51" i="41"/>
  <c r="J83" i="41"/>
  <c r="I48" i="37"/>
  <c r="I47" i="37"/>
  <c r="I50" i="37"/>
  <c r="I49" i="37"/>
  <c r="J41" i="41"/>
  <c r="H120" i="41"/>
  <c r="H27" i="41"/>
  <c r="I120" i="41"/>
  <c r="J120" i="41"/>
  <c r="J65" i="58"/>
  <c r="J63" i="58"/>
  <c r="J64" i="58"/>
  <c r="J66" i="58"/>
  <c r="J81" i="58"/>
  <c r="J79" i="58"/>
  <c r="J80" i="58"/>
  <c r="J82" i="58"/>
  <c r="H22" i="41"/>
  <c r="J134" i="41"/>
  <c r="H134" i="41"/>
  <c r="I134" i="41"/>
  <c r="H41" i="41"/>
  <c r="I53" i="41"/>
  <c r="J52" i="41"/>
  <c r="J85" i="41"/>
  <c r="I64" i="58"/>
  <c r="I63" i="58"/>
  <c r="I66" i="58"/>
  <c r="I65" i="58"/>
  <c r="I52" i="26"/>
  <c r="J42" i="41"/>
  <c r="H29" i="41"/>
  <c r="H122" i="41"/>
  <c r="I122" i="41"/>
  <c r="J122" i="41"/>
  <c r="I28" i="41"/>
  <c r="I33" i="37"/>
  <c r="I32" i="37"/>
  <c r="I31" i="37"/>
  <c r="I34" i="37"/>
  <c r="I135" i="41"/>
  <c r="H135" i="41"/>
  <c r="J135" i="41"/>
  <c r="H42" i="41"/>
  <c r="I52" i="41"/>
  <c r="J54" i="41"/>
  <c r="J84" i="41"/>
  <c r="H47" i="58"/>
  <c r="H48" i="58"/>
  <c r="H48" i="41" s="1"/>
  <c r="H49" i="58"/>
  <c r="H49" i="41" s="1"/>
  <c r="H50" i="58"/>
  <c r="H50" i="41" s="1"/>
  <c r="J73" i="41"/>
  <c r="J40" i="41"/>
  <c r="H123" i="41"/>
  <c r="I123" i="41"/>
  <c r="J123" i="41"/>
  <c r="H30" i="41"/>
  <c r="J16" i="58"/>
  <c r="J18" i="58"/>
  <c r="J15" i="58"/>
  <c r="J17" i="58"/>
  <c r="I29" i="41"/>
  <c r="I22" i="41"/>
  <c r="J53" i="26"/>
  <c r="J53" i="41"/>
  <c r="J22" i="41"/>
  <c r="J72" i="41"/>
  <c r="J31" i="37"/>
  <c r="J33" i="37"/>
  <c r="J34" i="37"/>
  <c r="J32" i="37"/>
  <c r="H35" i="41"/>
  <c r="H26" i="41"/>
  <c r="I119" i="41"/>
  <c r="H119" i="41"/>
  <c r="J119" i="41"/>
  <c r="J33" i="58"/>
  <c r="J31" i="58"/>
  <c r="J32" i="58"/>
  <c r="J34" i="58"/>
  <c r="J16" i="37"/>
  <c r="J18" i="37"/>
  <c r="J17" i="37"/>
  <c r="J15" i="37"/>
  <c r="I30" i="41"/>
  <c r="J65" i="37"/>
  <c r="J65" i="41" s="1"/>
  <c r="J63" i="37"/>
  <c r="J64" i="37"/>
  <c r="J66" i="37"/>
  <c r="J52" i="26"/>
  <c r="I71" i="41"/>
  <c r="J20" i="41"/>
  <c r="J68" i="41"/>
  <c r="J74" i="41"/>
  <c r="H130" i="41"/>
  <c r="J130" i="41"/>
  <c r="I130" i="41"/>
  <c r="H37" i="41"/>
  <c r="H64" i="58"/>
  <c r="H64" i="41" s="1"/>
  <c r="H63" i="58"/>
  <c r="H63" i="41" s="1"/>
  <c r="H65" i="58"/>
  <c r="H65" i="41" s="1"/>
  <c r="H66" i="58"/>
  <c r="H66" i="41" s="1"/>
  <c r="H25" i="41"/>
  <c r="I118" i="41"/>
  <c r="J118" i="41"/>
  <c r="H118" i="41"/>
  <c r="I27" i="41"/>
  <c r="I20" i="41"/>
  <c r="J50" i="37"/>
  <c r="J48" i="37"/>
  <c r="J48" i="41" s="1"/>
  <c r="J47" i="37"/>
  <c r="J49" i="37"/>
  <c r="I72" i="41"/>
  <c r="J69" i="41"/>
  <c r="J71" i="41"/>
  <c r="J47" i="41" l="1"/>
  <c r="J50" i="41"/>
  <c r="J66" i="41"/>
  <c r="J63" i="41"/>
  <c r="I49" i="41"/>
  <c r="I80" i="41"/>
  <c r="J49" i="41"/>
  <c r="J31" i="41"/>
  <c r="J64" i="41"/>
  <c r="J18" i="41"/>
  <c r="I32" i="41"/>
  <c r="I33" i="41"/>
  <c r="I79" i="41"/>
  <c r="I50" i="41"/>
  <c r="I81" i="41"/>
  <c r="I82" i="41"/>
  <c r="I31" i="41"/>
  <c r="I34" i="41"/>
  <c r="I48" i="41"/>
  <c r="C38" i="63"/>
  <c r="H17" i="41"/>
  <c r="H124" i="41"/>
  <c r="M5" i="41" s="1"/>
  <c r="I124" i="41"/>
  <c r="N5" i="41" s="1"/>
  <c r="J124" i="41"/>
  <c r="O5" i="41" s="1"/>
  <c r="H31" i="41"/>
  <c r="H16" i="41"/>
  <c r="E8" i="53"/>
  <c r="I212" i="66"/>
  <c r="I68" i="74" s="1"/>
  <c r="G164" i="66"/>
  <c r="I164" i="66"/>
  <c r="I20" i="74" s="1"/>
  <c r="H115" i="41"/>
  <c r="K47" i="39" s="1"/>
  <c r="E145" i="38" s="1"/>
  <c r="I260" i="66"/>
  <c r="I116" i="74" s="1"/>
  <c r="H33" i="41"/>
  <c r="H424" i="58"/>
  <c r="H424" i="41" s="1"/>
  <c r="H15" i="41"/>
  <c r="H423" i="58"/>
  <c r="J115" i="41"/>
  <c r="J113" i="41"/>
  <c r="I424" i="58"/>
  <c r="G242" i="66" s="1"/>
  <c r="I423" i="58"/>
  <c r="H34" i="41"/>
  <c r="I127" i="41"/>
  <c r="J127" i="41"/>
  <c r="H127" i="41"/>
  <c r="I47" i="41"/>
  <c r="J423" i="37"/>
  <c r="E335" i="38" s="1"/>
  <c r="J15" i="41"/>
  <c r="J424" i="37"/>
  <c r="G146" i="66" s="1"/>
  <c r="G244" i="66"/>
  <c r="J128" i="41"/>
  <c r="I115" i="41"/>
  <c r="H113" i="41"/>
  <c r="C48" i="63"/>
  <c r="H32" i="41"/>
  <c r="C28" i="63"/>
  <c r="J17" i="41"/>
  <c r="I128" i="41"/>
  <c r="G196" i="66"/>
  <c r="E263" i="38"/>
  <c r="E277" i="38"/>
  <c r="E274" i="38"/>
  <c r="E275" i="38"/>
  <c r="E276" i="38"/>
  <c r="J114" i="41"/>
  <c r="E246" i="38"/>
  <c r="E237" i="38"/>
  <c r="E235" i="38"/>
  <c r="E238" i="38"/>
  <c r="E234" i="38"/>
  <c r="E244" i="38"/>
  <c r="E242" i="38"/>
  <c r="E240" i="38"/>
  <c r="E241" i="38"/>
  <c r="E236" i="38"/>
  <c r="H114" i="41"/>
  <c r="E239" i="38"/>
  <c r="E245" i="38"/>
  <c r="E233" i="38"/>
  <c r="E247" i="38"/>
  <c r="E243" i="38"/>
  <c r="I424" i="37"/>
  <c r="G98" i="66" s="1"/>
  <c r="I15" i="41"/>
  <c r="I423" i="37"/>
  <c r="I113" i="41"/>
  <c r="J16" i="41"/>
  <c r="J423" i="58"/>
  <c r="J424" i="58"/>
  <c r="G290" i="66" s="1"/>
  <c r="H47" i="41"/>
  <c r="H140" i="41"/>
  <c r="M6" i="41" s="1"/>
  <c r="J140" i="41"/>
  <c r="O6" i="41" s="1"/>
  <c r="I140" i="41"/>
  <c r="N6" i="41" s="1"/>
  <c r="I16" i="41"/>
  <c r="J79" i="41"/>
  <c r="H128" i="41"/>
  <c r="G148" i="66"/>
  <c r="J32" i="41"/>
  <c r="E260" i="38"/>
  <c r="E262" i="38"/>
  <c r="I114" i="41"/>
  <c r="E259" i="38"/>
  <c r="E248" i="38"/>
  <c r="E261" i="38"/>
  <c r="I18" i="41"/>
  <c r="J80" i="41"/>
  <c r="I64" i="41"/>
  <c r="C58" i="63"/>
  <c r="J34" i="41"/>
  <c r="I17" i="41"/>
  <c r="C18" i="63"/>
  <c r="J82" i="41"/>
  <c r="J427" i="58"/>
  <c r="J112" i="41"/>
  <c r="J426" i="58"/>
  <c r="J428" i="58"/>
  <c r="J428" i="41" s="1"/>
  <c r="G278" i="66"/>
  <c r="J429" i="58"/>
  <c r="I66" i="41"/>
  <c r="J33" i="41"/>
  <c r="J81" i="41"/>
  <c r="G182" i="66"/>
  <c r="H428" i="58"/>
  <c r="H428" i="41" s="1"/>
  <c r="H429" i="58"/>
  <c r="H112" i="41"/>
  <c r="H426" i="58"/>
  <c r="H427" i="58"/>
  <c r="I63" i="41"/>
  <c r="I428" i="58"/>
  <c r="I428" i="41" s="1"/>
  <c r="G230" i="66"/>
  <c r="I426" i="58"/>
  <c r="I429" i="58"/>
  <c r="I112" i="41"/>
  <c r="I427" i="58"/>
  <c r="H18" i="41"/>
  <c r="I65" i="41"/>
  <c r="E35" i="53" l="1"/>
  <c r="F35" i="53" s="1"/>
  <c r="H29" i="53" s="1"/>
  <c r="E23" i="53"/>
  <c r="F23" i="53" s="1"/>
  <c r="H17" i="53" s="1"/>
  <c r="K164" i="66"/>
  <c r="H455" i="58"/>
  <c r="O182" i="66"/>
  <c r="G38" i="74"/>
  <c r="I451" i="58"/>
  <c r="H203" i="66"/>
  <c r="H59" i="74" s="1"/>
  <c r="I429" i="41"/>
  <c r="G221" i="66"/>
  <c r="O148" i="66"/>
  <c r="G4" i="74"/>
  <c r="J435" i="58"/>
  <c r="J435" i="41" s="1"/>
  <c r="J436" i="58"/>
  <c r="J437" i="58"/>
  <c r="J434" i="58"/>
  <c r="J109" i="41"/>
  <c r="H429" i="41"/>
  <c r="G173" i="66"/>
  <c r="L42" i="39"/>
  <c r="E157" i="38" s="1"/>
  <c r="G237" i="66"/>
  <c r="I427" i="41"/>
  <c r="D15" i="39" s="1"/>
  <c r="I426" i="41"/>
  <c r="G223" i="66"/>
  <c r="I454" i="58"/>
  <c r="I454" i="41" s="1"/>
  <c r="H214" i="66"/>
  <c r="H149" i="66"/>
  <c r="H443" i="58"/>
  <c r="H443" i="41" s="1"/>
  <c r="J425" i="37"/>
  <c r="N147" i="66"/>
  <c r="G147" i="66"/>
  <c r="J423" i="41"/>
  <c r="I434" i="58"/>
  <c r="I436" i="58"/>
  <c r="I435" i="58"/>
  <c r="I435" i="41" s="1"/>
  <c r="I109" i="41"/>
  <c r="I437" i="58"/>
  <c r="I111" i="41"/>
  <c r="D16" i="39" s="1"/>
  <c r="L43" i="39"/>
  <c r="E160" i="38" s="1"/>
  <c r="G202" i="66"/>
  <c r="I478" i="58"/>
  <c r="G86" i="74"/>
  <c r="O230" i="66"/>
  <c r="G269" i="66"/>
  <c r="J429" i="41"/>
  <c r="H176" i="66"/>
  <c r="H448" i="58"/>
  <c r="H448" i="41" s="1"/>
  <c r="G98" i="74"/>
  <c r="H447" i="58"/>
  <c r="H447" i="41" s="1"/>
  <c r="H192" i="66"/>
  <c r="G195" i="66"/>
  <c r="H423" i="41"/>
  <c r="H425" i="58"/>
  <c r="E299" i="38"/>
  <c r="N195" i="66" s="1"/>
  <c r="N51" i="74" s="1"/>
  <c r="E401" i="38"/>
  <c r="C47" i="39"/>
  <c r="E94" i="38" s="1"/>
  <c r="E398" i="38"/>
  <c r="E311" i="38"/>
  <c r="N99" i="66" s="1"/>
  <c r="I423" i="41"/>
  <c r="I425" i="37"/>
  <c r="G99" i="66"/>
  <c r="H161" i="66"/>
  <c r="H449" i="58"/>
  <c r="H449" i="41" s="1"/>
  <c r="G52" i="74"/>
  <c r="O196" i="66"/>
  <c r="I108" i="41"/>
  <c r="N4" i="41" s="1"/>
  <c r="C43" i="63"/>
  <c r="G189" i="66"/>
  <c r="H427" i="41"/>
  <c r="B6" i="39" s="1"/>
  <c r="H155" i="66"/>
  <c r="H11" i="74" s="1"/>
  <c r="H451" i="58"/>
  <c r="H451" i="41" s="1"/>
  <c r="H284" i="66"/>
  <c r="H140" i="74" s="1"/>
  <c r="J453" i="58"/>
  <c r="J453" i="41" s="1"/>
  <c r="G20" i="74"/>
  <c r="E17" i="53"/>
  <c r="F17" i="53" s="1"/>
  <c r="H23" i="53" s="1"/>
  <c r="I424" i="41"/>
  <c r="H441" i="58"/>
  <c r="H441" i="41" s="1"/>
  <c r="H164" i="66"/>
  <c r="H20" i="74" s="1"/>
  <c r="J452" i="58"/>
  <c r="J452" i="41" s="1"/>
  <c r="H258" i="66"/>
  <c r="H114" i="74" s="1"/>
  <c r="E391" i="38"/>
  <c r="C33" i="63"/>
  <c r="H108" i="41"/>
  <c r="M4" i="41" s="1"/>
  <c r="I452" i="58"/>
  <c r="H210" i="66"/>
  <c r="H66" i="74" s="1"/>
  <c r="E390" i="38"/>
  <c r="H450" i="58"/>
  <c r="H450" i="41" s="1"/>
  <c r="H173" i="66"/>
  <c r="H29" i="74" s="1"/>
  <c r="H174" i="66"/>
  <c r="H445" i="58"/>
  <c r="H445" i="41" s="1"/>
  <c r="E323" i="38"/>
  <c r="N243" i="66" s="1"/>
  <c r="G243" i="66"/>
  <c r="I425" i="58"/>
  <c r="J108" i="41"/>
  <c r="O4" i="41" s="1"/>
  <c r="C53" i="63"/>
  <c r="H110" i="41"/>
  <c r="B4" i="39" s="1"/>
  <c r="G172" i="66"/>
  <c r="H426" i="41"/>
  <c r="G175" i="66"/>
  <c r="H454" i="58"/>
  <c r="H454" i="41" s="1"/>
  <c r="H166" i="66"/>
  <c r="H442" i="58"/>
  <c r="H442" i="41" s="1"/>
  <c r="H169" i="66"/>
  <c r="H251" i="66"/>
  <c r="H107" i="74" s="1"/>
  <c r="J451" i="58"/>
  <c r="J451" i="41" s="1"/>
  <c r="G194" i="66"/>
  <c r="O278" i="66"/>
  <c r="G134" i="74"/>
  <c r="G285" i="66"/>
  <c r="J427" i="41"/>
  <c r="E15" i="39" s="1"/>
  <c r="M42" i="39"/>
  <c r="E174" i="38" s="1"/>
  <c r="H236" i="66"/>
  <c r="H92" i="74" s="1"/>
  <c r="I453" i="58"/>
  <c r="I453" i="41" s="1"/>
  <c r="H170" i="66"/>
  <c r="H440" i="58"/>
  <c r="H440" i="41" s="1"/>
  <c r="H444" i="58"/>
  <c r="H444" i="41" s="1"/>
  <c r="H186" i="66"/>
  <c r="J454" i="58"/>
  <c r="J454" i="41" s="1"/>
  <c r="H262" i="66"/>
  <c r="J438" i="58"/>
  <c r="J125" i="41"/>
  <c r="J439" i="58"/>
  <c r="J439" i="41" s="1"/>
  <c r="I477" i="58"/>
  <c r="G204" i="66"/>
  <c r="I126" i="41"/>
  <c r="D14" i="39" s="1"/>
  <c r="L41" i="39"/>
  <c r="E156" i="38" s="1"/>
  <c r="E11" i="53"/>
  <c r="F11" i="53" s="1"/>
  <c r="J110" i="41"/>
  <c r="E13" i="39" s="1"/>
  <c r="M40" i="39"/>
  <c r="G268" i="66"/>
  <c r="J476" i="58"/>
  <c r="J426" i="41"/>
  <c r="G271" i="66"/>
  <c r="H111" i="41"/>
  <c r="B7" i="39" s="1"/>
  <c r="G154" i="66"/>
  <c r="J425" i="58"/>
  <c r="C59" i="63" s="1"/>
  <c r="E347" i="38"/>
  <c r="N291" i="66" s="1"/>
  <c r="G291" i="66"/>
  <c r="H162" i="66"/>
  <c r="H18" i="74" s="1"/>
  <c r="E389" i="38"/>
  <c r="H452" i="58"/>
  <c r="H452" i="41" s="1"/>
  <c r="H188" i="66"/>
  <c r="H44" i="74" s="1"/>
  <c r="H453" i="58"/>
  <c r="H453" i="41" s="1"/>
  <c r="H266" i="66"/>
  <c r="J440" i="58"/>
  <c r="J440" i="41" s="1"/>
  <c r="H125" i="41"/>
  <c r="H438" i="58"/>
  <c r="H439" i="58"/>
  <c r="H439" i="41" s="1"/>
  <c r="O244" i="66"/>
  <c r="G100" i="74"/>
  <c r="K41" i="39"/>
  <c r="E139" i="38" s="1"/>
  <c r="H477" i="58"/>
  <c r="G156" i="66"/>
  <c r="H126" i="41"/>
  <c r="C14" i="39" s="1"/>
  <c r="I476" i="58"/>
  <c r="G220" i="66"/>
  <c r="L40" i="39"/>
  <c r="I110" i="41"/>
  <c r="D13" i="39" s="1"/>
  <c r="J111" i="41"/>
  <c r="E16" i="39" s="1"/>
  <c r="J478" i="58"/>
  <c r="M43" i="39"/>
  <c r="E177" i="38" s="1"/>
  <c r="G250" i="66"/>
  <c r="H218" i="66"/>
  <c r="I440" i="58"/>
  <c r="I440" i="41" s="1"/>
  <c r="G146" i="74"/>
  <c r="H184" i="66"/>
  <c r="H446" i="58"/>
  <c r="H446" i="41" s="1"/>
  <c r="I125" i="41"/>
  <c r="I439" i="58"/>
  <c r="I439" i="41" s="1"/>
  <c r="I438" i="58"/>
  <c r="E29" i="53"/>
  <c r="F29" i="53" s="1"/>
  <c r="H35" i="53" s="1"/>
  <c r="J424" i="41"/>
  <c r="J126" i="41"/>
  <c r="E14" i="39" s="1"/>
  <c r="M41" i="39"/>
  <c r="E173" i="38" s="1"/>
  <c r="G252" i="66"/>
  <c r="J477" i="58"/>
  <c r="H434" i="58"/>
  <c r="H109" i="41"/>
  <c r="H437" i="58"/>
  <c r="H436" i="58"/>
  <c r="H435" i="58"/>
  <c r="H435" i="41" s="1"/>
  <c r="G35" i="53" l="1"/>
  <c r="E341" i="38" s="1"/>
  <c r="J484" i="58" s="1"/>
  <c r="G23" i="53"/>
  <c r="E317" i="38" s="1"/>
  <c r="M242" i="66" s="1"/>
  <c r="G17" i="53"/>
  <c r="E305" i="38" s="1"/>
  <c r="M98" i="66" s="1"/>
  <c r="M46" i="39"/>
  <c r="E176" i="38" s="1"/>
  <c r="K263" i="66" s="1"/>
  <c r="G263" i="66"/>
  <c r="K46" i="39"/>
  <c r="E142" i="38" s="1"/>
  <c r="H467" i="58" s="1"/>
  <c r="H436" i="41"/>
  <c r="G188" i="66"/>
  <c r="H437" i="41"/>
  <c r="G187" i="66"/>
  <c r="I438" i="41"/>
  <c r="G205" i="66"/>
  <c r="H74" i="74"/>
  <c r="K156" i="66"/>
  <c r="H462" i="58"/>
  <c r="H462" i="41" s="1"/>
  <c r="H491" i="58"/>
  <c r="N161" i="66"/>
  <c r="N17" i="74" s="1"/>
  <c r="H490" i="58"/>
  <c r="H492" i="58"/>
  <c r="G124" i="74"/>
  <c r="H118" i="74"/>
  <c r="O262" i="66"/>
  <c r="J473" i="58"/>
  <c r="J473" i="41" s="1"/>
  <c r="K285" i="66"/>
  <c r="G15" i="39" s="1"/>
  <c r="C13" i="39"/>
  <c r="H476" i="58"/>
  <c r="C40" i="39"/>
  <c r="H476" i="37"/>
  <c r="K40" i="39"/>
  <c r="O174" i="66"/>
  <c r="H30" i="74"/>
  <c r="Z52" i="66"/>
  <c r="Z196" i="66"/>
  <c r="AA52" i="66"/>
  <c r="AA196" i="66"/>
  <c r="E377" i="38"/>
  <c r="L202" i="66" s="1"/>
  <c r="L58" i="74" s="1"/>
  <c r="I478" i="41"/>
  <c r="H70" i="74"/>
  <c r="O214" i="66"/>
  <c r="J436" i="41"/>
  <c r="G284" i="66"/>
  <c r="H497" i="37"/>
  <c r="H495" i="37"/>
  <c r="H496" i="37"/>
  <c r="O192" i="66"/>
  <c r="H48" i="74"/>
  <c r="G58" i="74"/>
  <c r="H434" i="41"/>
  <c r="G177" i="66"/>
  <c r="H42" i="74"/>
  <c r="O186" i="66"/>
  <c r="O52" i="74"/>
  <c r="AC52" i="74"/>
  <c r="AD52" i="74" s="1"/>
  <c r="H455" i="37"/>
  <c r="K20" i="66"/>
  <c r="D2" i="53"/>
  <c r="F2" i="53" s="1"/>
  <c r="O176" i="66"/>
  <c r="H32" i="74"/>
  <c r="I463" i="58"/>
  <c r="I463" i="41" s="1"/>
  <c r="K202" i="66"/>
  <c r="F16" i="39" s="1"/>
  <c r="G147" i="74"/>
  <c r="O147" i="66"/>
  <c r="O223" i="66"/>
  <c r="G79" i="74"/>
  <c r="O100" i="74"/>
  <c r="AC100" i="74"/>
  <c r="E382" i="38"/>
  <c r="L252" i="66" s="1"/>
  <c r="L108" i="74" s="1"/>
  <c r="J477" i="41"/>
  <c r="E383" i="38"/>
  <c r="L250" i="66" s="1"/>
  <c r="L106" i="74" s="1"/>
  <c r="J478" i="41"/>
  <c r="AA100" i="66"/>
  <c r="Z100" i="66"/>
  <c r="Z244" i="66"/>
  <c r="AA244" i="66"/>
  <c r="H5" i="53"/>
  <c r="G5" i="53" s="1"/>
  <c r="E281" i="38" s="1"/>
  <c r="G11" i="53"/>
  <c r="E293" i="38" s="1"/>
  <c r="O134" i="74"/>
  <c r="AC134" i="74"/>
  <c r="AD134" i="74" s="1"/>
  <c r="H25" i="74"/>
  <c r="O169" i="66"/>
  <c r="I425" i="41"/>
  <c r="C49" i="63"/>
  <c r="I490" i="58"/>
  <c r="I491" i="58"/>
  <c r="I492" i="58"/>
  <c r="N209" i="66"/>
  <c r="N65" i="74" s="1"/>
  <c r="H497" i="58"/>
  <c r="H496" i="58"/>
  <c r="H495" i="58"/>
  <c r="C41" i="63" s="1"/>
  <c r="L46" i="39"/>
  <c r="E159" i="38" s="1"/>
  <c r="N147" i="74"/>
  <c r="AC38" i="74"/>
  <c r="AD38" i="74" s="1"/>
  <c r="O38" i="74"/>
  <c r="G108" i="74"/>
  <c r="I462" i="58"/>
  <c r="I462" i="41" s="1"/>
  <c r="K204" i="66"/>
  <c r="AA134" i="66"/>
  <c r="Z278" i="66"/>
  <c r="Z134" i="66"/>
  <c r="AA278" i="66"/>
  <c r="O243" i="66"/>
  <c r="I437" i="41"/>
  <c r="G235" i="66"/>
  <c r="J425" i="41"/>
  <c r="C29" i="63"/>
  <c r="Z182" i="66"/>
  <c r="Z38" i="66"/>
  <c r="AA182" i="66"/>
  <c r="AA38" i="66"/>
  <c r="K252" i="66"/>
  <c r="J462" i="58"/>
  <c r="J462" i="41" s="1"/>
  <c r="AB3" i="39"/>
  <c r="G157" i="66"/>
  <c r="H438" i="41"/>
  <c r="H26" i="74"/>
  <c r="O170" i="66"/>
  <c r="H22" i="74"/>
  <c r="O166" i="66"/>
  <c r="C39" i="63"/>
  <c r="H425" i="41"/>
  <c r="G93" i="74"/>
  <c r="AC3" i="39"/>
  <c r="G60" i="74"/>
  <c r="G50" i="74"/>
  <c r="H17" i="74"/>
  <c r="I473" i="58"/>
  <c r="I473" i="41" s="1"/>
  <c r="K237" i="66"/>
  <c r="F15" i="39" s="1"/>
  <c r="AC4" i="74"/>
  <c r="O4" i="74"/>
  <c r="G106" i="74"/>
  <c r="E172" i="38"/>
  <c r="G141" i="74"/>
  <c r="E155" i="38"/>
  <c r="G76" i="74"/>
  <c r="G10" i="74"/>
  <c r="E376" i="38"/>
  <c r="L204" i="66" s="1"/>
  <c r="L60" i="74" s="1"/>
  <c r="I477" i="41"/>
  <c r="G99" i="74"/>
  <c r="O99" i="66"/>
  <c r="O195" i="66"/>
  <c r="G51" i="74"/>
  <c r="G236" i="66"/>
  <c r="I436" i="41"/>
  <c r="O173" i="66"/>
  <c r="G29" i="74"/>
  <c r="AA148" i="66"/>
  <c r="AA4" i="66"/>
  <c r="Z4" i="66"/>
  <c r="Z148" i="66"/>
  <c r="J463" i="58"/>
  <c r="J463" i="41" s="1"/>
  <c r="K250" i="66"/>
  <c r="H40" i="74"/>
  <c r="O184" i="66"/>
  <c r="E375" i="38"/>
  <c r="L220" i="66" s="1"/>
  <c r="L76" i="74" s="1"/>
  <c r="I476" i="41"/>
  <c r="H122" i="74"/>
  <c r="C16" i="39"/>
  <c r="K43" i="39"/>
  <c r="E143" i="38" s="1"/>
  <c r="H478" i="58"/>
  <c r="E371" i="38" s="1"/>
  <c r="L154" i="66" s="1"/>
  <c r="H478" i="37"/>
  <c r="C43" i="39"/>
  <c r="E92" i="38" s="1"/>
  <c r="G119" i="74"/>
  <c r="C15" i="39"/>
  <c r="C42" i="39"/>
  <c r="E89" i="38" s="1"/>
  <c r="K42" i="39"/>
  <c r="E140" i="38" s="1"/>
  <c r="C19" i="63"/>
  <c r="G167" i="66"/>
  <c r="G125" i="74"/>
  <c r="I434" i="41"/>
  <c r="G225" i="66"/>
  <c r="O291" i="66"/>
  <c r="O14" i="39"/>
  <c r="P14" i="39"/>
  <c r="Q14" i="39" s="1"/>
  <c r="G127" i="74"/>
  <c r="O271" i="66"/>
  <c r="O175" i="66"/>
  <c r="G31" i="74"/>
  <c r="G45" i="74"/>
  <c r="AA230" i="66"/>
  <c r="Z230" i="66"/>
  <c r="AA86" i="66"/>
  <c r="Z86" i="66"/>
  <c r="N99" i="74"/>
  <c r="O86" i="74"/>
  <c r="AC86" i="74"/>
  <c r="AD86" i="74" s="1"/>
  <c r="H5" i="74"/>
  <c r="O149" i="66"/>
  <c r="G273" i="66"/>
  <c r="J434" i="41"/>
  <c r="G29" i="53"/>
  <c r="E329" i="38" s="1"/>
  <c r="T164" i="66"/>
  <c r="X164" i="66"/>
  <c r="G12" i="74"/>
  <c r="E370" i="38"/>
  <c r="L156" i="66" s="1"/>
  <c r="L12" i="74" s="1"/>
  <c r="H477" i="41"/>
  <c r="E381" i="38"/>
  <c r="L268" i="66" s="1"/>
  <c r="L124" i="74" s="1"/>
  <c r="J476" i="41"/>
  <c r="G253" i="66"/>
  <c r="J438" i="41"/>
  <c r="G28" i="74"/>
  <c r="J490" i="58"/>
  <c r="N257" i="66"/>
  <c r="N113" i="74" s="1"/>
  <c r="J492" i="58"/>
  <c r="J491" i="58"/>
  <c r="G215" i="66"/>
  <c r="G283" i="66"/>
  <c r="J437" i="41"/>
  <c r="G77" i="74"/>
  <c r="D8" i="53"/>
  <c r="F8" i="53" s="1"/>
  <c r="H2" i="53" s="1"/>
  <c r="M290" i="66" l="1"/>
  <c r="I484" i="37"/>
  <c r="I484" i="58"/>
  <c r="O285" i="66"/>
  <c r="AA285" i="66" s="1"/>
  <c r="J467" i="58"/>
  <c r="O263" i="66"/>
  <c r="O156" i="66"/>
  <c r="K167" i="66"/>
  <c r="O161" i="66"/>
  <c r="P161" i="66" s="1"/>
  <c r="O99" i="74"/>
  <c r="AC99" i="74"/>
  <c r="AD99" i="74" s="1"/>
  <c r="AA141" i="66"/>
  <c r="Z141" i="66"/>
  <c r="G14" i="39"/>
  <c r="K108" i="74"/>
  <c r="O108" i="74" s="1"/>
  <c r="T252" i="66"/>
  <c r="Q252" i="66"/>
  <c r="X252" i="66"/>
  <c r="K60" i="74"/>
  <c r="AC60" i="74" s="1"/>
  <c r="AD60" i="74" s="1"/>
  <c r="X204" i="66"/>
  <c r="T204" i="66"/>
  <c r="Q204" i="66"/>
  <c r="O147" i="74"/>
  <c r="AC147" i="74"/>
  <c r="AD147" i="74" s="1"/>
  <c r="Z186" i="66"/>
  <c r="P186" i="66"/>
  <c r="P42" i="66"/>
  <c r="AA186" i="66"/>
  <c r="Z42" i="66"/>
  <c r="AA42" i="66"/>
  <c r="P48" i="66"/>
  <c r="Z48" i="66"/>
  <c r="AA48" i="66"/>
  <c r="AA192" i="66"/>
  <c r="P192" i="66"/>
  <c r="H7" i="6"/>
  <c r="Z192" i="66"/>
  <c r="E138" i="38"/>
  <c r="M146" i="66"/>
  <c r="J484" i="37"/>
  <c r="J484" i="41" s="1"/>
  <c r="H463" i="37"/>
  <c r="K10" i="66"/>
  <c r="AA184" i="66"/>
  <c r="Z40" i="66"/>
  <c r="AA40" i="66"/>
  <c r="Z184" i="66"/>
  <c r="AC17" i="74"/>
  <c r="C22" i="77" s="1"/>
  <c r="O17" i="74"/>
  <c r="AA25" i="66"/>
  <c r="AA169" i="66"/>
  <c r="Z25" i="66"/>
  <c r="Z169" i="66"/>
  <c r="T202" i="66"/>
  <c r="Q202" i="66"/>
  <c r="X202" i="66"/>
  <c r="K58" i="74"/>
  <c r="O58" i="74" s="1"/>
  <c r="O42" i="74"/>
  <c r="AC42" i="74"/>
  <c r="C30" i="77" s="1"/>
  <c r="E405" i="38"/>
  <c r="G37" i="66"/>
  <c r="H496" i="41"/>
  <c r="H476" i="41"/>
  <c r="E351" i="38"/>
  <c r="L28" i="66" s="1"/>
  <c r="AC31" i="74"/>
  <c r="C27" i="77" s="1"/>
  <c r="O31" i="74"/>
  <c r="H478" i="41"/>
  <c r="E353" i="38"/>
  <c r="L10" i="66" s="1"/>
  <c r="L10" i="74" s="1"/>
  <c r="O29" i="74"/>
  <c r="AC29" i="74"/>
  <c r="AD29" i="74" s="1"/>
  <c r="I467" i="58"/>
  <c r="K215" i="66"/>
  <c r="O215" i="66" s="1"/>
  <c r="AC25" i="74"/>
  <c r="C25" i="77" s="1"/>
  <c r="O25" i="74"/>
  <c r="O177" i="66"/>
  <c r="G33" i="74"/>
  <c r="H495" i="41"/>
  <c r="C11" i="63"/>
  <c r="E87" i="38"/>
  <c r="G61" i="74"/>
  <c r="O205" i="66"/>
  <c r="AC5" i="74"/>
  <c r="O5" i="74"/>
  <c r="G109" i="74"/>
  <c r="O253" i="66"/>
  <c r="P15" i="39"/>
  <c r="Q15" i="39" s="1"/>
  <c r="O15" i="39"/>
  <c r="Z175" i="66"/>
  <c r="AA175" i="66"/>
  <c r="Z31" i="66"/>
  <c r="AA31" i="66"/>
  <c r="Q98" i="66"/>
  <c r="M98" i="74"/>
  <c r="O98" i="66"/>
  <c r="O40" i="74"/>
  <c r="AC40" i="74"/>
  <c r="AD40" i="74" s="1"/>
  <c r="Z29" i="66"/>
  <c r="Z173" i="66"/>
  <c r="AA173" i="66"/>
  <c r="AA29" i="66"/>
  <c r="Z4" i="74"/>
  <c r="AA4" i="74"/>
  <c r="G13" i="74"/>
  <c r="O157" i="66"/>
  <c r="D18" i="77"/>
  <c r="AD100" i="74"/>
  <c r="O32" i="74"/>
  <c r="AC32" i="74"/>
  <c r="H497" i="41"/>
  <c r="C46" i="39" s="1"/>
  <c r="E91" i="38" s="1"/>
  <c r="E404" i="38"/>
  <c r="G36" i="66"/>
  <c r="E369" i="38"/>
  <c r="L172" i="66" s="1"/>
  <c r="G251" i="66"/>
  <c r="J491" i="41"/>
  <c r="Z149" i="66"/>
  <c r="AA5" i="66"/>
  <c r="H5" i="6"/>
  <c r="AA149" i="66"/>
  <c r="Z5" i="66"/>
  <c r="K154" i="66"/>
  <c r="H463" i="58"/>
  <c r="C18" i="77"/>
  <c r="AD4" i="74"/>
  <c r="Z166" i="66"/>
  <c r="AA166" i="66"/>
  <c r="AA22" i="66"/>
  <c r="Z22" i="66"/>
  <c r="O252" i="66"/>
  <c r="E411" i="38"/>
  <c r="G181" i="66"/>
  <c r="AA134" i="74"/>
  <c r="Z134" i="74"/>
  <c r="AA100" i="74"/>
  <c r="Z100" i="74"/>
  <c r="G140" i="74"/>
  <c r="O284" i="66"/>
  <c r="O13" i="39"/>
  <c r="P13" i="39"/>
  <c r="AA3" i="39"/>
  <c r="K44" i="39"/>
  <c r="E144" i="38" s="1"/>
  <c r="H492" i="41"/>
  <c r="C17" i="39" s="1"/>
  <c r="P17" i="39" s="1"/>
  <c r="Q17" i="39" s="1"/>
  <c r="G153" i="66"/>
  <c r="G43" i="74"/>
  <c r="O187" i="66"/>
  <c r="G129" i="74"/>
  <c r="O273" i="66"/>
  <c r="G139" i="74"/>
  <c r="O283" i="66"/>
  <c r="M44" i="39"/>
  <c r="J492" i="41"/>
  <c r="E17" i="39" s="1"/>
  <c r="G249" i="66"/>
  <c r="P16" i="39"/>
  <c r="Q16" i="39" s="1"/>
  <c r="O16" i="39"/>
  <c r="O237" i="66"/>
  <c r="X237" i="66"/>
  <c r="T237" i="66"/>
  <c r="Q237" i="66"/>
  <c r="K93" i="74"/>
  <c r="G180" i="66"/>
  <c r="E410" i="38"/>
  <c r="H484" i="58"/>
  <c r="M194" i="66"/>
  <c r="P176" i="66"/>
  <c r="P32" i="66"/>
  <c r="Z176" i="66"/>
  <c r="AA176" i="66"/>
  <c r="Z32" i="66"/>
  <c r="AA32" i="66"/>
  <c r="H6" i="6"/>
  <c r="Q263" i="66"/>
  <c r="T263" i="66"/>
  <c r="X263" i="66"/>
  <c r="G162" i="66"/>
  <c r="H490" i="41"/>
  <c r="G92" i="74"/>
  <c r="O236" i="66"/>
  <c r="AC22" i="74"/>
  <c r="C24" i="77" s="1"/>
  <c r="O22" i="74"/>
  <c r="Z38" i="74"/>
  <c r="AA38" i="74"/>
  <c r="H484" i="37"/>
  <c r="M50" i="66"/>
  <c r="G2" i="53"/>
  <c r="H8" i="53"/>
  <c r="G8" i="53" s="1"/>
  <c r="G44" i="74"/>
  <c r="O188" i="66"/>
  <c r="AC127" i="74"/>
  <c r="D27" i="77" s="1"/>
  <c r="O127" i="74"/>
  <c r="G23" i="74"/>
  <c r="O167" i="66"/>
  <c r="G16" i="39"/>
  <c r="Q250" i="66"/>
  <c r="T250" i="66"/>
  <c r="X250" i="66"/>
  <c r="K106" i="74"/>
  <c r="AC106" i="74" s="1"/>
  <c r="AC51" i="74"/>
  <c r="AD51" i="74" s="1"/>
  <c r="O51" i="74"/>
  <c r="K268" i="66"/>
  <c r="J461" i="58"/>
  <c r="J460" i="58"/>
  <c r="Z26" i="66"/>
  <c r="AA170" i="66"/>
  <c r="P170" i="66"/>
  <c r="Z170" i="66"/>
  <c r="P26" i="66"/>
  <c r="AA26" i="66"/>
  <c r="I492" i="41"/>
  <c r="D17" i="39" s="1"/>
  <c r="G201" i="66"/>
  <c r="L44" i="39"/>
  <c r="AC79" i="74"/>
  <c r="AD79" i="74" s="1"/>
  <c r="O79" i="74"/>
  <c r="X20" i="66"/>
  <c r="K20" i="74"/>
  <c r="T20" i="66"/>
  <c r="Z70" i="66"/>
  <c r="Z214" i="66"/>
  <c r="AA70" i="66"/>
  <c r="AA214" i="66"/>
  <c r="T285" i="66"/>
  <c r="Q285" i="66"/>
  <c r="K141" i="74"/>
  <c r="O141" i="74" s="1"/>
  <c r="X285" i="66"/>
  <c r="G155" i="66"/>
  <c r="H491" i="41"/>
  <c r="F14" i="39"/>
  <c r="G203" i="66"/>
  <c r="I491" i="41"/>
  <c r="AA79" i="66"/>
  <c r="Z223" i="66"/>
  <c r="AA223" i="66"/>
  <c r="Z79" i="66"/>
  <c r="H455" i="41"/>
  <c r="O202" i="66"/>
  <c r="O70" i="74"/>
  <c r="AC70" i="74"/>
  <c r="AD70" i="74" s="1"/>
  <c r="Q167" i="66"/>
  <c r="W167" i="66" s="1"/>
  <c r="T167" i="66"/>
  <c r="S167" i="66"/>
  <c r="X167" i="66"/>
  <c r="G71" i="74"/>
  <c r="AA156" i="66"/>
  <c r="AA12" i="66"/>
  <c r="Z12" i="66"/>
  <c r="Z156" i="66"/>
  <c r="P156" i="66"/>
  <c r="P12" i="66"/>
  <c r="AA271" i="66"/>
  <c r="AA127" i="66"/>
  <c r="Z271" i="66"/>
  <c r="Z127" i="66"/>
  <c r="J490" i="41"/>
  <c r="G258" i="66"/>
  <c r="AA86" i="74"/>
  <c r="Z86" i="74"/>
  <c r="Z195" i="66"/>
  <c r="Z51" i="66"/>
  <c r="AA195" i="66"/>
  <c r="AA51" i="66"/>
  <c r="O250" i="66"/>
  <c r="O26" i="74"/>
  <c r="AC26" i="74"/>
  <c r="O235" i="66"/>
  <c r="G91" i="74"/>
  <c r="G210" i="66"/>
  <c r="I490" i="41"/>
  <c r="Q156" i="66"/>
  <c r="W156" i="66" s="1"/>
  <c r="X156" i="66"/>
  <c r="T156" i="66"/>
  <c r="K12" i="74"/>
  <c r="S156" i="66"/>
  <c r="H473" i="58"/>
  <c r="K189" i="66"/>
  <c r="AA99" i="66"/>
  <c r="Z99" i="66"/>
  <c r="AA243" i="66"/>
  <c r="Z243" i="66"/>
  <c r="I460" i="58"/>
  <c r="I460" i="41" s="1"/>
  <c r="I461" i="58"/>
  <c r="K220" i="66"/>
  <c r="O204" i="66"/>
  <c r="Q242" i="66"/>
  <c r="O242" i="66"/>
  <c r="Z291" i="66"/>
  <c r="Z147" i="66"/>
  <c r="AA147" i="66"/>
  <c r="AA291" i="66"/>
  <c r="Z52" i="74"/>
  <c r="AA52" i="74"/>
  <c r="O48" i="74"/>
  <c r="AC48" i="74"/>
  <c r="AD48" i="74" s="1"/>
  <c r="O30" i="74"/>
  <c r="AC30" i="74"/>
  <c r="AD30" i="74" s="1"/>
  <c r="Z118" i="66"/>
  <c r="AA262" i="66"/>
  <c r="Z262" i="66"/>
  <c r="AA118" i="66"/>
  <c r="Q290" i="66"/>
  <c r="O290" i="66"/>
  <c r="O225" i="66"/>
  <c r="G81" i="74"/>
  <c r="K45" i="66"/>
  <c r="H473" i="37"/>
  <c r="P174" i="66"/>
  <c r="AA30" i="66"/>
  <c r="Z30" i="66"/>
  <c r="AA174" i="66"/>
  <c r="P30" i="66"/>
  <c r="Z174" i="66"/>
  <c r="AC118" i="74"/>
  <c r="O118" i="74"/>
  <c r="P141" i="66" l="1"/>
  <c r="P285" i="66"/>
  <c r="R285" i="66" s="1"/>
  <c r="S285" i="66" s="1"/>
  <c r="U285" i="66" s="1"/>
  <c r="Z285" i="66"/>
  <c r="I484" i="41"/>
  <c r="Z161" i="66"/>
  <c r="AA161" i="66"/>
  <c r="P17" i="66"/>
  <c r="R17" i="66" s="1"/>
  <c r="Z17" i="66"/>
  <c r="AA17" i="66"/>
  <c r="H484" i="41"/>
  <c r="P242" i="66"/>
  <c r="R242" i="66" s="1"/>
  <c r="S242" i="66" s="1"/>
  <c r="U242" i="66" s="1"/>
  <c r="C26" i="77"/>
  <c r="C28" i="77"/>
  <c r="AC108" i="74"/>
  <c r="AD108" i="74" s="1"/>
  <c r="H473" i="41"/>
  <c r="O106" i="74"/>
  <c r="U156" i="66"/>
  <c r="Y156" i="66"/>
  <c r="Z141" i="74"/>
  <c r="AA141" i="74"/>
  <c r="P141" i="74"/>
  <c r="AA118" i="74"/>
  <c r="Z118" i="74"/>
  <c r="D29" i="39"/>
  <c r="D32" i="39"/>
  <c r="D33" i="39" s="1"/>
  <c r="J460" i="41"/>
  <c r="Z44" i="66"/>
  <c r="AA44" i="66"/>
  <c r="Z188" i="66"/>
  <c r="AA188" i="66"/>
  <c r="Q93" i="74"/>
  <c r="X93" i="74"/>
  <c r="T93" i="74"/>
  <c r="Z5" i="74"/>
  <c r="AA5" i="74"/>
  <c r="L28" i="74"/>
  <c r="O146" i="66"/>
  <c r="P290" i="66" s="1"/>
  <c r="Q146" i="66"/>
  <c r="M146" i="74"/>
  <c r="P48" i="74"/>
  <c r="AA48" i="74"/>
  <c r="Z48" i="74"/>
  <c r="R161" i="66"/>
  <c r="V161" i="66"/>
  <c r="AC12" i="74"/>
  <c r="AD12" i="74" s="1"/>
  <c r="Q12" i="74"/>
  <c r="W12" i="74" s="1"/>
  <c r="T12" i="74"/>
  <c r="S12" i="74"/>
  <c r="X12" i="74"/>
  <c r="P26" i="74"/>
  <c r="AA26" i="74"/>
  <c r="Z26" i="74"/>
  <c r="J461" i="41"/>
  <c r="C60" i="63"/>
  <c r="AC44" i="74"/>
  <c r="AD44" i="74" s="1"/>
  <c r="O44" i="74"/>
  <c r="H471" i="58"/>
  <c r="H471" i="41" s="1"/>
  <c r="K153" i="66"/>
  <c r="AA13" i="66"/>
  <c r="Z13" i="66"/>
  <c r="Z157" i="66"/>
  <c r="AA157" i="66"/>
  <c r="C19" i="77"/>
  <c r="AD5" i="74"/>
  <c r="Z31" i="74"/>
  <c r="AA31" i="74"/>
  <c r="K59" i="39"/>
  <c r="K60" i="39" s="1"/>
  <c r="Q220" i="66"/>
  <c r="T220" i="66"/>
  <c r="K76" i="74"/>
  <c r="X220" i="66"/>
  <c r="F13" i="39"/>
  <c r="O220" i="66"/>
  <c r="V26" i="66"/>
  <c r="R26" i="66"/>
  <c r="Q268" i="66"/>
  <c r="X268" i="66"/>
  <c r="T268" i="66"/>
  <c r="K124" i="74"/>
  <c r="O268" i="66"/>
  <c r="G13" i="39"/>
  <c r="P58" i="74"/>
  <c r="AA58" i="74"/>
  <c r="Z58" i="74"/>
  <c r="AA92" i="66"/>
  <c r="AA236" i="66"/>
  <c r="Z92" i="66"/>
  <c r="Z236" i="66"/>
  <c r="G105" i="74"/>
  <c r="G36" i="74"/>
  <c r="AA205" i="66"/>
  <c r="AA61" i="66"/>
  <c r="Z61" i="66"/>
  <c r="Z205" i="66"/>
  <c r="AD31" i="74"/>
  <c r="E27" i="77" s="1"/>
  <c r="K56" i="39"/>
  <c r="V42" i="66"/>
  <c r="R42" i="66"/>
  <c r="Z99" i="74"/>
  <c r="AA99" i="74"/>
  <c r="O258" i="66"/>
  <c r="G114" i="74"/>
  <c r="AD118" i="74"/>
  <c r="U167" i="66"/>
  <c r="E296" i="38"/>
  <c r="N164" i="66" s="1"/>
  <c r="E290" i="38"/>
  <c r="R32" i="66"/>
  <c r="V32" i="66"/>
  <c r="E29" i="39"/>
  <c r="L17" i="39" s="1"/>
  <c r="E32" i="39"/>
  <c r="E33" i="39" s="1"/>
  <c r="X154" i="66"/>
  <c r="S154" i="66"/>
  <c r="Q154" i="66"/>
  <c r="W154" i="66" s="1"/>
  <c r="T154" i="66"/>
  <c r="O154" i="66"/>
  <c r="M36" i="66"/>
  <c r="H488" i="37"/>
  <c r="AC13" i="74"/>
  <c r="C35" i="77" s="1"/>
  <c r="O13" i="74"/>
  <c r="AC141" i="74"/>
  <c r="AD141" i="74" s="1"/>
  <c r="G37" i="74"/>
  <c r="K172" i="66"/>
  <c r="H461" i="58"/>
  <c r="H460" i="58"/>
  <c r="H474" i="58"/>
  <c r="R186" i="66"/>
  <c r="V186" i="66"/>
  <c r="V30" i="66"/>
  <c r="R30" i="66"/>
  <c r="G11" i="74"/>
  <c r="O155" i="66"/>
  <c r="V170" i="66"/>
  <c r="R170" i="66"/>
  <c r="E284" i="38"/>
  <c r="E278" i="38"/>
  <c r="O92" i="74"/>
  <c r="AC92" i="74"/>
  <c r="AD92" i="74" s="1"/>
  <c r="V176" i="66"/>
  <c r="R176" i="66"/>
  <c r="P237" i="66"/>
  <c r="AA237" i="66"/>
  <c r="AA93" i="66"/>
  <c r="Z93" i="66"/>
  <c r="Z237" i="66"/>
  <c r="P93" i="66"/>
  <c r="E178" i="38"/>
  <c r="Z273" i="66"/>
  <c r="AA273" i="66"/>
  <c r="AA129" i="66"/>
  <c r="Z129" i="66"/>
  <c r="C32" i="39"/>
  <c r="C33" i="39" s="1"/>
  <c r="K23" i="66"/>
  <c r="H467" i="37"/>
  <c r="H467" i="41" s="1"/>
  <c r="O61" i="74"/>
  <c r="AC61" i="74"/>
  <c r="AD61" i="74" s="1"/>
  <c r="AC33" i="74"/>
  <c r="O33" i="74"/>
  <c r="M37" i="66"/>
  <c r="H487" i="37"/>
  <c r="Z91" i="66"/>
  <c r="AA91" i="66"/>
  <c r="AA235" i="66"/>
  <c r="Z235" i="66"/>
  <c r="X45" i="66"/>
  <c r="K45" i="74"/>
  <c r="T45" i="66"/>
  <c r="S45" i="66"/>
  <c r="O45" i="66"/>
  <c r="Q45" i="66"/>
  <c r="W45" i="66" s="1"/>
  <c r="V12" i="66"/>
  <c r="R12" i="66"/>
  <c r="Y167" i="66"/>
  <c r="O203" i="66"/>
  <c r="G59" i="74"/>
  <c r="O50" i="66"/>
  <c r="Q50" i="66"/>
  <c r="W50" i="66" s="1"/>
  <c r="Y50" i="66" s="1"/>
  <c r="M50" i="74"/>
  <c r="S50" i="66"/>
  <c r="U50" i="66" s="1"/>
  <c r="S194" i="66"/>
  <c r="U194" i="66" s="1"/>
  <c r="Q194" i="66"/>
  <c r="W194" i="66" s="1"/>
  <c r="Y194" i="66" s="1"/>
  <c r="O194" i="66"/>
  <c r="AA139" i="66"/>
  <c r="Z283" i="66"/>
  <c r="AA283" i="66"/>
  <c r="Z139" i="66"/>
  <c r="O129" i="74"/>
  <c r="AC129" i="74"/>
  <c r="C29" i="39"/>
  <c r="M181" i="66"/>
  <c r="H487" i="58"/>
  <c r="C9" i="77"/>
  <c r="AD32" i="74"/>
  <c r="E28" i="77" s="1"/>
  <c r="C59" i="39"/>
  <c r="C60" i="39" s="1"/>
  <c r="AD42" i="74"/>
  <c r="E30" i="77" s="1"/>
  <c r="P17" i="74"/>
  <c r="AA17" i="74"/>
  <c r="Z17" i="74"/>
  <c r="Z60" i="66"/>
  <c r="AA204" i="66"/>
  <c r="P60" i="66"/>
  <c r="P204" i="66"/>
  <c r="AA60" i="66"/>
  <c r="Z204" i="66"/>
  <c r="C50" i="63"/>
  <c r="I461" i="41"/>
  <c r="R174" i="66"/>
  <c r="V174" i="66"/>
  <c r="R156" i="66"/>
  <c r="V156" i="66"/>
  <c r="T141" i="74"/>
  <c r="Q141" i="74"/>
  <c r="X141" i="74"/>
  <c r="X20" i="74"/>
  <c r="T20" i="74"/>
  <c r="G18" i="74"/>
  <c r="O162" i="66"/>
  <c r="P252" i="66"/>
  <c r="Z108" i="66"/>
  <c r="AA252" i="66"/>
  <c r="P108" i="66"/>
  <c r="AA108" i="66"/>
  <c r="Z252" i="66"/>
  <c r="Z32" i="74"/>
  <c r="P32" i="74"/>
  <c r="AA32" i="74"/>
  <c r="AA242" i="66"/>
  <c r="P98" i="66"/>
  <c r="AA98" i="66"/>
  <c r="Z98" i="66"/>
  <c r="Z242" i="66"/>
  <c r="C56" i="39"/>
  <c r="Z33" i="66"/>
  <c r="AA33" i="66"/>
  <c r="AA177" i="66"/>
  <c r="Z177" i="66"/>
  <c r="AA29" i="74"/>
  <c r="Z29" i="74"/>
  <c r="Z42" i="74"/>
  <c r="P42" i="74"/>
  <c r="AA42" i="74"/>
  <c r="C7" i="77"/>
  <c r="AD17" i="74"/>
  <c r="E22" i="77" s="1"/>
  <c r="R192" i="66"/>
  <c r="V192" i="66"/>
  <c r="AA147" i="74"/>
  <c r="Z147" i="74"/>
  <c r="V17" i="66"/>
  <c r="AD26" i="74"/>
  <c r="E26" i="77" s="1"/>
  <c r="S189" i="66"/>
  <c r="T189" i="66"/>
  <c r="Q189" i="66"/>
  <c r="W189" i="66" s="1"/>
  <c r="X189" i="66"/>
  <c r="O189" i="66"/>
  <c r="Z70" i="74"/>
  <c r="AA70" i="74"/>
  <c r="AC93" i="74"/>
  <c r="AD93" i="74" s="1"/>
  <c r="Z51" i="74"/>
  <c r="AA51" i="74"/>
  <c r="M180" i="66"/>
  <c r="O180" i="66" s="1"/>
  <c r="H488" i="58"/>
  <c r="O139" i="74"/>
  <c r="AC139" i="74"/>
  <c r="AD139" i="74" s="1"/>
  <c r="Q13" i="39"/>
  <c r="P29" i="39"/>
  <c r="Q29" i="39" s="1"/>
  <c r="E18" i="77"/>
  <c r="G107" i="74"/>
  <c r="O251" i="66"/>
  <c r="Q98" i="74"/>
  <c r="O98" i="74"/>
  <c r="AC98" i="74"/>
  <c r="AD98" i="74" s="1"/>
  <c r="H474" i="37"/>
  <c r="H460" i="37"/>
  <c r="H461" i="37"/>
  <c r="K28" i="66"/>
  <c r="Z25" i="74"/>
  <c r="AA25" i="74"/>
  <c r="AC58" i="74"/>
  <c r="AD58" i="74" s="1"/>
  <c r="T58" i="74"/>
  <c r="X58" i="74"/>
  <c r="Q58" i="74"/>
  <c r="X10" i="66"/>
  <c r="S10" i="66"/>
  <c r="K10" i="74"/>
  <c r="T10" i="66"/>
  <c r="Q10" i="66"/>
  <c r="W10" i="66" s="1"/>
  <c r="O10" i="66"/>
  <c r="AC81" i="74"/>
  <c r="AD81" i="74" s="1"/>
  <c r="O81" i="74"/>
  <c r="O210" i="66"/>
  <c r="G66" i="74"/>
  <c r="P250" i="66"/>
  <c r="AA250" i="66"/>
  <c r="P106" i="66"/>
  <c r="AA106" i="66"/>
  <c r="Z106" i="66"/>
  <c r="Z250" i="66"/>
  <c r="Z225" i="66"/>
  <c r="AA81" i="66"/>
  <c r="Z81" i="66"/>
  <c r="AA225" i="66"/>
  <c r="O12" i="74"/>
  <c r="P202" i="66"/>
  <c r="P58" i="66"/>
  <c r="AA202" i="66"/>
  <c r="AA58" i="66"/>
  <c r="Z202" i="66"/>
  <c r="Z58" i="66"/>
  <c r="AA79" i="74"/>
  <c r="Z79" i="74"/>
  <c r="O93" i="74"/>
  <c r="AA187" i="66"/>
  <c r="Z187" i="66"/>
  <c r="Z43" i="66"/>
  <c r="AA43" i="66"/>
  <c r="F18" i="77"/>
  <c r="AD25" i="74"/>
  <c r="E25" i="77" s="1"/>
  <c r="H463" i="41"/>
  <c r="P30" i="74"/>
  <c r="AA30" i="74"/>
  <c r="Z30" i="74"/>
  <c r="AC91" i="74"/>
  <c r="AD91" i="74" s="1"/>
  <c r="O91" i="74"/>
  <c r="X106" i="74"/>
  <c r="Q106" i="74"/>
  <c r="T106" i="74"/>
  <c r="Z127" i="74"/>
  <c r="AA127" i="74"/>
  <c r="O43" i="74"/>
  <c r="AC43" i="74"/>
  <c r="AD43" i="74" s="1"/>
  <c r="Z284" i="66"/>
  <c r="AA140" i="66"/>
  <c r="Z140" i="66"/>
  <c r="AA284" i="66"/>
  <c r="Z40" i="74"/>
  <c r="AA40" i="74"/>
  <c r="Z253" i="66"/>
  <c r="Z109" i="66"/>
  <c r="AA253" i="66"/>
  <c r="AA109" i="66"/>
  <c r="X215" i="66"/>
  <c r="T215" i="66"/>
  <c r="Q215" i="66"/>
  <c r="Q108" i="74"/>
  <c r="X108" i="74"/>
  <c r="T108" i="74"/>
  <c r="P106" i="74"/>
  <c r="AA106" i="74"/>
  <c r="Z106" i="74"/>
  <c r="E161" i="38"/>
  <c r="AD127" i="74"/>
  <c r="F27" i="77" s="1"/>
  <c r="Z22" i="74"/>
  <c r="AA22" i="74"/>
  <c r="AA108" i="74"/>
  <c r="P108" i="74"/>
  <c r="Z108" i="74"/>
  <c r="V48" i="66"/>
  <c r="R48" i="66"/>
  <c r="O60" i="74"/>
  <c r="X60" i="74"/>
  <c r="T60" i="74"/>
  <c r="Q60" i="74"/>
  <c r="AD106" i="74"/>
  <c r="G57" i="74"/>
  <c r="AD22" i="74"/>
  <c r="E24" i="77" s="1"/>
  <c r="G9" i="74"/>
  <c r="O140" i="74"/>
  <c r="AC140" i="74"/>
  <c r="AD140" i="74" s="1"/>
  <c r="AC109" i="74"/>
  <c r="O109" i="74"/>
  <c r="W141" i="66"/>
  <c r="Y141" i="66" s="1"/>
  <c r="R141" i="66"/>
  <c r="S141" i="66" s="1"/>
  <c r="U141" i="66" s="1"/>
  <c r="V141" i="66"/>
  <c r="W285" i="66" l="1"/>
  <c r="Y285" i="66" s="1"/>
  <c r="V285" i="66"/>
  <c r="AD129" i="74"/>
  <c r="F34" i="77" s="1"/>
  <c r="D34" i="77"/>
  <c r="D20" i="77"/>
  <c r="D35" i="77"/>
  <c r="AD33" i="74"/>
  <c r="E34" i="77" s="1"/>
  <c r="C34" i="77"/>
  <c r="W242" i="66"/>
  <c r="Y242" i="66" s="1"/>
  <c r="V242" i="66"/>
  <c r="C20" i="77"/>
  <c r="U12" i="74"/>
  <c r="Y189" i="66"/>
  <c r="U189" i="66"/>
  <c r="U154" i="66"/>
  <c r="P189" i="66"/>
  <c r="R189" i="66" s="1"/>
  <c r="Y12" i="74"/>
  <c r="Y10" i="66"/>
  <c r="Y45" i="66"/>
  <c r="U45" i="66"/>
  <c r="V42" i="74"/>
  <c r="R42" i="74"/>
  <c r="V98" i="66"/>
  <c r="W98" i="66"/>
  <c r="Y98" i="66" s="1"/>
  <c r="R98" i="66"/>
  <c r="S98" i="66" s="1"/>
  <c r="U98" i="66" s="1"/>
  <c r="V252" i="66"/>
  <c r="R252" i="66"/>
  <c r="S252" i="66" s="1"/>
  <c r="U252" i="66" s="1"/>
  <c r="W252" i="66"/>
  <c r="Y252" i="66" s="1"/>
  <c r="AA60" i="74"/>
  <c r="P60" i="74"/>
  <c r="Z60" i="74"/>
  <c r="K201" i="66"/>
  <c r="I471" i="58"/>
  <c r="AA93" i="74"/>
  <c r="P93" i="74"/>
  <c r="Z93" i="74"/>
  <c r="Z139" i="74"/>
  <c r="AA139" i="74"/>
  <c r="S181" i="66"/>
  <c r="U181" i="66" s="1"/>
  <c r="Q181" i="66"/>
  <c r="W181" i="66" s="1"/>
  <c r="Y181" i="66" s="1"/>
  <c r="Z61" i="74"/>
  <c r="AA61" i="74"/>
  <c r="R26" i="74"/>
  <c r="V26" i="74"/>
  <c r="AD109" i="74"/>
  <c r="W106" i="66"/>
  <c r="Y106" i="66" s="1"/>
  <c r="V106" i="66"/>
  <c r="R106" i="66"/>
  <c r="S106" i="66" s="1"/>
  <c r="U106" i="66" s="1"/>
  <c r="V17" i="74"/>
  <c r="R17" i="74"/>
  <c r="J17" i="39"/>
  <c r="J27" i="39"/>
  <c r="AA5" i="39"/>
  <c r="C30" i="39"/>
  <c r="J22" i="39"/>
  <c r="J24" i="39"/>
  <c r="C31" i="39"/>
  <c r="J26" i="39"/>
  <c r="J20" i="39"/>
  <c r="J19" i="39"/>
  <c r="J21" i="39"/>
  <c r="J18" i="39"/>
  <c r="J12" i="39"/>
  <c r="J28" i="39"/>
  <c r="J25" i="39"/>
  <c r="J23" i="39"/>
  <c r="J14" i="39"/>
  <c r="J16" i="39"/>
  <c r="J15" i="39"/>
  <c r="J13" i="39"/>
  <c r="AA6" i="39"/>
  <c r="AA92" i="74"/>
  <c r="Z92" i="74"/>
  <c r="V108" i="74"/>
  <c r="W108" i="74"/>
  <c r="Y108" i="74" s="1"/>
  <c r="R108" i="74"/>
  <c r="S108" i="74" s="1"/>
  <c r="U108" i="74" s="1"/>
  <c r="W106" i="74"/>
  <c r="Y106" i="74" s="1"/>
  <c r="V106" i="74"/>
  <c r="R106" i="74"/>
  <c r="S106" i="74" s="1"/>
  <c r="U106" i="74" s="1"/>
  <c r="AA43" i="74"/>
  <c r="Z43" i="74"/>
  <c r="AA91" i="74"/>
  <c r="Z91" i="74"/>
  <c r="AA10" i="66"/>
  <c r="AA154" i="66"/>
  <c r="Z10" i="66"/>
  <c r="Z154" i="66"/>
  <c r="P10" i="66"/>
  <c r="Q28" i="66"/>
  <c r="W28" i="66" s="1"/>
  <c r="S28" i="66"/>
  <c r="T28" i="66"/>
  <c r="K28" i="74"/>
  <c r="O28" i="66"/>
  <c r="X28" i="66"/>
  <c r="Z251" i="66"/>
  <c r="Z107" i="66"/>
  <c r="AA107" i="66"/>
  <c r="AA251" i="66"/>
  <c r="V32" i="74"/>
  <c r="R32" i="74"/>
  <c r="V204" i="66"/>
  <c r="R204" i="66"/>
  <c r="S204" i="66" s="1"/>
  <c r="U204" i="66" s="1"/>
  <c r="W204" i="66"/>
  <c r="Y204" i="66" s="1"/>
  <c r="Q50" i="74"/>
  <c r="W50" i="74" s="1"/>
  <c r="Y50" i="74" s="1"/>
  <c r="S50" i="74"/>
  <c r="U50" i="74" s="1"/>
  <c r="O50" i="74"/>
  <c r="AC50" i="74"/>
  <c r="H481" i="37"/>
  <c r="M20" i="66"/>
  <c r="E30" i="39"/>
  <c r="L23" i="39"/>
  <c r="L28" i="39"/>
  <c r="L27" i="39"/>
  <c r="E31" i="39"/>
  <c r="L20" i="39"/>
  <c r="L21" i="39"/>
  <c r="L18" i="39"/>
  <c r="L12" i="39"/>
  <c r="L24" i="39"/>
  <c r="AC5" i="39"/>
  <c r="L25" i="39"/>
  <c r="L26" i="39"/>
  <c r="L22" i="39"/>
  <c r="L19" i="39"/>
  <c r="L15" i="39"/>
  <c r="L14" i="39"/>
  <c r="L16" i="39"/>
  <c r="AC6" i="39"/>
  <c r="L13" i="39"/>
  <c r="W250" i="66"/>
  <c r="Y250" i="66" s="1"/>
  <c r="R250" i="66"/>
  <c r="S250" i="66" s="1"/>
  <c r="U250" i="66" s="1"/>
  <c r="V250" i="66"/>
  <c r="C10" i="63"/>
  <c r="H461" i="41"/>
  <c r="M3" i="41" s="1"/>
  <c r="C2" i="63"/>
  <c r="AC107" i="74"/>
  <c r="AD107" i="74" s="1"/>
  <c r="O107" i="74"/>
  <c r="Z162" i="66"/>
  <c r="AA18" i="66"/>
  <c r="AA162" i="66"/>
  <c r="Z18" i="66"/>
  <c r="V60" i="66"/>
  <c r="W60" i="66"/>
  <c r="Y60" i="66" s="1"/>
  <c r="R60" i="66"/>
  <c r="S60" i="66" s="1"/>
  <c r="U60" i="66" s="1"/>
  <c r="AA129" i="74"/>
  <c r="Z129" i="74"/>
  <c r="K249" i="66"/>
  <c r="J471" i="58"/>
  <c r="N20" i="66"/>
  <c r="N20" i="74" s="1"/>
  <c r="B16" i="8"/>
  <c r="Z13" i="74"/>
  <c r="AA13" i="74"/>
  <c r="O66" i="74"/>
  <c r="AC66" i="74"/>
  <c r="AD66" i="74" s="1"/>
  <c r="H460" i="41"/>
  <c r="G7" i="66"/>
  <c r="H489" i="37"/>
  <c r="Q180" i="66"/>
  <c r="W180" i="66" s="1"/>
  <c r="Y180" i="66" s="1"/>
  <c r="S180" i="66"/>
  <c r="U180" i="66" s="1"/>
  <c r="AC18" i="74"/>
  <c r="AD18" i="74" s="1"/>
  <c r="O18" i="74"/>
  <c r="AA50" i="66"/>
  <c r="P50" i="66"/>
  <c r="Z50" i="66"/>
  <c r="AA194" i="66"/>
  <c r="Z194" i="66"/>
  <c r="AA189" i="66"/>
  <c r="Z189" i="66"/>
  <c r="AA45" i="66"/>
  <c r="Z45" i="66"/>
  <c r="P45" i="66"/>
  <c r="R93" i="66"/>
  <c r="S93" i="66" s="1"/>
  <c r="U93" i="66" s="1"/>
  <c r="W93" i="66"/>
  <c r="Y93" i="66" s="1"/>
  <c r="V93" i="66"/>
  <c r="G152" i="66"/>
  <c r="H479" i="58"/>
  <c r="AD13" i="74"/>
  <c r="P268" i="66"/>
  <c r="AA268" i="66"/>
  <c r="Z124" i="66"/>
  <c r="Z268" i="66"/>
  <c r="P124" i="66"/>
  <c r="AA124" i="66"/>
  <c r="P220" i="66"/>
  <c r="AA76" i="66"/>
  <c r="P76" i="66"/>
  <c r="Z220" i="66"/>
  <c r="Z76" i="66"/>
  <c r="AA220" i="66"/>
  <c r="O23" i="66"/>
  <c r="S23" i="66"/>
  <c r="Q23" i="66"/>
  <c r="W23" i="66" s="1"/>
  <c r="T23" i="66"/>
  <c r="K23" i="74"/>
  <c r="X23" i="66"/>
  <c r="H489" i="58"/>
  <c r="G151" i="66"/>
  <c r="H488" i="41"/>
  <c r="AA210" i="66"/>
  <c r="Z66" i="66"/>
  <c r="AA66" i="66"/>
  <c r="Z210" i="66"/>
  <c r="U10" i="66"/>
  <c r="Z11" i="66"/>
  <c r="Z155" i="66"/>
  <c r="AA155" i="66"/>
  <c r="AA11" i="66"/>
  <c r="C40" i="63"/>
  <c r="C32" i="63"/>
  <c r="M36" i="74"/>
  <c r="AC36" i="74" s="1"/>
  <c r="S36" i="66"/>
  <c r="U36" i="66" s="1"/>
  <c r="Q36" i="66"/>
  <c r="W36" i="66" s="1"/>
  <c r="Y36" i="66" s="1"/>
  <c r="M164" i="66"/>
  <c r="H481" i="58"/>
  <c r="K58" i="39"/>
  <c r="K57" i="39"/>
  <c r="Q124" i="74"/>
  <c r="X124" i="74"/>
  <c r="T124" i="74"/>
  <c r="O124" i="74"/>
  <c r="AC124" i="74"/>
  <c r="E19" i="77"/>
  <c r="Q146" i="74"/>
  <c r="AC146" i="74"/>
  <c r="O146" i="74"/>
  <c r="R58" i="66"/>
  <c r="S58" i="66" s="1"/>
  <c r="U58" i="66" s="1"/>
  <c r="W58" i="66"/>
  <c r="Y58" i="66" s="1"/>
  <c r="V58" i="66"/>
  <c r="P98" i="74"/>
  <c r="AA98" i="74"/>
  <c r="Z98" i="74"/>
  <c r="C58" i="39"/>
  <c r="C57" i="39"/>
  <c r="S45" i="74"/>
  <c r="X45" i="74"/>
  <c r="T45" i="74"/>
  <c r="Q45" i="74"/>
  <c r="W45" i="74" s="1"/>
  <c r="AC45" i="74"/>
  <c r="AD45" i="74" s="1"/>
  <c r="O45" i="74"/>
  <c r="H487" i="41"/>
  <c r="O181" i="66"/>
  <c r="Q172" i="66"/>
  <c r="W172" i="66" s="1"/>
  <c r="T172" i="66"/>
  <c r="X172" i="66"/>
  <c r="S172" i="66"/>
  <c r="O172" i="66"/>
  <c r="P154" i="66"/>
  <c r="X76" i="74"/>
  <c r="T76" i="74"/>
  <c r="Q76" i="74"/>
  <c r="O76" i="74"/>
  <c r="AC76" i="74"/>
  <c r="AD76" i="74" s="1"/>
  <c r="AA140" i="74"/>
  <c r="Z140" i="74"/>
  <c r="V30" i="74"/>
  <c r="R30" i="74"/>
  <c r="W202" i="66"/>
  <c r="Y202" i="66" s="1"/>
  <c r="R202" i="66"/>
  <c r="S202" i="66" s="1"/>
  <c r="U202" i="66" s="1"/>
  <c r="V202" i="66"/>
  <c r="R108" i="66"/>
  <c r="S108" i="66" s="1"/>
  <c r="U108" i="66" s="1"/>
  <c r="V108" i="66"/>
  <c r="W108" i="66"/>
  <c r="Y108" i="66" s="1"/>
  <c r="P194" i="66"/>
  <c r="O59" i="74"/>
  <c r="AC59" i="74"/>
  <c r="AD59" i="74" s="1"/>
  <c r="M37" i="74"/>
  <c r="Q37" i="66"/>
  <c r="W37" i="66" s="1"/>
  <c r="Y37" i="66" s="1"/>
  <c r="S37" i="66"/>
  <c r="U37" i="66" s="1"/>
  <c r="AC11" i="74"/>
  <c r="AD11" i="74" s="1"/>
  <c r="O11" i="74"/>
  <c r="O37" i="66"/>
  <c r="O114" i="74"/>
  <c r="AC114" i="74"/>
  <c r="AD114" i="74" s="1"/>
  <c r="O36" i="66"/>
  <c r="V58" i="74"/>
  <c r="W58" i="74"/>
  <c r="Y58" i="74" s="1"/>
  <c r="R58" i="74"/>
  <c r="S58" i="74" s="1"/>
  <c r="U58" i="74" s="1"/>
  <c r="O153" i="66"/>
  <c r="Q153" i="66"/>
  <c r="W153" i="66" s="1"/>
  <c r="K9" i="74"/>
  <c r="O9" i="74" s="1"/>
  <c r="X153" i="66"/>
  <c r="T153" i="66"/>
  <c r="S153" i="66"/>
  <c r="Z146" i="66"/>
  <c r="AA290" i="66"/>
  <c r="Z290" i="66"/>
  <c r="AA146" i="66"/>
  <c r="P146" i="66"/>
  <c r="K17" i="39"/>
  <c r="K21" i="39"/>
  <c r="K22" i="39"/>
  <c r="K12" i="39"/>
  <c r="K27" i="39"/>
  <c r="K23" i="39"/>
  <c r="D31" i="39"/>
  <c r="K28" i="39"/>
  <c r="K18" i="39"/>
  <c r="K25" i="39"/>
  <c r="K19" i="39"/>
  <c r="D30" i="39"/>
  <c r="K20" i="39"/>
  <c r="K26" i="39"/>
  <c r="K24" i="39"/>
  <c r="AB5" i="39"/>
  <c r="K14" i="39"/>
  <c r="K15" i="39"/>
  <c r="AB6" i="39"/>
  <c r="K13" i="39"/>
  <c r="K16" i="39"/>
  <c r="R141" i="74"/>
  <c r="S141" i="74" s="1"/>
  <c r="U141" i="74" s="1"/>
  <c r="W141" i="74"/>
  <c r="Y141" i="74" s="1"/>
  <c r="V141" i="74"/>
  <c r="X10" i="74"/>
  <c r="S10" i="74"/>
  <c r="Q10" i="74"/>
  <c r="W10" i="74" s="1"/>
  <c r="T10" i="74"/>
  <c r="O10" i="74"/>
  <c r="AC10" i="74"/>
  <c r="Z81" i="74"/>
  <c r="AA81" i="74"/>
  <c r="Z33" i="74"/>
  <c r="AA33" i="74"/>
  <c r="R237" i="66"/>
  <c r="S237" i="66" s="1"/>
  <c r="U237" i="66" s="1"/>
  <c r="W237" i="66"/>
  <c r="Y237" i="66" s="1"/>
  <c r="V237" i="66"/>
  <c r="H474" i="41"/>
  <c r="G8" i="66"/>
  <c r="H479" i="37"/>
  <c r="AA12" i="74"/>
  <c r="Z12" i="74"/>
  <c r="P12" i="74"/>
  <c r="Z109" i="74"/>
  <c r="AA109" i="74"/>
  <c r="AA59" i="66"/>
  <c r="AA203" i="66"/>
  <c r="Z59" i="66"/>
  <c r="Z203" i="66"/>
  <c r="Y154" i="66"/>
  <c r="AA114" i="66"/>
  <c r="Z114" i="66"/>
  <c r="Z258" i="66"/>
  <c r="AA258" i="66"/>
  <c r="V290" i="66"/>
  <c r="R290" i="66"/>
  <c r="S290" i="66" s="1"/>
  <c r="U290" i="66" s="1"/>
  <c r="W290" i="66"/>
  <c r="Y290" i="66" s="1"/>
  <c r="Z44" i="74"/>
  <c r="AA44" i="74"/>
  <c r="R48" i="74"/>
  <c r="V48" i="74"/>
  <c r="E20" i="77" l="1"/>
  <c r="E35" i="77"/>
  <c r="F20" i="77"/>
  <c r="F35" i="77"/>
  <c r="P172" i="66"/>
  <c r="R172" i="66" s="1"/>
  <c r="U172" i="66"/>
  <c r="Y153" i="66"/>
  <c r="V189" i="66"/>
  <c r="U10" i="74"/>
  <c r="Y172" i="66"/>
  <c r="Y45" i="74"/>
  <c r="E354" i="38"/>
  <c r="L8" i="66" s="1"/>
  <c r="H479" i="41"/>
  <c r="H480" i="37"/>
  <c r="V76" i="66"/>
  <c r="W76" i="66"/>
  <c r="Y76" i="66" s="1"/>
  <c r="R76" i="66"/>
  <c r="S76" i="66" s="1"/>
  <c r="U76" i="66" s="1"/>
  <c r="L29" i="39"/>
  <c r="M20" i="74"/>
  <c r="S20" i="66"/>
  <c r="U20" i="66" s="1"/>
  <c r="Q20" i="66"/>
  <c r="W20" i="66" s="1"/>
  <c r="Y20" i="66" s="1"/>
  <c r="O20" i="66"/>
  <c r="Q201" i="66"/>
  <c r="K57" i="74"/>
  <c r="T201" i="66"/>
  <c r="X201" i="66"/>
  <c r="F17" i="39"/>
  <c r="O201" i="66"/>
  <c r="R154" i="66"/>
  <c r="V154" i="66"/>
  <c r="Z146" i="74"/>
  <c r="AA146" i="74"/>
  <c r="P146" i="74"/>
  <c r="T23" i="74"/>
  <c r="S23" i="74"/>
  <c r="X23" i="74"/>
  <c r="Q23" i="74"/>
  <c r="W23" i="74" s="1"/>
  <c r="O23" i="74"/>
  <c r="AC23" i="74"/>
  <c r="AD23" i="74" s="1"/>
  <c r="H489" i="41"/>
  <c r="H481" i="41"/>
  <c r="W146" i="66"/>
  <c r="Y146" i="66" s="1"/>
  <c r="V146" i="66"/>
  <c r="R146" i="66"/>
  <c r="S146" i="66" s="1"/>
  <c r="U146" i="66" s="1"/>
  <c r="AC37" i="74"/>
  <c r="AD37" i="74" s="1"/>
  <c r="S37" i="74"/>
  <c r="U37" i="74" s="1"/>
  <c r="Q37" i="74"/>
  <c r="W37" i="74" s="1"/>
  <c r="Y37" i="74" s="1"/>
  <c r="AD146" i="74"/>
  <c r="R220" i="66"/>
  <c r="S220" i="66" s="1"/>
  <c r="U220" i="66" s="1"/>
  <c r="V220" i="66"/>
  <c r="W220" i="66"/>
  <c r="Y220" i="66" s="1"/>
  <c r="E372" i="38"/>
  <c r="L152" i="66" s="1"/>
  <c r="O152" i="66" s="1"/>
  <c r="H480" i="58"/>
  <c r="E373" i="38" s="1"/>
  <c r="L171" i="66" s="1"/>
  <c r="M7" i="66"/>
  <c r="O7" i="66" s="1"/>
  <c r="G7" i="74"/>
  <c r="AD50" i="74"/>
  <c r="C10" i="77"/>
  <c r="J29" i="39"/>
  <c r="U45" i="74"/>
  <c r="P50" i="74"/>
  <c r="Z50" i="74"/>
  <c r="AA50" i="74"/>
  <c r="AA28" i="66"/>
  <c r="Z172" i="66"/>
  <c r="AA172" i="66"/>
  <c r="Z28" i="66"/>
  <c r="P28" i="66"/>
  <c r="G8" i="74"/>
  <c r="Z59" i="74"/>
  <c r="AA59" i="74"/>
  <c r="Y23" i="66"/>
  <c r="W124" i="66"/>
  <c r="Y124" i="66" s="1"/>
  <c r="V124" i="66"/>
  <c r="R124" i="66"/>
  <c r="S124" i="66" s="1"/>
  <c r="U124" i="66" s="1"/>
  <c r="Z107" i="74"/>
  <c r="AA107" i="74"/>
  <c r="Q28" i="74"/>
  <c r="W28" i="74" s="1"/>
  <c r="S28" i="74"/>
  <c r="T28" i="74"/>
  <c r="X28" i="74"/>
  <c r="AC28" i="74"/>
  <c r="AD28" i="74" s="1"/>
  <c r="O28" i="74"/>
  <c r="AD36" i="74"/>
  <c r="AA9" i="74"/>
  <c r="Z9" i="74"/>
  <c r="P9" i="74"/>
  <c r="V194" i="66"/>
  <c r="R194" i="66"/>
  <c r="U23" i="66"/>
  <c r="Z66" i="74"/>
  <c r="AA66" i="74"/>
  <c r="J471" i="41"/>
  <c r="U153" i="66"/>
  <c r="P180" i="66"/>
  <c r="AA180" i="66"/>
  <c r="Z36" i="66"/>
  <c r="Z180" i="66"/>
  <c r="AA36" i="66"/>
  <c r="P36" i="66"/>
  <c r="P23" i="66"/>
  <c r="Z23" i="66"/>
  <c r="Z167" i="66"/>
  <c r="AA23" i="66"/>
  <c r="AA167" i="66"/>
  <c r="P167" i="66"/>
  <c r="R50" i="66"/>
  <c r="V50" i="66"/>
  <c r="X249" i="66"/>
  <c r="K105" i="74"/>
  <c r="Q249" i="66"/>
  <c r="T249" i="66"/>
  <c r="O249" i="66"/>
  <c r="G17" i="39"/>
  <c r="U28" i="66"/>
  <c r="R93" i="74"/>
  <c r="S93" i="74" s="1"/>
  <c r="U93" i="74" s="1"/>
  <c r="V93" i="74"/>
  <c r="W93" i="74"/>
  <c r="Y93" i="74" s="1"/>
  <c r="AD10" i="74"/>
  <c r="S164" i="66"/>
  <c r="U164" i="66" s="1"/>
  <c r="Q164" i="66"/>
  <c r="W164" i="66" s="1"/>
  <c r="Y164" i="66" s="1"/>
  <c r="O164" i="66"/>
  <c r="Y28" i="66"/>
  <c r="V98" i="74"/>
  <c r="R98" i="74"/>
  <c r="S98" i="74" s="1"/>
  <c r="U98" i="74" s="1"/>
  <c r="W98" i="74"/>
  <c r="Y98" i="74" s="1"/>
  <c r="R12" i="74"/>
  <c r="V12" i="74"/>
  <c r="P10" i="74"/>
  <c r="Z10" i="74"/>
  <c r="AA10" i="74"/>
  <c r="Z114" i="74"/>
  <c r="AA114" i="74"/>
  <c r="P181" i="66"/>
  <c r="W268" i="66"/>
  <c r="Y268" i="66" s="1"/>
  <c r="R268" i="66"/>
  <c r="S268" i="66" s="1"/>
  <c r="U268" i="66" s="1"/>
  <c r="V268" i="66"/>
  <c r="AA18" i="74"/>
  <c r="Z18" i="74"/>
  <c r="R10" i="66"/>
  <c r="V10" i="66"/>
  <c r="W60" i="74"/>
  <c r="Y60" i="74" s="1"/>
  <c r="R60" i="74"/>
  <c r="S60" i="74" s="1"/>
  <c r="U60" i="74" s="1"/>
  <c r="V60" i="74"/>
  <c r="O37" i="74"/>
  <c r="K29" i="39"/>
  <c r="AC9" i="74"/>
  <c r="S9" i="74"/>
  <c r="T9" i="74"/>
  <c r="Q9" i="74"/>
  <c r="W9" i="74" s="1"/>
  <c r="X9" i="74"/>
  <c r="P37" i="66"/>
  <c r="Z37" i="66"/>
  <c r="AA37" i="66"/>
  <c r="AA181" i="66"/>
  <c r="Z181" i="66"/>
  <c r="P76" i="74"/>
  <c r="AA76" i="74"/>
  <c r="Z76" i="74"/>
  <c r="AD124" i="74"/>
  <c r="D5" i="77"/>
  <c r="Y10" i="74"/>
  <c r="AA11" i="74"/>
  <c r="Z11" i="74"/>
  <c r="Z45" i="74"/>
  <c r="AA45" i="74"/>
  <c r="P45" i="74"/>
  <c r="P124" i="74"/>
  <c r="Z124" i="74"/>
  <c r="AA124" i="74"/>
  <c r="M151" i="66"/>
  <c r="Q151" i="66" s="1"/>
  <c r="W151" i="66" s="1"/>
  <c r="Y151" i="66" s="1"/>
  <c r="V45" i="66"/>
  <c r="R45" i="66"/>
  <c r="O36" i="74"/>
  <c r="Q36" i="74"/>
  <c r="W36" i="74" s="1"/>
  <c r="Y36" i="74" s="1"/>
  <c r="S36" i="74"/>
  <c r="U36" i="74" s="1"/>
  <c r="P9" i="66"/>
  <c r="P153" i="66"/>
  <c r="Z9" i="66"/>
  <c r="Z153" i="66"/>
  <c r="AA153" i="66"/>
  <c r="AA9" i="66"/>
  <c r="I471" i="41"/>
  <c r="V172" i="66" l="1"/>
  <c r="P164" i="66"/>
  <c r="R164" i="66" s="1"/>
  <c r="C5" i="77"/>
  <c r="U28" i="74"/>
  <c r="U23" i="74"/>
  <c r="U9" i="74"/>
  <c r="R153" i="66"/>
  <c r="V153" i="66"/>
  <c r="W76" i="74"/>
  <c r="Y76" i="74" s="1"/>
  <c r="V76" i="74"/>
  <c r="R76" i="74"/>
  <c r="S76" i="74" s="1"/>
  <c r="U76" i="74" s="1"/>
  <c r="AA37" i="74"/>
  <c r="Z37" i="74"/>
  <c r="P37" i="74"/>
  <c r="Z20" i="66"/>
  <c r="AA20" i="66"/>
  <c r="Z164" i="66"/>
  <c r="AA164" i="66"/>
  <c r="P20" i="66"/>
  <c r="R9" i="66"/>
  <c r="V9" i="66"/>
  <c r="O151" i="66"/>
  <c r="P151" i="66" s="1"/>
  <c r="V10" i="74"/>
  <c r="R10" i="74"/>
  <c r="R9" i="74"/>
  <c r="V9" i="74"/>
  <c r="V180" i="66"/>
  <c r="R180" i="66"/>
  <c r="Y28" i="74"/>
  <c r="V50" i="74"/>
  <c r="R50" i="74"/>
  <c r="H480" i="41"/>
  <c r="E355" i="38"/>
  <c r="L27" i="66" s="1"/>
  <c r="S20" i="74"/>
  <c r="U20" i="74" s="1"/>
  <c r="AC20" i="74"/>
  <c r="O20" i="74"/>
  <c r="Q20" i="74"/>
  <c r="W20" i="74" s="1"/>
  <c r="Y20" i="74" s="1"/>
  <c r="O8" i="66"/>
  <c r="L8" i="74"/>
  <c r="AC8" i="74" s="1"/>
  <c r="AD8" i="74" s="1"/>
  <c r="R37" i="66"/>
  <c r="V37" i="66"/>
  <c r="C11" i="77"/>
  <c r="M7" i="74"/>
  <c r="Q7" i="74" s="1"/>
  <c r="W7" i="74" s="1"/>
  <c r="Y7" i="74" s="1"/>
  <c r="Q7" i="66"/>
  <c r="W7" i="66" s="1"/>
  <c r="Y7" i="66" s="1"/>
  <c r="P23" i="74"/>
  <c r="Z23" i="74"/>
  <c r="AA23" i="74"/>
  <c r="Z36" i="74"/>
  <c r="AA36" i="74"/>
  <c r="P36" i="74"/>
  <c r="O171" i="66"/>
  <c r="Y23" i="74"/>
  <c r="AA201" i="66"/>
  <c r="AA57" i="66"/>
  <c r="P201" i="66"/>
  <c r="Z201" i="66"/>
  <c r="P57" i="66"/>
  <c r="Z57" i="66"/>
  <c r="V28" i="66"/>
  <c r="R28" i="66"/>
  <c r="W124" i="74"/>
  <c r="Y124" i="74" s="1"/>
  <c r="R124" i="74"/>
  <c r="S124" i="74" s="1"/>
  <c r="U124" i="74" s="1"/>
  <c r="V124" i="74"/>
  <c r="T105" i="74"/>
  <c r="X105" i="74"/>
  <c r="Q105" i="74"/>
  <c r="O105" i="74"/>
  <c r="AC105" i="74"/>
  <c r="R181" i="66"/>
  <c r="V181" i="66"/>
  <c r="AA249" i="66"/>
  <c r="P105" i="66"/>
  <c r="AA105" i="66"/>
  <c r="Z105" i="66"/>
  <c r="Z249" i="66"/>
  <c r="P249" i="66"/>
  <c r="V45" i="74"/>
  <c r="R45" i="74"/>
  <c r="Y9" i="74"/>
  <c r="V36" i="66"/>
  <c r="R36" i="66"/>
  <c r="Z28" i="74"/>
  <c r="AA28" i="74"/>
  <c r="P28" i="74"/>
  <c r="W146" i="74"/>
  <c r="Y146" i="74" s="1"/>
  <c r="V146" i="74"/>
  <c r="R146" i="74"/>
  <c r="S146" i="74" s="1"/>
  <c r="U146" i="74" s="1"/>
  <c r="X57" i="74"/>
  <c r="T57" i="74"/>
  <c r="Q57" i="74"/>
  <c r="AC57" i="74"/>
  <c r="AD57" i="74" s="1"/>
  <c r="O57" i="74"/>
  <c r="R23" i="66"/>
  <c r="V23" i="66"/>
  <c r="AD9" i="74"/>
  <c r="C4" i="77"/>
  <c r="R167" i="66"/>
  <c r="V167" i="66"/>
  <c r="V164" i="66" l="1"/>
  <c r="AA7" i="66"/>
  <c r="Z7" i="66"/>
  <c r="P7" i="66"/>
  <c r="V7" i="66" s="1"/>
  <c r="Z151" i="66"/>
  <c r="AA151" i="66"/>
  <c r="V36" i="74"/>
  <c r="R36" i="74"/>
  <c r="O27" i="66"/>
  <c r="L27" i="74"/>
  <c r="AA105" i="74"/>
  <c r="P105" i="74"/>
  <c r="Z105" i="74"/>
  <c r="AD105" i="74"/>
  <c r="Z152" i="66"/>
  <c r="Z8" i="66"/>
  <c r="AA152" i="66"/>
  <c r="AA8" i="66"/>
  <c r="V249" i="66"/>
  <c r="W249" i="66"/>
  <c r="Y249" i="66" s="1"/>
  <c r="R249" i="66"/>
  <c r="S249" i="66" s="1"/>
  <c r="U249" i="66" s="1"/>
  <c r="W57" i="66"/>
  <c r="Y57" i="66" s="1"/>
  <c r="R57" i="66"/>
  <c r="S57" i="66" s="1"/>
  <c r="U57" i="66" s="1"/>
  <c r="V57" i="66"/>
  <c r="P20" i="74"/>
  <c r="Z20" i="74"/>
  <c r="AA20" i="74"/>
  <c r="O8" i="74"/>
  <c r="AD20" i="74"/>
  <c r="C8" i="77"/>
  <c r="V151" i="66"/>
  <c r="R151" i="66"/>
  <c r="R28" i="74"/>
  <c r="V28" i="74"/>
  <c r="V105" i="66"/>
  <c r="R105" i="66"/>
  <c r="S105" i="66" s="1"/>
  <c r="U105" i="66" s="1"/>
  <c r="W105" i="66"/>
  <c r="Y105" i="66" s="1"/>
  <c r="O7" i="74"/>
  <c r="Z57" i="74"/>
  <c r="P57" i="74"/>
  <c r="AA57" i="74"/>
  <c r="V20" i="66"/>
  <c r="R20" i="66"/>
  <c r="V201" i="66"/>
  <c r="W201" i="66"/>
  <c r="Y201" i="66" s="1"/>
  <c r="R201" i="66"/>
  <c r="S201" i="66" s="1"/>
  <c r="U201" i="66" s="1"/>
  <c r="AC7" i="74"/>
  <c r="AD7" i="74" s="1"/>
  <c r="R37" i="74"/>
  <c r="V37" i="74"/>
  <c r="V23" i="74"/>
  <c r="R23" i="74"/>
  <c r="R7" i="66" l="1"/>
  <c r="V105" i="74"/>
  <c r="W105" i="74"/>
  <c r="Y105" i="74" s="1"/>
  <c r="R105" i="74"/>
  <c r="S105" i="74" s="1"/>
  <c r="U105" i="74" s="1"/>
  <c r="V20" i="74"/>
  <c r="R20" i="74"/>
  <c r="O27" i="74"/>
  <c r="AC27" i="74"/>
  <c r="AD27" i="74" s="1"/>
  <c r="AF1" i="74" s="1"/>
  <c r="AA27" i="66"/>
  <c r="Z27" i="66"/>
  <c r="AA171" i="66"/>
  <c r="Z171" i="66"/>
  <c r="AA7" i="74"/>
  <c r="Z7" i="74"/>
  <c r="P7" i="74"/>
  <c r="Z8" i="74"/>
  <c r="AA8" i="74"/>
  <c r="R57" i="74"/>
  <c r="S57" i="74" s="1"/>
  <c r="U57" i="74" s="1"/>
  <c r="W57" i="74"/>
  <c r="Y57" i="74" s="1"/>
  <c r="V57" i="74"/>
  <c r="V7" i="74" l="1"/>
  <c r="R7" i="74"/>
  <c r="Z27" i="74"/>
  <c r="AA27" i="74"/>
  <c r="E46" i="39"/>
  <c r="E125" i="38" s="1"/>
  <c r="D46" i="39"/>
  <c r="E108" i="38" s="1"/>
  <c r="D32" i="17"/>
  <c r="I467" i="37" l="1"/>
  <c r="I467" i="41" s="1"/>
  <c r="K71" i="66"/>
  <c r="K119" i="66"/>
  <c r="J467" i="37"/>
  <c r="J467" i="41" s="1"/>
  <c r="O119" i="66" l="1"/>
  <c r="T119" i="66"/>
  <c r="G19" i="39"/>
  <c r="Q119" i="66"/>
  <c r="K119" i="74"/>
  <c r="X119" i="66"/>
  <c r="T71" i="66"/>
  <c r="Q71" i="66"/>
  <c r="X71" i="66"/>
  <c r="O71" i="66"/>
  <c r="F19" i="39"/>
  <c r="K71" i="74"/>
  <c r="AA215" i="66" l="1"/>
  <c r="Z215" i="66"/>
  <c r="AA71" i="66"/>
  <c r="Z71" i="66"/>
  <c r="P71" i="66"/>
  <c r="P215" i="66"/>
  <c r="Q119" i="74"/>
  <c r="T119" i="74"/>
  <c r="AC119" i="74"/>
  <c r="X119" i="74"/>
  <c r="O119" i="74"/>
  <c r="Q71" i="74"/>
  <c r="X71" i="74"/>
  <c r="T71" i="74"/>
  <c r="AC71" i="74"/>
  <c r="AD71" i="74" s="1"/>
  <c r="O71" i="74"/>
  <c r="AA119" i="66"/>
  <c r="P263" i="66"/>
  <c r="Z119" i="66"/>
  <c r="Z263" i="66"/>
  <c r="P119" i="66"/>
  <c r="AA263" i="66"/>
  <c r="P119" i="74" l="1"/>
  <c r="AA119" i="74"/>
  <c r="Z119" i="74"/>
  <c r="R119" i="66"/>
  <c r="S119" i="66" s="1"/>
  <c r="U119" i="66" s="1"/>
  <c r="V119" i="66"/>
  <c r="W119" i="66"/>
  <c r="Y119" i="66" s="1"/>
  <c r="D4" i="77"/>
  <c r="AD119" i="74"/>
  <c r="V263" i="66"/>
  <c r="R263" i="66"/>
  <c r="S263" i="66" s="1"/>
  <c r="U263" i="66" s="1"/>
  <c r="W263" i="66"/>
  <c r="Y263" i="66" s="1"/>
  <c r="Z71" i="74"/>
  <c r="P71" i="74"/>
  <c r="AA71" i="74"/>
  <c r="R215" i="66"/>
  <c r="S215" i="66" s="1"/>
  <c r="U215" i="66" s="1"/>
  <c r="W215" i="66"/>
  <c r="Y215" i="66" s="1"/>
  <c r="V215" i="66"/>
  <c r="V71" i="66"/>
  <c r="W71" i="66"/>
  <c r="Y71" i="66" s="1"/>
  <c r="R71" i="66"/>
  <c r="S71" i="66" s="1"/>
  <c r="U71" i="66" s="1"/>
  <c r="V71" i="74" l="1"/>
  <c r="W71" i="74"/>
  <c r="Y71" i="74" s="1"/>
  <c r="R71" i="74"/>
  <c r="S71" i="74" s="1"/>
  <c r="U71" i="74" s="1"/>
  <c r="R119" i="74"/>
  <c r="S119" i="74" s="1"/>
  <c r="U119" i="74" s="1"/>
  <c r="V119" i="74"/>
  <c r="W119" i="74"/>
  <c r="Y119" i="74" s="1"/>
  <c r="D34" i="17"/>
  <c r="D41" i="17"/>
  <c r="D38" i="17"/>
  <c r="D40" i="17"/>
  <c r="D43" i="17"/>
  <c r="D37" i="17"/>
  <c r="D39" i="17"/>
  <c r="D44" i="17"/>
  <c r="D35" i="17"/>
  <c r="D45" i="17"/>
  <c r="D42" i="17"/>
  <c r="D36" i="17"/>
  <c r="E46" i="17"/>
  <c r="D33" i="17"/>
  <c r="E47" i="17" a="1"/>
  <c r="E47" i="17" s="1"/>
  <c r="R33" i="20" s="1"/>
  <c r="R42" i="20" l="1"/>
  <c r="R19" i="20"/>
  <c r="R15" i="20"/>
  <c r="R46" i="20"/>
  <c r="I36" i="20"/>
  <c r="R8" i="20"/>
  <c r="I43" i="20"/>
  <c r="I19" i="20"/>
  <c r="R44" i="20"/>
  <c r="R34" i="20"/>
  <c r="I11" i="20"/>
  <c r="I9" i="20"/>
  <c r="I45" i="20"/>
  <c r="R9" i="20"/>
  <c r="I38" i="20"/>
  <c r="I39" i="20"/>
  <c r="I37" i="20"/>
  <c r="R36" i="20"/>
  <c r="I7" i="20"/>
  <c r="R39" i="20"/>
  <c r="I41" i="20"/>
  <c r="I34" i="20"/>
  <c r="R6" i="20"/>
  <c r="I8" i="20"/>
  <c r="R38" i="20"/>
  <c r="I46" i="20"/>
  <c r="I35" i="20"/>
  <c r="R37" i="20"/>
  <c r="R45" i="20"/>
  <c r="R17" i="20"/>
  <c r="I40" i="20"/>
  <c r="I6" i="20"/>
  <c r="I13" i="20"/>
  <c r="I42" i="20"/>
  <c r="I10" i="20"/>
  <c r="I44" i="20"/>
  <c r="R11" i="20"/>
  <c r="R7" i="20"/>
  <c r="R16" i="20"/>
  <c r="I17" i="20"/>
  <c r="R13" i="20"/>
  <c r="I15" i="20"/>
  <c r="I12" i="20"/>
  <c r="I33" i="20"/>
  <c r="R40" i="20"/>
  <c r="D46" i="17"/>
  <c r="D47" i="17" a="1"/>
  <c r="D47" i="17" s="1"/>
  <c r="I16" i="20"/>
  <c r="R43" i="20"/>
  <c r="R10" i="20"/>
  <c r="R41" i="20"/>
  <c r="I18" i="20"/>
  <c r="R12" i="20"/>
  <c r="R14" i="20"/>
  <c r="R18" i="20"/>
  <c r="R35" i="20"/>
  <c r="I14" i="20"/>
  <c r="G328" i="18" l="1" a="1"/>
  <c r="G328" i="18" s="1"/>
  <c r="I328" i="18" s="1"/>
  <c r="I132" i="35" a="1"/>
  <c r="I132" i="35" s="1"/>
  <c r="J218" i="58" s="1"/>
  <c r="G332" i="18" a="1"/>
  <c r="G332" i="18" s="1"/>
  <c r="H332" i="18" s="1"/>
  <c r="I139" i="35" a="1"/>
  <c r="I139" i="35" s="1"/>
  <c r="J357" i="58" s="1"/>
  <c r="G331" i="18" a="1"/>
  <c r="G331" i="18" s="1"/>
  <c r="I331" i="18" s="1"/>
  <c r="G324" i="18" a="1"/>
  <c r="G324" i="18" s="1"/>
  <c r="H324" i="18" s="1"/>
  <c r="I141" i="35" a="1"/>
  <c r="I141" i="35" s="1"/>
  <c r="J398" i="58" s="1"/>
  <c r="J396" i="58"/>
  <c r="I137" i="35" a="1"/>
  <c r="I137" i="35" s="1"/>
  <c r="G83" i="18" a="1"/>
  <c r="G83" i="18" s="1"/>
  <c r="G78" i="18" a="1"/>
  <c r="G78" i="18" s="1"/>
  <c r="I53" i="35" a="1"/>
  <c r="I53" i="35" s="1"/>
  <c r="I50" i="35" a="1"/>
  <c r="I50" i="35" s="1"/>
  <c r="I46" i="35" a="1"/>
  <c r="I46" i="35" s="1"/>
  <c r="I45" i="35" a="1"/>
  <c r="I45" i="35" s="1"/>
  <c r="I48" i="35" a="1"/>
  <c r="I48" i="35" s="1"/>
  <c r="I57" i="35" a="1"/>
  <c r="I57" i="35" s="1"/>
  <c r="G84" i="18" a="1"/>
  <c r="G84" i="18" s="1"/>
  <c r="G85" i="18" a="1"/>
  <c r="G85" i="18" s="1"/>
  <c r="G75" i="18" a="1"/>
  <c r="G75" i="18" s="1"/>
  <c r="I47" i="35" a="1"/>
  <c r="I47" i="35" s="1"/>
  <c r="I55" i="35" a="1"/>
  <c r="I55" i="35" s="1"/>
  <c r="I52" i="35" a="1"/>
  <c r="I52" i="35" s="1"/>
  <c r="G74" i="18" a="1"/>
  <c r="G74" i="18" s="1"/>
  <c r="G72" i="18" a="1"/>
  <c r="G72" i="18" s="1"/>
  <c r="I56" i="35" a="1"/>
  <c r="I56" i="35" s="1"/>
  <c r="I49" i="35" a="1"/>
  <c r="I49" i="35" s="1"/>
  <c r="G81" i="18" a="1"/>
  <c r="G81" i="18" s="1"/>
  <c r="G73" i="18" a="1"/>
  <c r="G73" i="18" s="1"/>
  <c r="R20" i="20"/>
  <c r="G79" i="18" a="1"/>
  <c r="G79" i="18" s="1"/>
  <c r="G80" i="18" a="1"/>
  <c r="G80" i="18" s="1"/>
  <c r="I54" i="35" a="1"/>
  <c r="I54" i="35" s="1"/>
  <c r="G82" i="18" a="1"/>
  <c r="G82" i="18" s="1"/>
  <c r="I51" i="35" a="1"/>
  <c r="I51" i="35" s="1"/>
  <c r="G76" i="18" a="1"/>
  <c r="G76" i="18" s="1"/>
  <c r="G77" i="18" a="1"/>
  <c r="G77" i="18" s="1"/>
  <c r="I58" i="35" a="1"/>
  <c r="I58" i="35" s="1"/>
  <c r="G327" i="18" a="1"/>
  <c r="G327" i="18" s="1"/>
  <c r="I138" i="35" a="1"/>
  <c r="I138" i="35" s="1"/>
  <c r="I134" i="35" a="1"/>
  <c r="I134" i="35" s="1"/>
  <c r="G329" i="18" a="1"/>
  <c r="G329" i="18" s="1"/>
  <c r="G335" i="18" a="1"/>
  <c r="G335" i="18" s="1"/>
  <c r="I136" i="35" a="1"/>
  <c r="I136" i="35" s="1"/>
  <c r="I131" i="35" a="1"/>
  <c r="I131" i="35" s="1"/>
  <c r="I135" i="35" a="1"/>
  <c r="I135" i="35" s="1"/>
  <c r="G337" i="18" a="1"/>
  <c r="G337" i="18" s="1"/>
  <c r="I142" i="35" a="1"/>
  <c r="I142" i="35" s="1"/>
  <c r="I130" i="35" a="1"/>
  <c r="I130" i="35" s="1"/>
  <c r="R47" i="20"/>
  <c r="G334" i="18" a="1"/>
  <c r="G334" i="18" s="1"/>
  <c r="G330" i="18" a="1"/>
  <c r="G330" i="18" s="1"/>
  <c r="I129" i="35" a="1"/>
  <c r="I129" i="35" s="1"/>
  <c r="G333" i="18" a="1"/>
  <c r="G333" i="18" s="1"/>
  <c r="G336" i="18" a="1"/>
  <c r="G336" i="18" s="1"/>
  <c r="J359" i="58"/>
  <c r="J360" i="58"/>
  <c r="I140" i="35" a="1"/>
  <c r="I140" i="35" s="1"/>
  <c r="F10" i="20"/>
  <c r="F37" i="20"/>
  <c r="F14" i="20"/>
  <c r="F18" i="20"/>
  <c r="O43" i="20"/>
  <c r="O15" i="20"/>
  <c r="F34" i="20"/>
  <c r="F9" i="20"/>
  <c r="F38" i="20"/>
  <c r="O12" i="20"/>
  <c r="O38" i="20"/>
  <c r="O17" i="20"/>
  <c r="O10" i="20"/>
  <c r="O9" i="20"/>
  <c r="O33" i="20"/>
  <c r="O11" i="20"/>
  <c r="F15" i="20"/>
  <c r="O8" i="20"/>
  <c r="O7" i="20"/>
  <c r="F36" i="20"/>
  <c r="F12" i="20"/>
  <c r="O42" i="20"/>
  <c r="O40" i="20"/>
  <c r="F40" i="20"/>
  <c r="O41" i="20"/>
  <c r="O6" i="20"/>
  <c r="F16" i="20"/>
  <c r="F8" i="20"/>
  <c r="F33" i="20"/>
  <c r="F45" i="20"/>
  <c r="O44" i="20"/>
  <c r="F6" i="20"/>
  <c r="F13" i="20"/>
  <c r="O37" i="20"/>
  <c r="O18" i="20"/>
  <c r="O46" i="20"/>
  <c r="O39" i="20"/>
  <c r="F46" i="20"/>
  <c r="F19" i="20"/>
  <c r="O34" i="20"/>
  <c r="F11" i="20"/>
  <c r="O35" i="20"/>
  <c r="O19" i="20"/>
  <c r="F44" i="20"/>
  <c r="O36" i="20"/>
  <c r="F17" i="20"/>
  <c r="O13" i="20"/>
  <c r="O14" i="20"/>
  <c r="F7" i="20"/>
  <c r="F42" i="20"/>
  <c r="O16" i="20"/>
  <c r="F41" i="20"/>
  <c r="F43" i="20"/>
  <c r="F35" i="20"/>
  <c r="O45" i="20"/>
  <c r="F39" i="20"/>
  <c r="I99" i="35" a="1"/>
  <c r="I99" i="35" s="1"/>
  <c r="I88" i="35" a="1"/>
  <c r="I88" i="35" s="1"/>
  <c r="I91" i="35" a="1"/>
  <c r="I91" i="35" s="1"/>
  <c r="I90" i="35" a="1"/>
  <c r="I90" i="35" s="1"/>
  <c r="I94" i="35" a="1"/>
  <c r="I94" i="35" s="1"/>
  <c r="I97" i="35" a="1"/>
  <c r="I97" i="35" s="1"/>
  <c r="I93" i="35" a="1"/>
  <c r="I93" i="35" s="1"/>
  <c r="G295" i="18" a="1"/>
  <c r="G295" i="18" s="1"/>
  <c r="G283" i="18" a="1"/>
  <c r="G283" i="18" s="1"/>
  <c r="G284" i="18" a="1"/>
  <c r="G284" i="18" s="1"/>
  <c r="I100" i="35" a="1"/>
  <c r="I100" i="35" s="1"/>
  <c r="I47" i="20"/>
  <c r="G285" i="18" a="1"/>
  <c r="G285" i="18" s="1"/>
  <c r="G287" i="18" a="1"/>
  <c r="G287" i="18" s="1"/>
  <c r="I98" i="35" a="1"/>
  <c r="I98" i="35" s="1"/>
  <c r="G289" i="18" a="1"/>
  <c r="G289" i="18" s="1"/>
  <c r="G294" i="18" a="1"/>
  <c r="G294" i="18" s="1"/>
  <c r="I95" i="35" a="1"/>
  <c r="I95" i="35" s="1"/>
  <c r="G293" i="18" a="1"/>
  <c r="G293" i="18" s="1"/>
  <c r="I89" i="35" a="1"/>
  <c r="I89" i="35" s="1"/>
  <c r="I87" i="35" a="1"/>
  <c r="I87" i="35" s="1"/>
  <c r="G290" i="18" a="1"/>
  <c r="G290" i="18" s="1"/>
  <c r="G292" i="18" a="1"/>
  <c r="G292" i="18" s="1"/>
  <c r="I92" i="35" a="1"/>
  <c r="I92" i="35" s="1"/>
  <c r="G288" i="18" a="1"/>
  <c r="G288" i="18" s="1"/>
  <c r="G282" i="18" a="1"/>
  <c r="G282" i="18" s="1"/>
  <c r="G291" i="18" a="1"/>
  <c r="G291" i="18" s="1"/>
  <c r="G286" i="18" a="1"/>
  <c r="G286" i="18" s="1"/>
  <c r="I96" i="35" a="1"/>
  <c r="I96" i="35" s="1"/>
  <c r="I133" i="35" a="1"/>
  <c r="I133" i="35" s="1"/>
  <c r="G325" i="18" a="1"/>
  <c r="G325" i="18" s="1"/>
  <c r="G326" i="18" a="1"/>
  <c r="G326" i="18" s="1"/>
  <c r="I6" i="35" a="1"/>
  <c r="I6" i="35" s="1"/>
  <c r="G43" i="18" a="1"/>
  <c r="G43" i="18" s="1"/>
  <c r="G40" i="18" a="1"/>
  <c r="G40" i="18" s="1"/>
  <c r="I7" i="35" a="1"/>
  <c r="I7" i="35" s="1"/>
  <c r="G37" i="18" a="1"/>
  <c r="G37" i="18" s="1"/>
  <c r="I8" i="35" a="1"/>
  <c r="I8" i="35" s="1"/>
  <c r="G42" i="18" a="1"/>
  <c r="G42" i="18" s="1"/>
  <c r="I13" i="35" a="1"/>
  <c r="I13" i="35" s="1"/>
  <c r="G41" i="18" a="1"/>
  <c r="G41" i="18" s="1"/>
  <c r="I10" i="35" a="1"/>
  <c r="I10" i="35" s="1"/>
  <c r="G38" i="18" a="1"/>
  <c r="G38" i="18" s="1"/>
  <c r="I3" i="35" a="1"/>
  <c r="I3" i="35" s="1"/>
  <c r="I4" i="35" a="1"/>
  <c r="I4" i="35" s="1"/>
  <c r="I20" i="20"/>
  <c r="G30" i="18" a="1"/>
  <c r="G30" i="18" s="1"/>
  <c r="G31" i="18" a="1"/>
  <c r="G31" i="18" s="1"/>
  <c r="I14" i="35" a="1"/>
  <c r="I14" i="35" s="1"/>
  <c r="G36" i="18" a="1"/>
  <c r="G36" i="18" s="1"/>
  <c r="G39" i="18" a="1"/>
  <c r="G39" i="18" s="1"/>
  <c r="I15" i="35" a="1"/>
  <c r="I15" i="35" s="1"/>
  <c r="I16" i="35" a="1"/>
  <c r="I16" i="35" s="1"/>
  <c r="G32" i="18" a="1"/>
  <c r="G32" i="18" s="1"/>
  <c r="G35" i="18" a="1"/>
  <c r="G35" i="18" s="1"/>
  <c r="I5" i="35" a="1"/>
  <c r="I5" i="35" s="1"/>
  <c r="I11" i="35" a="1"/>
  <c r="I11" i="35" s="1"/>
  <c r="G33" i="18" a="1"/>
  <c r="G33" i="18" s="1"/>
  <c r="I12" i="35" a="1"/>
  <c r="I12" i="35" s="1"/>
  <c r="G34" i="18" a="1"/>
  <c r="G34" i="18" s="1"/>
  <c r="I9" i="35" a="1"/>
  <c r="I9" i="35" s="1"/>
  <c r="H331" i="18" l="1"/>
  <c r="I332" i="18"/>
  <c r="J397" i="58"/>
  <c r="J358" i="58"/>
  <c r="I324" i="18"/>
  <c r="J216" i="58"/>
  <c r="J217" i="58"/>
  <c r="H328" i="18"/>
  <c r="H287" i="18"/>
  <c r="I287" i="18"/>
  <c r="I34" i="18"/>
  <c r="H34" i="18"/>
  <c r="J185" i="37"/>
  <c r="J183" i="37"/>
  <c r="J167" i="37"/>
  <c r="J165" i="37"/>
  <c r="J166" i="37"/>
  <c r="J184" i="37"/>
  <c r="J287" i="37"/>
  <c r="J286" i="37"/>
  <c r="J285" i="37"/>
  <c r="I40" i="18"/>
  <c r="H40" i="18"/>
  <c r="H292" i="18"/>
  <c r="I292" i="18"/>
  <c r="H33" i="18"/>
  <c r="I33" i="18"/>
  <c r="I43" i="18"/>
  <c r="H43" i="18"/>
  <c r="I290" i="18"/>
  <c r="H290" i="18"/>
  <c r="H284" i="18"/>
  <c r="I284" i="18"/>
  <c r="J260" i="58"/>
  <c r="J259" i="58"/>
  <c r="J258" i="58"/>
  <c r="H76" i="18"/>
  <c r="I76" i="18"/>
  <c r="I74" i="18"/>
  <c r="H74" i="18"/>
  <c r="J278" i="37"/>
  <c r="J276" i="37"/>
  <c r="J277" i="37"/>
  <c r="I39" i="18"/>
  <c r="H39" i="18"/>
  <c r="J370" i="37"/>
  <c r="J369" i="37"/>
  <c r="J371" i="37"/>
  <c r="J268" i="37"/>
  <c r="J267" i="37"/>
  <c r="J269" i="37"/>
  <c r="J143" i="58"/>
  <c r="J141" i="58"/>
  <c r="J142" i="58"/>
  <c r="J144" i="58"/>
  <c r="J259" i="37"/>
  <c r="J258" i="37"/>
  <c r="J260" i="37"/>
  <c r="J260" i="41" s="1"/>
  <c r="I78" i="18"/>
  <c r="H78" i="18"/>
  <c r="J143" i="37"/>
  <c r="J144" i="37"/>
  <c r="J141" i="37"/>
  <c r="J142" i="37"/>
  <c r="J324" i="58"/>
  <c r="J323" i="58"/>
  <c r="J322" i="58"/>
  <c r="J321" i="58"/>
  <c r="I333" i="18"/>
  <c r="H333" i="18"/>
  <c r="H82" i="18"/>
  <c r="I82" i="18"/>
  <c r="J357" i="37"/>
  <c r="J357" i="41" s="1"/>
  <c r="J359" i="37"/>
  <c r="J359" i="41" s="1"/>
  <c r="J360" i="37"/>
  <c r="J360" i="41" s="1"/>
  <c r="J358" i="37"/>
  <c r="J358" i="41" s="1"/>
  <c r="H83" i="18"/>
  <c r="I83" i="18"/>
  <c r="I42" i="18"/>
  <c r="H42" i="18"/>
  <c r="H37" i="18"/>
  <c r="I37" i="18"/>
  <c r="J228" i="37"/>
  <c r="J225" i="37"/>
  <c r="J226" i="37"/>
  <c r="J227" i="37"/>
  <c r="H336" i="18"/>
  <c r="I336" i="18"/>
  <c r="J314" i="37"/>
  <c r="J313" i="37"/>
  <c r="J312" i="37"/>
  <c r="J323" i="37"/>
  <c r="J321" i="37"/>
  <c r="J322" i="37"/>
  <c r="J324" i="37"/>
  <c r="H326" i="18"/>
  <c r="I326" i="18"/>
  <c r="H295" i="18"/>
  <c r="I295" i="18"/>
  <c r="I35" i="18"/>
  <c r="H35" i="18"/>
  <c r="I38" i="18"/>
  <c r="H38" i="18"/>
  <c r="I325" i="18"/>
  <c r="H325" i="18"/>
  <c r="I293" i="18"/>
  <c r="H293" i="18"/>
  <c r="J249" i="58"/>
  <c r="J251" i="58"/>
  <c r="J250" i="58"/>
  <c r="G310" i="18" a="1"/>
  <c r="G310" i="18" s="1"/>
  <c r="G320" i="18" a="1"/>
  <c r="G320" i="18" s="1"/>
  <c r="G318" i="18" a="1"/>
  <c r="G318" i="18" s="1"/>
  <c r="G321" i="18" a="1"/>
  <c r="G321" i="18" s="1"/>
  <c r="G322" i="18" a="1"/>
  <c r="G322" i="18" s="1"/>
  <c r="G311" i="18" a="1"/>
  <c r="G311" i="18" s="1"/>
  <c r="G317" i="18" a="1"/>
  <c r="G317" i="18" s="1"/>
  <c r="G316" i="18" a="1"/>
  <c r="G316" i="18" s="1"/>
  <c r="G314" i="18" a="1"/>
  <c r="G314" i="18" s="1"/>
  <c r="G315" i="18" a="1"/>
  <c r="G315" i="18" s="1"/>
  <c r="G319" i="18" a="1"/>
  <c r="G319" i="18" s="1"/>
  <c r="H140" i="35" a="1"/>
  <c r="H140" i="35" s="1"/>
  <c r="H135" i="35" a="1"/>
  <c r="H135" i="35" s="1"/>
  <c r="H133" i="35" a="1"/>
  <c r="H133" i="35" s="1"/>
  <c r="G313" i="18" a="1"/>
  <c r="G313" i="18" s="1"/>
  <c r="H134" i="35" a="1"/>
  <c r="H134" i="35" s="1"/>
  <c r="H142" i="35" a="1"/>
  <c r="H142" i="35" s="1"/>
  <c r="H136" i="35" a="1"/>
  <c r="H136" i="35" s="1"/>
  <c r="O47" i="20"/>
  <c r="H141" i="35" a="1"/>
  <c r="H141" i="35" s="1"/>
  <c r="G323" i="18" a="1"/>
  <c r="G323" i="18" s="1"/>
  <c r="H129" i="35" a="1"/>
  <c r="H129" i="35" s="1"/>
  <c r="H131" i="35" a="1"/>
  <c r="H131" i="35" s="1"/>
  <c r="G312" i="18" a="1"/>
  <c r="G312" i="18" s="1"/>
  <c r="H139" i="35" a="1"/>
  <c r="H139" i="35" s="1"/>
  <c r="H138" i="35" a="1"/>
  <c r="H138" i="35" s="1"/>
  <c r="H130" i="35" a="1"/>
  <c r="H130" i="35" s="1"/>
  <c r="H132" i="35" a="1"/>
  <c r="H132" i="35" s="1"/>
  <c r="H137" i="35" a="1"/>
  <c r="H137" i="35" s="1"/>
  <c r="J153" i="58"/>
  <c r="J155" i="58"/>
  <c r="J156" i="58"/>
  <c r="J154" i="58"/>
  <c r="F324" i="18"/>
  <c r="J324" i="18"/>
  <c r="J296" i="37"/>
  <c r="J294" i="37"/>
  <c r="J295" i="37"/>
  <c r="J336" i="37"/>
  <c r="J335" i="37"/>
  <c r="J333" i="37"/>
  <c r="J334" i="37"/>
  <c r="J278" i="58"/>
  <c r="J277" i="58"/>
  <c r="J276" i="58"/>
  <c r="I36" i="18"/>
  <c r="H36" i="18"/>
  <c r="I283" i="18"/>
  <c r="H283" i="18"/>
  <c r="H94" i="35" a="1"/>
  <c r="H94" i="35" s="1"/>
  <c r="G275" i="18" a="1"/>
  <c r="G275" i="18" s="1"/>
  <c r="G276" i="18" a="1"/>
  <c r="G276" i="18" s="1"/>
  <c r="G281" i="18" a="1"/>
  <c r="G281" i="18" s="1"/>
  <c r="H90" i="35" a="1"/>
  <c r="H90" i="35" s="1"/>
  <c r="G270" i="18" a="1"/>
  <c r="G270" i="18" s="1"/>
  <c r="G278" i="18" a="1"/>
  <c r="G278" i="18" s="1"/>
  <c r="G277" i="18" a="1"/>
  <c r="G277" i="18" s="1"/>
  <c r="H99" i="35" a="1"/>
  <c r="H99" i="35" s="1"/>
  <c r="G268" i="18" a="1"/>
  <c r="G268" i="18" s="1"/>
  <c r="H87" i="35" a="1"/>
  <c r="H87" i="35" s="1"/>
  <c r="H88" i="35" a="1"/>
  <c r="H88" i="35" s="1"/>
  <c r="H92" i="35" a="1"/>
  <c r="H92" i="35" s="1"/>
  <c r="H93" i="35" a="1"/>
  <c r="H93" i="35" s="1"/>
  <c r="G269" i="18" a="1"/>
  <c r="G269" i="18" s="1"/>
  <c r="G272" i="18" a="1"/>
  <c r="G272" i="18" s="1"/>
  <c r="H89" i="35" a="1"/>
  <c r="H89" i="35" s="1"/>
  <c r="G274" i="18" a="1"/>
  <c r="G274" i="18" s="1"/>
  <c r="G271" i="18" a="1"/>
  <c r="G271" i="18" s="1"/>
  <c r="G280" i="18" a="1"/>
  <c r="G280" i="18" s="1"/>
  <c r="H95" i="35" a="1"/>
  <c r="H95" i="35" s="1"/>
  <c r="H91" i="35" a="1"/>
  <c r="H91" i="35" s="1"/>
  <c r="G279" i="18" a="1"/>
  <c r="G279" i="18" s="1"/>
  <c r="H100" i="35" a="1"/>
  <c r="H100" i="35" s="1"/>
  <c r="H96" i="35" a="1"/>
  <c r="H96" i="35" s="1"/>
  <c r="G273" i="18" a="1"/>
  <c r="G273" i="18" s="1"/>
  <c r="H98" i="35" a="1"/>
  <c r="H98" i="35" s="1"/>
  <c r="F47" i="20"/>
  <c r="H97" i="35" a="1"/>
  <c r="H97" i="35" s="1"/>
  <c r="I32" i="18"/>
  <c r="H32" i="18"/>
  <c r="J174" i="58"/>
  <c r="J176" i="58"/>
  <c r="J175" i="58"/>
  <c r="J186" i="58"/>
  <c r="J188" i="58"/>
  <c r="J187" i="58"/>
  <c r="J345" i="58"/>
  <c r="J347" i="58"/>
  <c r="J348" i="58"/>
  <c r="J346" i="58"/>
  <c r="H53" i="35" a="1"/>
  <c r="H53" i="35" s="1"/>
  <c r="G62" i="18" a="1"/>
  <c r="G62" i="18" s="1"/>
  <c r="G63" i="18" a="1"/>
  <c r="G63" i="18" s="1"/>
  <c r="G60" i="18" a="1"/>
  <c r="G60" i="18" s="1"/>
  <c r="G69" i="18" a="1"/>
  <c r="G69" i="18" s="1"/>
  <c r="G68" i="18" a="1"/>
  <c r="G68" i="18" s="1"/>
  <c r="G59" i="18" a="1"/>
  <c r="G59" i="18" s="1"/>
  <c r="H46" i="35" a="1"/>
  <c r="H46" i="35" s="1"/>
  <c r="G66" i="18" a="1"/>
  <c r="G66" i="18" s="1"/>
  <c r="H49" i="35" a="1"/>
  <c r="H49" i="35" s="1"/>
  <c r="G61" i="18" a="1"/>
  <c r="G61" i="18" s="1"/>
  <c r="H50" i="35" a="1"/>
  <c r="H50" i="35" s="1"/>
  <c r="G65" i="18" a="1"/>
  <c r="G65" i="18" s="1"/>
  <c r="G70" i="18" a="1"/>
  <c r="G70" i="18" s="1"/>
  <c r="H47" i="35" a="1"/>
  <c r="H47" i="35" s="1"/>
  <c r="H55" i="35" a="1"/>
  <c r="H55" i="35" s="1"/>
  <c r="G64" i="18" a="1"/>
  <c r="G64" i="18" s="1"/>
  <c r="O20" i="20"/>
  <c r="G67" i="18" a="1"/>
  <c r="G67" i="18" s="1"/>
  <c r="H56" i="35" a="1"/>
  <c r="H56" i="35" s="1"/>
  <c r="H58" i="35" a="1"/>
  <c r="H58" i="35" s="1"/>
  <c r="H48" i="35" a="1"/>
  <c r="H48" i="35" s="1"/>
  <c r="H45" i="35" a="1"/>
  <c r="H45" i="35" s="1"/>
  <c r="H57" i="35" a="1"/>
  <c r="H57" i="35" s="1"/>
  <c r="G58" i="18" a="1"/>
  <c r="G58" i="18" s="1"/>
  <c r="G71" i="18" a="1"/>
  <c r="G71" i="18" s="1"/>
  <c r="H51" i="35" a="1"/>
  <c r="H51" i="35" s="1"/>
  <c r="H54" i="35" a="1"/>
  <c r="H54" i="35" s="1"/>
  <c r="H52" i="35" a="1"/>
  <c r="H52" i="35" s="1"/>
  <c r="H330" i="18"/>
  <c r="I330" i="18"/>
  <c r="J312" i="58"/>
  <c r="J314" i="58"/>
  <c r="J313" i="58"/>
  <c r="H80" i="18"/>
  <c r="I80" i="18"/>
  <c r="H75" i="18"/>
  <c r="I75" i="18"/>
  <c r="J250" i="37"/>
  <c r="J251" i="37"/>
  <c r="J249" i="37"/>
  <c r="J388" i="58"/>
  <c r="J389" i="58"/>
  <c r="J387" i="58"/>
  <c r="J208" i="37"/>
  <c r="J209" i="37"/>
  <c r="J207" i="37"/>
  <c r="J333" i="58"/>
  <c r="J335" i="58"/>
  <c r="J334" i="58"/>
  <c r="J336" i="58"/>
  <c r="J304" i="37"/>
  <c r="J303" i="37"/>
  <c r="J305" i="37"/>
  <c r="J267" i="58"/>
  <c r="J268" i="58"/>
  <c r="J269" i="58"/>
  <c r="J407" i="37"/>
  <c r="J406" i="37"/>
  <c r="J405" i="37"/>
  <c r="I41" i="18"/>
  <c r="H41" i="18"/>
  <c r="J285" i="58"/>
  <c r="J287" i="58"/>
  <c r="J286" i="58"/>
  <c r="I294" i="18"/>
  <c r="H294" i="18"/>
  <c r="J303" i="58"/>
  <c r="J304" i="58"/>
  <c r="J305" i="58"/>
  <c r="I334" i="18"/>
  <c r="H334" i="18"/>
  <c r="I335" i="18"/>
  <c r="H335" i="18"/>
  <c r="H79" i="18"/>
  <c r="I79" i="18"/>
  <c r="H85" i="18"/>
  <c r="I85" i="18"/>
  <c r="J389" i="37"/>
  <c r="J389" i="41" s="1"/>
  <c r="J388" i="37"/>
  <c r="J387" i="37"/>
  <c r="H286" i="18"/>
  <c r="I286" i="18"/>
  <c r="H289" i="18"/>
  <c r="I289" i="18"/>
  <c r="J207" i="58"/>
  <c r="J208" i="58"/>
  <c r="J209" i="58"/>
  <c r="F332" i="18"/>
  <c r="J332" i="18"/>
  <c r="H329" i="18"/>
  <c r="I329" i="18"/>
  <c r="I84" i="18"/>
  <c r="H84" i="18"/>
  <c r="H291" i="18"/>
  <c r="I291" i="18"/>
  <c r="J371" i="58"/>
  <c r="J370" i="58"/>
  <c r="J369" i="58"/>
  <c r="J166" i="58"/>
  <c r="J167" i="58"/>
  <c r="J183" i="58"/>
  <c r="J165" i="58"/>
  <c r="J185" i="58"/>
  <c r="J184" i="58"/>
  <c r="J239" i="58"/>
  <c r="J237" i="58"/>
  <c r="J240" i="58"/>
  <c r="J238" i="58"/>
  <c r="J200" i="58"/>
  <c r="J198" i="58"/>
  <c r="J199" i="58"/>
  <c r="I73" i="18"/>
  <c r="H73" i="18"/>
  <c r="J396" i="37"/>
  <c r="J396" i="41" s="1"/>
  <c r="J398" i="37"/>
  <c r="J398" i="41" s="1"/>
  <c r="J397" i="37"/>
  <c r="J397" i="41" s="1"/>
  <c r="I282" i="18"/>
  <c r="H282" i="18"/>
  <c r="J225" i="58"/>
  <c r="J226" i="58"/>
  <c r="J227" i="58"/>
  <c r="J228" i="58"/>
  <c r="J379" i="58"/>
  <c r="J378" i="58"/>
  <c r="J380" i="58"/>
  <c r="J295" i="58"/>
  <c r="J296" i="58"/>
  <c r="J294" i="58"/>
  <c r="I81" i="18"/>
  <c r="H81" i="18"/>
  <c r="J217" i="37"/>
  <c r="J217" i="41" s="1"/>
  <c r="J218" i="37"/>
  <c r="J218" i="41" s="1"/>
  <c r="J216" i="37"/>
  <c r="J216" i="41" s="1"/>
  <c r="F331" i="18"/>
  <c r="J331" i="18"/>
  <c r="I327" i="18"/>
  <c r="H327" i="18"/>
  <c r="J187" i="37"/>
  <c r="J175" i="37"/>
  <c r="J188" i="37"/>
  <c r="J188" i="41" s="1"/>
  <c r="J174" i="37"/>
  <c r="J176" i="37"/>
  <c r="J186" i="37"/>
  <c r="J155" i="37"/>
  <c r="J155" i="41" s="1"/>
  <c r="J153" i="37"/>
  <c r="J153" i="41" s="1"/>
  <c r="J156" i="37"/>
  <c r="J156" i="41" s="1"/>
  <c r="J154" i="37"/>
  <c r="J190" i="37"/>
  <c r="J189" i="37"/>
  <c r="J191" i="37"/>
  <c r="I288" i="18"/>
  <c r="H288" i="18"/>
  <c r="H31" i="18"/>
  <c r="I31" i="18"/>
  <c r="J416" i="58"/>
  <c r="J414" i="58"/>
  <c r="J415" i="58"/>
  <c r="J414" i="37"/>
  <c r="J415" i="37"/>
  <c r="J416" i="37"/>
  <c r="J379" i="37"/>
  <c r="J378" i="37"/>
  <c r="J380" i="37"/>
  <c r="J237" i="37"/>
  <c r="J239" i="37"/>
  <c r="J239" i="41" s="1"/>
  <c r="J240" i="37"/>
  <c r="J240" i="41" s="1"/>
  <c r="J238" i="37"/>
  <c r="J348" i="37"/>
  <c r="J347" i="37"/>
  <c r="J345" i="37"/>
  <c r="J346" i="37"/>
  <c r="J346" i="41" s="1"/>
  <c r="I285" i="18"/>
  <c r="H285" i="18"/>
  <c r="J189" i="58"/>
  <c r="J190" i="58"/>
  <c r="J191" i="58"/>
  <c r="G25" i="18" a="1"/>
  <c r="G25" i="18" s="1"/>
  <c r="G29" i="18" a="1"/>
  <c r="G29" i="18" s="1"/>
  <c r="H16" i="35" a="1"/>
  <c r="H16" i="35" s="1"/>
  <c r="G18" i="18" a="1"/>
  <c r="G18" i="18" s="1"/>
  <c r="G27" i="18" a="1"/>
  <c r="G27" i="18" s="1"/>
  <c r="G26" i="18" a="1"/>
  <c r="G26" i="18" s="1"/>
  <c r="H15" i="35" a="1"/>
  <c r="H15" i="35" s="1"/>
  <c r="F20" i="20"/>
  <c r="G16" i="18" a="1"/>
  <c r="G16" i="18" s="1"/>
  <c r="G28" i="18" a="1"/>
  <c r="G28" i="18" s="1"/>
  <c r="G20" i="18" a="1"/>
  <c r="G20" i="18" s="1"/>
  <c r="G21" i="18" a="1"/>
  <c r="G21" i="18" s="1"/>
  <c r="G22" i="18" a="1"/>
  <c r="G22" i="18" s="1"/>
  <c r="H11" i="35" a="1"/>
  <c r="H11" i="35" s="1"/>
  <c r="H3" i="35" a="1"/>
  <c r="H3" i="35" s="1"/>
  <c r="H10" i="35" a="1"/>
  <c r="H10" i="35" s="1"/>
  <c r="G23" i="18" a="1"/>
  <c r="G23" i="18" s="1"/>
  <c r="H13" i="35" a="1"/>
  <c r="H13" i="35" s="1"/>
  <c r="G19" i="18" a="1"/>
  <c r="G19" i="18" s="1"/>
  <c r="H12" i="35" a="1"/>
  <c r="H12" i="35" s="1"/>
  <c r="G24" i="18" a="1"/>
  <c r="G24" i="18" s="1"/>
  <c r="H8" i="35" a="1"/>
  <c r="H8" i="35" s="1"/>
  <c r="H14" i="35" a="1"/>
  <c r="H14" i="35" s="1"/>
  <c r="H7" i="35" a="1"/>
  <c r="H7" i="35" s="1"/>
  <c r="H4" i="35" a="1"/>
  <c r="H4" i="35" s="1"/>
  <c r="H5" i="35" a="1"/>
  <c r="H5" i="35" s="1"/>
  <c r="G17" i="18" a="1"/>
  <c r="G17" i="18" s="1"/>
  <c r="H6" i="35" a="1"/>
  <c r="H6" i="35" s="1"/>
  <c r="H9" i="35" a="1"/>
  <c r="H9" i="35" s="1"/>
  <c r="H30" i="18"/>
  <c r="I30" i="18"/>
  <c r="J405" i="58"/>
  <c r="J406" i="58"/>
  <c r="J407" i="58"/>
  <c r="I337" i="18"/>
  <c r="H337" i="18"/>
  <c r="I77" i="18"/>
  <c r="H77" i="18"/>
  <c r="I72" i="18"/>
  <c r="H72" i="18"/>
  <c r="J199" i="37"/>
  <c r="J200" i="37"/>
  <c r="J200" i="41" s="1"/>
  <c r="J198" i="37"/>
  <c r="F328" i="18"/>
  <c r="J328" i="18"/>
  <c r="J176" i="41" l="1"/>
  <c r="J347" i="41"/>
  <c r="J414" i="41"/>
  <c r="J238" i="41"/>
  <c r="J199" i="41"/>
  <c r="J175" i="41"/>
  <c r="J251" i="41"/>
  <c r="J258" i="41"/>
  <c r="J380" i="41"/>
  <c r="J378" i="41"/>
  <c r="J250" i="41"/>
  <c r="J186" i="41"/>
  <c r="J388" i="41"/>
  <c r="J198" i="41"/>
  <c r="J154" i="41"/>
  <c r="J259" i="41"/>
  <c r="J174" i="41"/>
  <c r="J415" i="41"/>
  <c r="J187" i="41"/>
  <c r="J379" i="41"/>
  <c r="J416" i="41"/>
  <c r="J324" i="41"/>
  <c r="J406" i="41"/>
  <c r="J333" i="41"/>
  <c r="J312" i="41"/>
  <c r="J277" i="41"/>
  <c r="J287" i="41"/>
  <c r="J305" i="41"/>
  <c r="I268" i="37"/>
  <c r="I269" i="37"/>
  <c r="I267" i="37"/>
  <c r="I370" i="37"/>
  <c r="I369" i="37"/>
  <c r="I371" i="37"/>
  <c r="F288" i="18"/>
  <c r="J288" i="18"/>
  <c r="J72" i="18"/>
  <c r="F72" i="18"/>
  <c r="I17" i="18"/>
  <c r="H17" i="18"/>
  <c r="I143" i="37"/>
  <c r="I144" i="37"/>
  <c r="I141" i="37"/>
  <c r="I142" i="37"/>
  <c r="I407" i="37"/>
  <c r="I405" i="37"/>
  <c r="I406" i="37"/>
  <c r="G245" i="66"/>
  <c r="D68" i="57"/>
  <c r="J291" i="18"/>
  <c r="F291" i="18"/>
  <c r="J405" i="41"/>
  <c r="J80" i="18"/>
  <c r="F80" i="18"/>
  <c r="I398" i="37"/>
  <c r="I396" i="37"/>
  <c r="I397" i="37"/>
  <c r="I199" i="37"/>
  <c r="I198" i="37"/>
  <c r="I200" i="37"/>
  <c r="I345" i="58"/>
  <c r="I346" i="58"/>
  <c r="I347" i="58"/>
  <c r="I348" i="58"/>
  <c r="I322" i="58"/>
  <c r="I324" i="58"/>
  <c r="I323" i="58"/>
  <c r="I321" i="58"/>
  <c r="I207" i="58"/>
  <c r="I209" i="58"/>
  <c r="I208" i="58"/>
  <c r="J334" i="41"/>
  <c r="I314" i="58"/>
  <c r="I312" i="58"/>
  <c r="I313" i="58"/>
  <c r="H311" i="18"/>
  <c r="I311" i="18"/>
  <c r="J325" i="18"/>
  <c r="F325" i="18"/>
  <c r="J323" i="41"/>
  <c r="J494" i="58"/>
  <c r="G279" i="66"/>
  <c r="J493" i="58"/>
  <c r="G280" i="66" s="1"/>
  <c r="D69" i="57"/>
  <c r="E397" i="38"/>
  <c r="N279" i="66" s="1"/>
  <c r="J39" i="18"/>
  <c r="F39" i="18"/>
  <c r="J286" i="41"/>
  <c r="F31" i="18"/>
  <c r="J31" i="18"/>
  <c r="H61" i="18"/>
  <c r="I61" i="18"/>
  <c r="F42" i="18"/>
  <c r="J42" i="18"/>
  <c r="I153" i="37"/>
  <c r="I156" i="37"/>
  <c r="I154" i="37"/>
  <c r="I155" i="37"/>
  <c r="I276" i="58"/>
  <c r="I277" i="58"/>
  <c r="I278" i="58"/>
  <c r="C54" i="63"/>
  <c r="J77" i="18"/>
  <c r="F77" i="18"/>
  <c r="I228" i="37"/>
  <c r="I225" i="37"/>
  <c r="I227" i="37"/>
  <c r="I226" i="37"/>
  <c r="I22" i="18"/>
  <c r="H22" i="18"/>
  <c r="I25" i="18"/>
  <c r="H25" i="18"/>
  <c r="J81" i="18"/>
  <c r="F81" i="18"/>
  <c r="J282" i="18"/>
  <c r="F282" i="18"/>
  <c r="J407" i="41"/>
  <c r="J209" i="41"/>
  <c r="I217" i="37"/>
  <c r="I218" i="37"/>
  <c r="I216" i="37"/>
  <c r="I175" i="37"/>
  <c r="I188" i="37"/>
  <c r="I187" i="37"/>
  <c r="I174" i="37"/>
  <c r="I186" i="37"/>
  <c r="I176" i="37"/>
  <c r="I369" i="58"/>
  <c r="I370" i="58"/>
  <c r="I371" i="58"/>
  <c r="I269" i="18"/>
  <c r="H269" i="18"/>
  <c r="I276" i="18"/>
  <c r="H276" i="18"/>
  <c r="J335" i="41"/>
  <c r="I218" i="58"/>
  <c r="I216" i="58"/>
  <c r="I217" i="58"/>
  <c r="I198" i="58"/>
  <c r="I200" i="58"/>
  <c r="I199" i="58"/>
  <c r="I321" i="18"/>
  <c r="H321" i="18"/>
  <c r="J38" i="18"/>
  <c r="F38" i="18"/>
  <c r="J313" i="41"/>
  <c r="F83" i="18"/>
  <c r="J83" i="18"/>
  <c r="G260" i="66"/>
  <c r="E32" i="53"/>
  <c r="J276" i="41"/>
  <c r="J290" i="18"/>
  <c r="F290" i="18"/>
  <c r="J184" i="41"/>
  <c r="J286" i="18"/>
  <c r="F286" i="18"/>
  <c r="J84" i="18"/>
  <c r="F84" i="18"/>
  <c r="E28" i="53"/>
  <c r="F28" i="53" s="1"/>
  <c r="J387" i="41"/>
  <c r="D40" i="57"/>
  <c r="G131" i="66"/>
  <c r="J208" i="41"/>
  <c r="I416" i="37"/>
  <c r="I414" i="37"/>
  <c r="I415" i="37"/>
  <c r="H66" i="18"/>
  <c r="I66" i="18"/>
  <c r="G254" i="66"/>
  <c r="D77" i="57"/>
  <c r="H273" i="18"/>
  <c r="I273" i="18"/>
  <c r="I249" i="58"/>
  <c r="I250" i="58"/>
  <c r="I251" i="58"/>
  <c r="I275" i="18"/>
  <c r="H275" i="18"/>
  <c r="J336" i="41"/>
  <c r="I240" i="58"/>
  <c r="I237" i="58"/>
  <c r="I238" i="58"/>
  <c r="I239" i="58"/>
  <c r="I313" i="18"/>
  <c r="H313" i="18"/>
  <c r="H318" i="18"/>
  <c r="I318" i="18"/>
  <c r="J314" i="41"/>
  <c r="D67" i="57"/>
  <c r="G266" i="66"/>
  <c r="J278" i="41"/>
  <c r="J166" i="41"/>
  <c r="I322" i="18"/>
  <c r="H322" i="18"/>
  <c r="F329" i="18"/>
  <c r="J329" i="18"/>
  <c r="G270" i="66"/>
  <c r="D74" i="57"/>
  <c r="G275" i="66"/>
  <c r="E34" i="53"/>
  <c r="F34" i="53" s="1"/>
  <c r="D79" i="57"/>
  <c r="I379" i="37"/>
  <c r="I378" i="37"/>
  <c r="I380" i="37"/>
  <c r="I239" i="37"/>
  <c r="I237" i="37"/>
  <c r="I238" i="37"/>
  <c r="I240" i="37"/>
  <c r="I285" i="58"/>
  <c r="I287" i="58"/>
  <c r="I286" i="58"/>
  <c r="I189" i="58"/>
  <c r="I191" i="58"/>
  <c r="I190" i="58"/>
  <c r="I303" i="58"/>
  <c r="I305" i="58"/>
  <c r="I304" i="58"/>
  <c r="J295" i="41"/>
  <c r="I294" i="58"/>
  <c r="I296" i="58"/>
  <c r="I295" i="58"/>
  <c r="I188" i="58"/>
  <c r="I187" i="58"/>
  <c r="I174" i="58"/>
  <c r="I186" i="58"/>
  <c r="I175" i="58"/>
  <c r="I176" i="58"/>
  <c r="H320" i="18"/>
  <c r="I320" i="18"/>
  <c r="F35" i="18"/>
  <c r="J35" i="18"/>
  <c r="J336" i="18"/>
  <c r="F336" i="18"/>
  <c r="J142" i="41"/>
  <c r="E26" i="53"/>
  <c r="G116" i="66"/>
  <c r="F43" i="18"/>
  <c r="J43" i="18"/>
  <c r="G115" i="66"/>
  <c r="J165" i="41"/>
  <c r="D32" i="57"/>
  <c r="I29" i="18"/>
  <c r="H29" i="18"/>
  <c r="I272" i="18"/>
  <c r="H272" i="18"/>
  <c r="J191" i="41"/>
  <c r="G259" i="66"/>
  <c r="D71" i="57"/>
  <c r="G255" i="66"/>
  <c r="D75" i="57"/>
  <c r="J330" i="18"/>
  <c r="F330" i="18"/>
  <c r="I67" i="18"/>
  <c r="H67" i="18"/>
  <c r="I59" i="18"/>
  <c r="H59" i="18"/>
  <c r="I405" i="58"/>
  <c r="I407" i="58"/>
  <c r="I406" i="58"/>
  <c r="I227" i="58"/>
  <c r="I228" i="58"/>
  <c r="I226" i="58"/>
  <c r="I225" i="58"/>
  <c r="J294" i="41"/>
  <c r="I360" i="58"/>
  <c r="I358" i="58"/>
  <c r="I359" i="58"/>
  <c r="I357" i="58"/>
  <c r="I259" i="58"/>
  <c r="I258" i="58"/>
  <c r="I260" i="58"/>
  <c r="H310" i="18"/>
  <c r="I310" i="18"/>
  <c r="F295" i="18"/>
  <c r="J295" i="18"/>
  <c r="J141" i="41"/>
  <c r="E48" i="39" s="1"/>
  <c r="D28" i="57"/>
  <c r="G122" i="66"/>
  <c r="J269" i="41"/>
  <c r="F74" i="18"/>
  <c r="J74" i="18"/>
  <c r="J33" i="18"/>
  <c r="F33" i="18"/>
  <c r="J167" i="41"/>
  <c r="I322" i="37"/>
  <c r="I323" i="37"/>
  <c r="I321" i="37"/>
  <c r="I324" i="37"/>
  <c r="F334" i="18"/>
  <c r="J334" i="18"/>
  <c r="I281" i="18"/>
  <c r="H281" i="18"/>
  <c r="I21" i="18"/>
  <c r="H21" i="18"/>
  <c r="D72" i="57"/>
  <c r="G265" i="66"/>
  <c r="H24" i="18"/>
  <c r="I24" i="18"/>
  <c r="I16" i="18"/>
  <c r="H16" i="18"/>
  <c r="J189" i="41"/>
  <c r="D33" i="57"/>
  <c r="G121" i="66"/>
  <c r="J85" i="18"/>
  <c r="F85" i="18"/>
  <c r="J294" i="18"/>
  <c r="F294" i="18"/>
  <c r="I68" i="18"/>
  <c r="H68" i="18"/>
  <c r="I279" i="18"/>
  <c r="H279" i="18"/>
  <c r="I143" i="58"/>
  <c r="I141" i="58"/>
  <c r="I144" i="58"/>
  <c r="I142" i="58"/>
  <c r="F283" i="18"/>
  <c r="J283" i="18"/>
  <c r="J296" i="41"/>
  <c r="I312" i="18"/>
  <c r="H312" i="18"/>
  <c r="I380" i="58"/>
  <c r="I379" i="58"/>
  <c r="I378" i="58"/>
  <c r="J227" i="41"/>
  <c r="J144" i="41"/>
  <c r="C24" i="63"/>
  <c r="J267" i="41"/>
  <c r="D36" i="57"/>
  <c r="G111" i="66"/>
  <c r="J76" i="18"/>
  <c r="F76" i="18"/>
  <c r="J183" i="41"/>
  <c r="J237" i="41"/>
  <c r="F337" i="18"/>
  <c r="J337" i="18"/>
  <c r="H20" i="18"/>
  <c r="I20" i="18"/>
  <c r="I191" i="37"/>
  <c r="I189" i="37"/>
  <c r="I190" i="37"/>
  <c r="I285" i="37"/>
  <c r="I287" i="37"/>
  <c r="I286" i="37"/>
  <c r="J285" i="18"/>
  <c r="F285" i="18"/>
  <c r="J190" i="41"/>
  <c r="F327" i="18"/>
  <c r="J327" i="18"/>
  <c r="J73" i="18"/>
  <c r="F73" i="18"/>
  <c r="G126" i="66"/>
  <c r="J303" i="41"/>
  <c r="D35" i="57"/>
  <c r="G138" i="66"/>
  <c r="D34" i="57"/>
  <c r="J249" i="41"/>
  <c r="E51" i="39" s="1"/>
  <c r="E132" i="38" s="1"/>
  <c r="O3" i="37"/>
  <c r="I314" i="37"/>
  <c r="I313" i="37"/>
  <c r="I312" i="37"/>
  <c r="I64" i="18"/>
  <c r="H64" i="18"/>
  <c r="I69" i="18"/>
  <c r="H69" i="18"/>
  <c r="I183" i="58"/>
  <c r="I166" i="58"/>
  <c r="I165" i="58"/>
  <c r="I167" i="58"/>
  <c r="I185" i="58"/>
  <c r="I184" i="58"/>
  <c r="I268" i="18"/>
  <c r="H268" i="18"/>
  <c r="I334" i="58"/>
  <c r="I333" i="58"/>
  <c r="I335" i="58"/>
  <c r="I336" i="58"/>
  <c r="I319" i="18"/>
  <c r="H319" i="18"/>
  <c r="F326" i="18"/>
  <c r="J326" i="18"/>
  <c r="J226" i="41"/>
  <c r="J143" i="41"/>
  <c r="J268" i="41"/>
  <c r="F292" i="18"/>
  <c r="J292" i="18"/>
  <c r="J185" i="41"/>
  <c r="O7" i="41" s="1"/>
  <c r="D31" i="57"/>
  <c r="J207" i="41"/>
  <c r="G113" i="66"/>
  <c r="E49" i="39"/>
  <c r="E130" i="38" s="1"/>
  <c r="I414" i="58"/>
  <c r="I416" i="58"/>
  <c r="I415" i="58"/>
  <c r="J30" i="18"/>
  <c r="F30" i="18"/>
  <c r="I19" i="18"/>
  <c r="H19" i="18"/>
  <c r="I387" i="37"/>
  <c r="I388" i="37"/>
  <c r="I389" i="37"/>
  <c r="J79" i="18"/>
  <c r="F79" i="18"/>
  <c r="J304" i="41"/>
  <c r="I296" i="37"/>
  <c r="I294" i="37"/>
  <c r="I295" i="37"/>
  <c r="I360" i="37"/>
  <c r="I359" i="37"/>
  <c r="I358" i="37"/>
  <c r="I357" i="37"/>
  <c r="I60" i="18"/>
  <c r="H60" i="18"/>
  <c r="I267" i="58"/>
  <c r="I269" i="58"/>
  <c r="I268" i="58"/>
  <c r="I387" i="58"/>
  <c r="I388" i="58"/>
  <c r="I389" i="58"/>
  <c r="F36" i="18"/>
  <c r="J36" i="18"/>
  <c r="I156" i="58"/>
  <c r="I154" i="58"/>
  <c r="I153" i="58"/>
  <c r="I155" i="58"/>
  <c r="H315" i="18"/>
  <c r="I315" i="18"/>
  <c r="G282" i="66"/>
  <c r="M51" i="39"/>
  <c r="E183" i="38" s="1"/>
  <c r="D73" i="57"/>
  <c r="O3" i="58"/>
  <c r="J225" i="41"/>
  <c r="D29" i="57"/>
  <c r="G101" i="66"/>
  <c r="J82" i="18"/>
  <c r="F82" i="18"/>
  <c r="J371" i="41"/>
  <c r="I167" i="37"/>
  <c r="I185" i="37"/>
  <c r="I184" i="37"/>
  <c r="I165" i="37"/>
  <c r="I183" i="37"/>
  <c r="I166" i="37"/>
  <c r="I345" i="37"/>
  <c r="I347" i="37"/>
  <c r="I346" i="37"/>
  <c r="I348" i="37"/>
  <c r="I348" i="41" s="1"/>
  <c r="H26" i="18"/>
  <c r="I26" i="18"/>
  <c r="D78" i="57"/>
  <c r="G264" i="66"/>
  <c r="D76" i="57"/>
  <c r="G274" i="66"/>
  <c r="I260" i="37"/>
  <c r="I259" i="37"/>
  <c r="I258" i="37"/>
  <c r="I333" i="37"/>
  <c r="I336" i="37"/>
  <c r="I334" i="37"/>
  <c r="I335" i="37"/>
  <c r="I335" i="41" s="1"/>
  <c r="H63" i="18"/>
  <c r="I63" i="18"/>
  <c r="H280" i="18"/>
  <c r="I280" i="18"/>
  <c r="I277" i="18"/>
  <c r="H277" i="18"/>
  <c r="H323" i="18"/>
  <c r="I323" i="18"/>
  <c r="H314" i="18"/>
  <c r="I314" i="18"/>
  <c r="J228" i="41"/>
  <c r="J78" i="18"/>
  <c r="F78" i="18"/>
  <c r="G120" i="66"/>
  <c r="D39" i="57"/>
  <c r="J369" i="41"/>
  <c r="F34" i="18"/>
  <c r="J34" i="18"/>
  <c r="J345" i="41"/>
  <c r="D38" i="57"/>
  <c r="G110" i="66"/>
  <c r="I249" i="37"/>
  <c r="I251" i="37"/>
  <c r="I250" i="37"/>
  <c r="D70" i="57"/>
  <c r="G257" i="66"/>
  <c r="M49" i="39"/>
  <c r="E181" i="38" s="1"/>
  <c r="J75" i="18"/>
  <c r="F75" i="18"/>
  <c r="H71" i="18"/>
  <c r="I71" i="18"/>
  <c r="H70" i="18"/>
  <c r="I70" i="18"/>
  <c r="H62" i="18"/>
  <c r="I62" i="18"/>
  <c r="H271" i="18"/>
  <c r="I271" i="18"/>
  <c r="I278" i="18"/>
  <c r="H278" i="18"/>
  <c r="I398" i="58"/>
  <c r="I396" i="58"/>
  <c r="I397" i="58"/>
  <c r="I316" i="18"/>
  <c r="H316" i="18"/>
  <c r="F293" i="18"/>
  <c r="J293" i="18"/>
  <c r="J322" i="41"/>
  <c r="F37" i="18"/>
  <c r="J37" i="18"/>
  <c r="J370" i="41"/>
  <c r="J40" i="18"/>
  <c r="F40" i="18"/>
  <c r="J287" i="18"/>
  <c r="F287" i="18"/>
  <c r="I28" i="18"/>
  <c r="H28" i="18"/>
  <c r="I23" i="18"/>
  <c r="H23" i="18"/>
  <c r="I27" i="18"/>
  <c r="H27" i="18"/>
  <c r="I207" i="37"/>
  <c r="I209" i="37"/>
  <c r="I208" i="37"/>
  <c r="I305" i="37"/>
  <c r="I304" i="37"/>
  <c r="I303" i="37"/>
  <c r="H18" i="18"/>
  <c r="I18" i="18"/>
  <c r="J348" i="41"/>
  <c r="F289" i="18"/>
  <c r="J289" i="18"/>
  <c r="J335" i="18"/>
  <c r="F335" i="18"/>
  <c r="J41" i="18"/>
  <c r="F41" i="18"/>
  <c r="H58" i="18"/>
  <c r="I58" i="18"/>
  <c r="I65" i="18"/>
  <c r="H65" i="18"/>
  <c r="I277" i="37"/>
  <c r="I276" i="37"/>
  <c r="I278" i="37"/>
  <c r="J32" i="18"/>
  <c r="F32" i="18"/>
  <c r="I274" i="18"/>
  <c r="H274" i="18"/>
  <c r="I270" i="18"/>
  <c r="H270" i="18"/>
  <c r="I317" i="18"/>
  <c r="H317" i="18"/>
  <c r="E394" i="38"/>
  <c r="N135" i="66" s="1"/>
  <c r="N135" i="74" s="1"/>
  <c r="J494" i="37"/>
  <c r="J493" i="37"/>
  <c r="G135" i="66"/>
  <c r="D30" i="57"/>
  <c r="J321" i="41"/>
  <c r="J333" i="18"/>
  <c r="F333" i="18"/>
  <c r="F284" i="18"/>
  <c r="J284" i="18"/>
  <c r="G130" i="66"/>
  <c r="J285" i="41"/>
  <c r="D37" i="57"/>
  <c r="I209" i="41" l="1"/>
  <c r="I334" i="41"/>
  <c r="I305" i="41"/>
  <c r="I208" i="41"/>
  <c r="I360" i="41"/>
  <c r="I304" i="41"/>
  <c r="I358" i="41"/>
  <c r="I314" i="41"/>
  <c r="M50" i="39"/>
  <c r="E182" i="38" s="1"/>
  <c r="J464" i="58" s="1"/>
  <c r="I346" i="41"/>
  <c r="I239" i="41"/>
  <c r="I359" i="41"/>
  <c r="I312" i="41"/>
  <c r="I294" i="41"/>
  <c r="I287" i="41"/>
  <c r="I259" i="41"/>
  <c r="I278" i="41"/>
  <c r="I218" i="41"/>
  <c r="I277" i="41"/>
  <c r="I295" i="41"/>
  <c r="I183" i="41"/>
  <c r="I251" i="41"/>
  <c r="I323" i="41"/>
  <c r="I258" i="41"/>
  <c r="I322" i="41"/>
  <c r="I250" i="41"/>
  <c r="I333" i="41"/>
  <c r="I324" i="41"/>
  <c r="I260" i="41"/>
  <c r="I185" i="41"/>
  <c r="I167" i="41"/>
  <c r="I191" i="41"/>
  <c r="I388" i="41"/>
  <c r="I190" i="41"/>
  <c r="I240" i="41"/>
  <c r="E50" i="39"/>
  <c r="E131" i="38" s="1"/>
  <c r="J464" i="37" s="1"/>
  <c r="I357" i="41"/>
  <c r="I238" i="41"/>
  <c r="I175" i="41"/>
  <c r="I166" i="41"/>
  <c r="I378" i="41"/>
  <c r="E47" i="39"/>
  <c r="E128" i="38" s="1"/>
  <c r="I296" i="41"/>
  <c r="E403" i="38"/>
  <c r="J496" i="58" s="1"/>
  <c r="K270" i="66"/>
  <c r="J465" i="37"/>
  <c r="K138" i="66"/>
  <c r="E129" i="38"/>
  <c r="F66" i="18"/>
  <c r="J66" i="18"/>
  <c r="J277" i="18"/>
  <c r="F277" i="18"/>
  <c r="O264" i="66"/>
  <c r="J278" i="18"/>
  <c r="F278" i="18"/>
  <c r="O120" i="66"/>
  <c r="G120" i="74"/>
  <c r="F63" i="18"/>
  <c r="J63" i="18"/>
  <c r="F274" i="18"/>
  <c r="J274" i="18"/>
  <c r="G65" i="66"/>
  <c r="D18" i="57"/>
  <c r="I207" i="41"/>
  <c r="F271" i="18"/>
  <c r="J271" i="18"/>
  <c r="J26" i="18"/>
  <c r="F26" i="18"/>
  <c r="I389" i="41"/>
  <c r="J319" i="18"/>
  <c r="F319" i="18"/>
  <c r="I286" i="41"/>
  <c r="F68" i="18"/>
  <c r="J68" i="18"/>
  <c r="J310" i="18"/>
  <c r="F310" i="18"/>
  <c r="O255" i="66"/>
  <c r="I380" i="41"/>
  <c r="F322" i="18"/>
  <c r="J322" i="18"/>
  <c r="O254" i="66"/>
  <c r="I188" i="41"/>
  <c r="J25" i="18"/>
  <c r="F25" i="18"/>
  <c r="F60" i="18"/>
  <c r="J60" i="18"/>
  <c r="F27" i="18"/>
  <c r="J27" i="18"/>
  <c r="J62" i="18"/>
  <c r="F62" i="18"/>
  <c r="I387" i="41"/>
  <c r="D27" i="57"/>
  <c r="E16" i="53"/>
  <c r="F16" i="53" s="1"/>
  <c r="G83" i="66"/>
  <c r="J69" i="18"/>
  <c r="F69" i="18"/>
  <c r="I285" i="41"/>
  <c r="D24" i="57"/>
  <c r="G82" i="66"/>
  <c r="O111" i="66"/>
  <c r="G111" i="74"/>
  <c r="O259" i="66"/>
  <c r="E400" i="38"/>
  <c r="I379" i="41"/>
  <c r="F276" i="18"/>
  <c r="J276" i="18"/>
  <c r="I216" i="41"/>
  <c r="F22" i="18"/>
  <c r="J22" i="18"/>
  <c r="I155" i="41"/>
  <c r="F17" i="18"/>
  <c r="J17" i="18"/>
  <c r="I249" i="41"/>
  <c r="D21" i="57"/>
  <c r="N3" i="37"/>
  <c r="G90" i="66"/>
  <c r="F314" i="18"/>
  <c r="J314" i="18"/>
  <c r="I336" i="41"/>
  <c r="G101" i="74"/>
  <c r="G126" i="74"/>
  <c r="J21" i="18"/>
  <c r="F21" i="18"/>
  <c r="G116" i="74"/>
  <c r="I415" i="41"/>
  <c r="I226" i="41"/>
  <c r="I154" i="41"/>
  <c r="D64" i="57"/>
  <c r="G206" i="66"/>
  <c r="F312" i="18"/>
  <c r="J312" i="18"/>
  <c r="G135" i="74"/>
  <c r="O135" i="66"/>
  <c r="J493" i="41"/>
  <c r="G136" i="66"/>
  <c r="I276" i="41"/>
  <c r="F23" i="18"/>
  <c r="J23" i="18"/>
  <c r="F70" i="18"/>
  <c r="J70" i="18"/>
  <c r="G110" i="74"/>
  <c r="O110" i="66"/>
  <c r="I347" i="41"/>
  <c r="J19" i="18"/>
  <c r="F19" i="18"/>
  <c r="J64" i="18"/>
  <c r="F64" i="18"/>
  <c r="D20" i="57"/>
  <c r="I189" i="41"/>
  <c r="G73" i="66"/>
  <c r="D59" i="57"/>
  <c r="G217" i="66"/>
  <c r="H28" i="53"/>
  <c r="G28" i="53" s="1"/>
  <c r="M48" i="39"/>
  <c r="I414" i="41"/>
  <c r="J269" i="18"/>
  <c r="F269" i="18"/>
  <c r="I217" i="41"/>
  <c r="I227" i="41"/>
  <c r="I156" i="41"/>
  <c r="I200" i="41"/>
  <c r="D61" i="57"/>
  <c r="G222" i="66"/>
  <c r="F18" i="18"/>
  <c r="J18" i="18"/>
  <c r="F323" i="18"/>
  <c r="J323" i="18"/>
  <c r="G62" i="66"/>
  <c r="I345" i="41"/>
  <c r="D25" i="57"/>
  <c r="G212" i="66"/>
  <c r="E20" i="53"/>
  <c r="G121" i="74"/>
  <c r="F281" i="18"/>
  <c r="J281" i="18"/>
  <c r="F272" i="18"/>
  <c r="J272" i="18"/>
  <c r="F275" i="18"/>
  <c r="J275" i="18"/>
  <c r="I416" i="41"/>
  <c r="J321" i="18"/>
  <c r="F321" i="18"/>
  <c r="G53" i="66"/>
  <c r="I225" i="41"/>
  <c r="D16" i="57"/>
  <c r="I153" i="41"/>
  <c r="I198" i="41"/>
  <c r="I406" i="41"/>
  <c r="J28" i="18"/>
  <c r="F28" i="18"/>
  <c r="F316" i="18"/>
  <c r="J316" i="18"/>
  <c r="F71" i="18"/>
  <c r="J71" i="18"/>
  <c r="J268" i="18"/>
  <c r="F268" i="18"/>
  <c r="I313" i="41"/>
  <c r="J20" i="18"/>
  <c r="F20" i="18"/>
  <c r="C44" i="63"/>
  <c r="G122" i="74"/>
  <c r="F59" i="18"/>
  <c r="J59" i="18"/>
  <c r="I228" i="41"/>
  <c r="O279" i="66"/>
  <c r="I199" i="41"/>
  <c r="I405" i="41"/>
  <c r="I371" i="41"/>
  <c r="F65" i="18"/>
  <c r="J65" i="18"/>
  <c r="G218" i="66"/>
  <c r="D54" i="57"/>
  <c r="J29" i="18"/>
  <c r="F29" i="18"/>
  <c r="D63" i="57"/>
  <c r="G226" i="66"/>
  <c r="J318" i="18"/>
  <c r="F318" i="18"/>
  <c r="G131" i="74"/>
  <c r="M47" i="39"/>
  <c r="D65" i="57"/>
  <c r="G216" i="66"/>
  <c r="E33" i="53"/>
  <c r="F33" i="53" s="1"/>
  <c r="G281" i="66"/>
  <c r="D57" i="57"/>
  <c r="G209" i="66"/>
  <c r="I397" i="41"/>
  <c r="I407" i="41"/>
  <c r="G72" i="66"/>
  <c r="D26" i="57"/>
  <c r="I369" i="41"/>
  <c r="I303" i="41"/>
  <c r="L50" i="39" s="1"/>
  <c r="E165" i="38" s="1"/>
  <c r="D22" i="57"/>
  <c r="G78" i="66"/>
  <c r="J465" i="58"/>
  <c r="K282" i="66"/>
  <c r="D66" i="57"/>
  <c r="G227" i="66"/>
  <c r="E22" i="53"/>
  <c r="F22" i="53" s="1"/>
  <c r="J67" i="18"/>
  <c r="F67" i="18"/>
  <c r="G234" i="66"/>
  <c r="D60" i="57"/>
  <c r="N3" i="58"/>
  <c r="I176" i="41"/>
  <c r="J61" i="18"/>
  <c r="F61" i="18"/>
  <c r="I494" i="58"/>
  <c r="G231" i="66"/>
  <c r="I493" i="58"/>
  <c r="G232" i="66" s="1"/>
  <c r="D56" i="57"/>
  <c r="E396" i="38"/>
  <c r="N231" i="66" s="1"/>
  <c r="I396" i="41"/>
  <c r="I142" i="41"/>
  <c r="E14" i="53"/>
  <c r="G68" i="66"/>
  <c r="I370" i="41"/>
  <c r="O274" i="66"/>
  <c r="J280" i="18"/>
  <c r="F280" i="18"/>
  <c r="I184" i="41"/>
  <c r="F16" i="18"/>
  <c r="J16" i="18"/>
  <c r="I494" i="37"/>
  <c r="E393" i="38"/>
  <c r="N87" i="66" s="1"/>
  <c r="I493" i="37"/>
  <c r="G87" i="66"/>
  <c r="I321" i="41"/>
  <c r="D17" i="57"/>
  <c r="F273" i="18"/>
  <c r="J273" i="18"/>
  <c r="I186" i="41"/>
  <c r="I398" i="41"/>
  <c r="D15" i="57"/>
  <c r="I141" i="41"/>
  <c r="G74" i="66"/>
  <c r="D23" i="57"/>
  <c r="I267" i="41"/>
  <c r="G63" i="66"/>
  <c r="O130" i="66"/>
  <c r="G130" i="74"/>
  <c r="J317" i="18"/>
  <c r="F317" i="18"/>
  <c r="J58" i="18"/>
  <c r="F58" i="18"/>
  <c r="I165" i="41"/>
  <c r="D19" i="57"/>
  <c r="G67" i="66"/>
  <c r="F270" i="18"/>
  <c r="J270" i="18"/>
  <c r="K113" i="66"/>
  <c r="J457" i="37"/>
  <c r="G211" i="66"/>
  <c r="D58" i="57"/>
  <c r="J279" i="18"/>
  <c r="F279" i="18"/>
  <c r="J24" i="18"/>
  <c r="F24" i="18"/>
  <c r="G197" i="66"/>
  <c r="D55" i="57"/>
  <c r="O115" i="66"/>
  <c r="G115" i="74"/>
  <c r="I237" i="41"/>
  <c r="F313" i="18"/>
  <c r="J313" i="18"/>
  <c r="H34" i="53"/>
  <c r="G34" i="53" s="1"/>
  <c r="I174" i="41"/>
  <c r="I144" i="41"/>
  <c r="C14" i="63"/>
  <c r="I269" i="41"/>
  <c r="G137" i="66"/>
  <c r="J494" i="41"/>
  <c r="E27" i="53"/>
  <c r="F27" i="53" s="1"/>
  <c r="J457" i="58"/>
  <c r="K257" i="66"/>
  <c r="N9" i="41"/>
  <c r="N8" i="41"/>
  <c r="J315" i="18"/>
  <c r="F315" i="18"/>
  <c r="D62" i="57"/>
  <c r="G207" i="66"/>
  <c r="G113" i="74"/>
  <c r="G138" i="74"/>
  <c r="F320" i="18"/>
  <c r="J320" i="18"/>
  <c r="I187" i="41"/>
  <c r="J311" i="18"/>
  <c r="F311" i="18"/>
  <c r="I143" i="41"/>
  <c r="I268" i="41"/>
  <c r="N7" i="41" l="1"/>
  <c r="L51" i="39"/>
  <c r="E166" i="38" s="1"/>
  <c r="I465" i="58" s="1"/>
  <c r="D51" i="39"/>
  <c r="E115" i="38" s="1"/>
  <c r="K90" i="66" s="1"/>
  <c r="D47" i="39"/>
  <c r="E111" i="38" s="1"/>
  <c r="D49" i="39"/>
  <c r="E113" i="38" s="1"/>
  <c r="K65" i="66" s="1"/>
  <c r="E402" i="38"/>
  <c r="I497" i="58" s="1"/>
  <c r="D50" i="39"/>
  <c r="E114" i="38" s="1"/>
  <c r="L48" i="39"/>
  <c r="E163" i="38" s="1"/>
  <c r="K126" i="66"/>
  <c r="J464" i="41"/>
  <c r="J495" i="58"/>
  <c r="D48" i="39"/>
  <c r="E112" i="38" s="1"/>
  <c r="J497" i="58"/>
  <c r="E414" i="38" s="1"/>
  <c r="E59" i="39"/>
  <c r="E60" i="39" s="1"/>
  <c r="J457" i="41"/>
  <c r="E56" i="39"/>
  <c r="E58" i="39" s="1"/>
  <c r="I464" i="58"/>
  <c r="K222" i="66"/>
  <c r="E328" i="38"/>
  <c r="E334" i="38"/>
  <c r="E346" i="38"/>
  <c r="N275" i="66" s="1"/>
  <c r="E340" i="38"/>
  <c r="N87" i="74"/>
  <c r="E399" i="38"/>
  <c r="H16" i="53"/>
  <c r="G16" i="53" s="1"/>
  <c r="L47" i="39"/>
  <c r="Z255" i="66"/>
  <c r="Z111" i="66"/>
  <c r="AA111" i="66"/>
  <c r="AA255" i="66"/>
  <c r="O120" i="74"/>
  <c r="AC120" i="74"/>
  <c r="AD120" i="74" s="1"/>
  <c r="Z279" i="66"/>
  <c r="Z135" i="66"/>
  <c r="AA135" i="66"/>
  <c r="AA279" i="66"/>
  <c r="AA120" i="66"/>
  <c r="Z264" i="66"/>
  <c r="Z120" i="66"/>
  <c r="AA264" i="66"/>
  <c r="K116" i="66"/>
  <c r="J455" i="37"/>
  <c r="J474" i="37"/>
  <c r="X257" i="66"/>
  <c r="T257" i="66"/>
  <c r="Q257" i="66"/>
  <c r="K234" i="66"/>
  <c r="X282" i="66"/>
  <c r="T282" i="66"/>
  <c r="Q282" i="66"/>
  <c r="O226" i="66"/>
  <c r="AC135" i="74"/>
  <c r="AD135" i="74" s="1"/>
  <c r="O135" i="74"/>
  <c r="O211" i="66"/>
  <c r="L49" i="39"/>
  <c r="E164" i="38" s="1"/>
  <c r="AA254" i="66"/>
  <c r="AA110" i="66"/>
  <c r="Z110" i="66"/>
  <c r="Z254" i="66"/>
  <c r="K122" i="66"/>
  <c r="J456" i="37"/>
  <c r="I494" i="41"/>
  <c r="E15" i="53"/>
  <c r="F15" i="53" s="1"/>
  <c r="G89" i="66"/>
  <c r="H33" i="53"/>
  <c r="G33" i="53" s="1"/>
  <c r="AC130" i="74"/>
  <c r="O130" i="74"/>
  <c r="G78" i="74"/>
  <c r="G73" i="74"/>
  <c r="AC110" i="74"/>
  <c r="AD110" i="74" s="1"/>
  <c r="O110" i="74"/>
  <c r="G90" i="74"/>
  <c r="K138" i="74"/>
  <c r="T138" i="66"/>
  <c r="X138" i="66"/>
  <c r="Q138" i="66"/>
  <c r="O115" i="74"/>
  <c r="AC115" i="74"/>
  <c r="K113" i="74"/>
  <c r="T113" i="66"/>
  <c r="X113" i="66"/>
  <c r="Q113" i="66"/>
  <c r="Z274" i="66"/>
  <c r="AA274" i="66"/>
  <c r="AA130" i="66"/>
  <c r="Z130" i="66"/>
  <c r="H27" i="53"/>
  <c r="G27" i="53" s="1"/>
  <c r="G62" i="74"/>
  <c r="O62" i="66"/>
  <c r="O206" i="66"/>
  <c r="I465" i="37"/>
  <c r="G83" i="74"/>
  <c r="J465" i="41"/>
  <c r="O82" i="66"/>
  <c r="G82" i="74"/>
  <c r="O63" i="66"/>
  <c r="G63" i="74"/>
  <c r="O216" i="66"/>
  <c r="J496" i="37"/>
  <c r="J495" i="37"/>
  <c r="J497" i="37"/>
  <c r="H22" i="53"/>
  <c r="G22" i="53" s="1"/>
  <c r="G65" i="74"/>
  <c r="E415" i="38"/>
  <c r="G277" i="66"/>
  <c r="O207" i="66"/>
  <c r="G137" i="74"/>
  <c r="K78" i="66"/>
  <c r="I464" i="37"/>
  <c r="AA115" i="66"/>
  <c r="AA259" i="66"/>
  <c r="Z259" i="66"/>
  <c r="Z115" i="66"/>
  <c r="O67" i="66"/>
  <c r="G67" i="74"/>
  <c r="O231" i="66"/>
  <c r="E179" i="38"/>
  <c r="M59" i="39"/>
  <c r="M60" i="39" s="1"/>
  <c r="M56" i="39"/>
  <c r="M57" i="39" s="1"/>
  <c r="G53" i="74"/>
  <c r="Q126" i="66"/>
  <c r="T126" i="66"/>
  <c r="K126" i="74"/>
  <c r="X126" i="66"/>
  <c r="C61" i="63"/>
  <c r="C52" i="63"/>
  <c r="G68" i="74"/>
  <c r="G74" i="74"/>
  <c r="G87" i="74"/>
  <c r="O87" i="66"/>
  <c r="G233" i="66"/>
  <c r="E21" i="53"/>
  <c r="F21" i="53" s="1"/>
  <c r="I493" i="41"/>
  <c r="G88" i="66"/>
  <c r="G72" i="74"/>
  <c r="O72" i="66"/>
  <c r="E180" i="38"/>
  <c r="G136" i="74"/>
  <c r="AC111" i="74"/>
  <c r="O111" i="74"/>
  <c r="Q270" i="66"/>
  <c r="X270" i="66"/>
  <c r="T270" i="66"/>
  <c r="D56" i="39" l="1"/>
  <c r="D58" i="39" s="1"/>
  <c r="G276" i="66"/>
  <c r="I495" i="58"/>
  <c r="I457" i="37"/>
  <c r="D59" i="39"/>
  <c r="D60" i="39" s="1"/>
  <c r="I496" i="58"/>
  <c r="I464" i="41"/>
  <c r="E57" i="39"/>
  <c r="M58" i="39"/>
  <c r="I465" i="41"/>
  <c r="E339" i="38"/>
  <c r="E345" i="38"/>
  <c r="N281" i="66" s="1"/>
  <c r="E327" i="38"/>
  <c r="E333" i="38"/>
  <c r="E304" i="38"/>
  <c r="E310" i="38"/>
  <c r="E322" i="38"/>
  <c r="N227" i="66" s="1"/>
  <c r="E316" i="38"/>
  <c r="K260" i="66"/>
  <c r="K116" i="74" s="1"/>
  <c r="J474" i="58"/>
  <c r="J474" i="41" s="1"/>
  <c r="J455" i="58"/>
  <c r="J495" i="41"/>
  <c r="O3" i="41" s="1"/>
  <c r="C31" i="63"/>
  <c r="C22" i="63"/>
  <c r="Z226" i="66"/>
  <c r="AA82" i="66"/>
  <c r="AA226" i="66"/>
  <c r="Z82" i="66"/>
  <c r="AA110" i="74"/>
  <c r="Z110" i="74"/>
  <c r="Z130" i="74"/>
  <c r="AA130" i="74"/>
  <c r="I474" i="37"/>
  <c r="K68" i="66"/>
  <c r="I455" i="37"/>
  <c r="I456" i="37"/>
  <c r="K74" i="66"/>
  <c r="J496" i="41"/>
  <c r="G133" i="66"/>
  <c r="E409" i="38"/>
  <c r="D23" i="77"/>
  <c r="AD115" i="74"/>
  <c r="F23" i="77" s="1"/>
  <c r="AD130" i="74"/>
  <c r="F29" i="77" s="1"/>
  <c r="D29" i="77"/>
  <c r="Q126" i="74"/>
  <c r="X126" i="74"/>
  <c r="T126" i="74"/>
  <c r="I457" i="58"/>
  <c r="I457" i="41" s="1"/>
  <c r="K209" i="66"/>
  <c r="K65" i="74" s="1"/>
  <c r="I497" i="37"/>
  <c r="I495" i="37"/>
  <c r="I496" i="37"/>
  <c r="AA115" i="74"/>
  <c r="Z115" i="74"/>
  <c r="AC72" i="74"/>
  <c r="AD72" i="74" s="1"/>
  <c r="O72" i="74"/>
  <c r="AC67" i="74"/>
  <c r="AD67" i="74" s="1"/>
  <c r="O67" i="74"/>
  <c r="E412" i="38"/>
  <c r="G228" i="66"/>
  <c r="J497" i="41"/>
  <c r="E408" i="38"/>
  <c r="G132" i="66"/>
  <c r="M275" i="66"/>
  <c r="J483" i="58"/>
  <c r="Z72" i="66"/>
  <c r="Z216" i="66"/>
  <c r="AA216" i="66"/>
  <c r="AA72" i="66"/>
  <c r="G88" i="74"/>
  <c r="AA211" i="66"/>
  <c r="Z211" i="66"/>
  <c r="Z67" i="66"/>
  <c r="AA67" i="66"/>
  <c r="M277" i="66"/>
  <c r="J487" i="58"/>
  <c r="AA120" i="74"/>
  <c r="Z120" i="74"/>
  <c r="E413" i="38"/>
  <c r="G229" i="66"/>
  <c r="K266" i="66"/>
  <c r="K122" i="74" s="1"/>
  <c r="J456" i="58"/>
  <c r="J456" i="41" s="1"/>
  <c r="K90" i="74"/>
  <c r="X90" i="66"/>
  <c r="T90" i="66"/>
  <c r="Q90" i="66"/>
  <c r="G89" i="74"/>
  <c r="C51" i="63"/>
  <c r="C42" i="63"/>
  <c r="Q138" i="74"/>
  <c r="T138" i="74"/>
  <c r="X138" i="74"/>
  <c r="H21" i="53"/>
  <c r="G21" i="53" s="1"/>
  <c r="N131" i="66"/>
  <c r="N131" i="74" s="1"/>
  <c r="D18" i="8"/>
  <c r="H15" i="53"/>
  <c r="G15" i="53" s="1"/>
  <c r="K78" i="74"/>
  <c r="T78" i="66"/>
  <c r="Q78" i="66"/>
  <c r="X78" i="66"/>
  <c r="O63" i="74"/>
  <c r="AC63" i="74"/>
  <c r="AD63" i="74" s="1"/>
  <c r="X234" i="66"/>
  <c r="T234" i="66"/>
  <c r="Q234" i="66"/>
  <c r="G104" i="66"/>
  <c r="J479" i="37"/>
  <c r="I456" i="58"/>
  <c r="K218" i="66"/>
  <c r="J483" i="37"/>
  <c r="J483" i="41" s="1"/>
  <c r="M131" i="66"/>
  <c r="AA111" i="74"/>
  <c r="Z111" i="74"/>
  <c r="M276" i="66"/>
  <c r="O276" i="66" s="1"/>
  <c r="J488" i="58"/>
  <c r="J489" i="37"/>
  <c r="G103" i="66"/>
  <c r="J455" i="41"/>
  <c r="X222" i="66"/>
  <c r="T222" i="66"/>
  <c r="Q222" i="66"/>
  <c r="Z207" i="66"/>
  <c r="AA63" i="66"/>
  <c r="AA207" i="66"/>
  <c r="Z63" i="66"/>
  <c r="Z206" i="66"/>
  <c r="AA62" i="66"/>
  <c r="AA206" i="66"/>
  <c r="Z62" i="66"/>
  <c r="X122" i="66"/>
  <c r="T122" i="66"/>
  <c r="Q122" i="66"/>
  <c r="O122" i="66"/>
  <c r="G21" i="39"/>
  <c r="Z135" i="74"/>
  <c r="AA135" i="74"/>
  <c r="AD111" i="74"/>
  <c r="F21" i="77" s="1"/>
  <c r="D21" i="77"/>
  <c r="AA231" i="66"/>
  <c r="AA87" i="66"/>
  <c r="Z87" i="66"/>
  <c r="Z231" i="66"/>
  <c r="X116" i="66"/>
  <c r="T116" i="66"/>
  <c r="O87" i="74"/>
  <c r="AC87" i="74"/>
  <c r="AD87" i="74" s="1"/>
  <c r="O82" i="74"/>
  <c r="AC82" i="74"/>
  <c r="AD82" i="74" s="1"/>
  <c r="O62" i="74"/>
  <c r="AC62" i="74"/>
  <c r="AD62" i="74" s="1"/>
  <c r="T113" i="74"/>
  <c r="Q113" i="74"/>
  <c r="X113" i="74"/>
  <c r="E162" i="38"/>
  <c r="L59" i="39"/>
  <c r="L60" i="39" s="1"/>
  <c r="L56" i="39"/>
  <c r="L57" i="39" s="1"/>
  <c r="T65" i="66"/>
  <c r="X65" i="66"/>
  <c r="Q65" i="66"/>
  <c r="D57" i="39" l="1"/>
  <c r="L58" i="39"/>
  <c r="E321" i="38"/>
  <c r="N233" i="66" s="1"/>
  <c r="E315" i="38"/>
  <c r="Q65" i="74"/>
  <c r="X65" i="74"/>
  <c r="T65" i="74"/>
  <c r="T78" i="74"/>
  <c r="X78" i="74"/>
  <c r="Q78" i="74"/>
  <c r="T90" i="74"/>
  <c r="X90" i="74"/>
  <c r="Q90" i="74"/>
  <c r="I489" i="37"/>
  <c r="G55" i="66"/>
  <c r="X266" i="66"/>
  <c r="Q266" i="66"/>
  <c r="T266" i="66"/>
  <c r="O266" i="66"/>
  <c r="P266" i="66" s="1"/>
  <c r="G56" i="66"/>
  <c r="I479" i="37"/>
  <c r="D17" i="8"/>
  <c r="N137" i="66"/>
  <c r="N137" i="74" s="1"/>
  <c r="Q277" i="66"/>
  <c r="O277" i="66"/>
  <c r="J489" i="58"/>
  <c r="J489" i="41" s="1"/>
  <c r="G247" i="66"/>
  <c r="G103" i="74" s="1"/>
  <c r="M137" i="66"/>
  <c r="J482" i="37"/>
  <c r="T68" i="66"/>
  <c r="X68" i="66"/>
  <c r="M103" i="66"/>
  <c r="I487" i="58"/>
  <c r="M229" i="66"/>
  <c r="O229" i="66" s="1"/>
  <c r="I496" i="41"/>
  <c r="E407" i="38"/>
  <c r="G85" i="66"/>
  <c r="J479" i="58"/>
  <c r="J479" i="41" s="1"/>
  <c r="G248" i="66"/>
  <c r="G104" i="74" s="1"/>
  <c r="Q131" i="66"/>
  <c r="M131" i="74"/>
  <c r="O131" i="66"/>
  <c r="AA67" i="74"/>
  <c r="Z67" i="74"/>
  <c r="C21" i="63"/>
  <c r="I495" i="41"/>
  <c r="N3" i="41" s="1"/>
  <c r="C12" i="63"/>
  <c r="X260" i="66"/>
  <c r="T260" i="66"/>
  <c r="T122" i="74"/>
  <c r="X122" i="74"/>
  <c r="Q122" i="74"/>
  <c r="O122" i="74"/>
  <c r="AC122" i="74"/>
  <c r="G84" i="66"/>
  <c r="E406" i="38"/>
  <c r="I497" i="41"/>
  <c r="Q218" i="66"/>
  <c r="T218" i="66"/>
  <c r="X218" i="66"/>
  <c r="O218" i="66"/>
  <c r="AA63" i="74"/>
  <c r="Z63" i="74"/>
  <c r="E303" i="38"/>
  <c r="E309" i="38"/>
  <c r="Z72" i="74"/>
  <c r="AA72" i="74"/>
  <c r="T209" i="66"/>
  <c r="Q209" i="66"/>
  <c r="X209" i="66"/>
  <c r="J487" i="37"/>
  <c r="J487" i="41" s="1"/>
  <c r="M133" i="66"/>
  <c r="I483" i="58"/>
  <c r="M227" i="66"/>
  <c r="Q275" i="66"/>
  <c r="O275" i="66"/>
  <c r="G133" i="74"/>
  <c r="M281" i="66"/>
  <c r="J482" i="58"/>
  <c r="Z62" i="74"/>
  <c r="AA62" i="74"/>
  <c r="Z82" i="74"/>
  <c r="AA82" i="74"/>
  <c r="X116" i="74"/>
  <c r="T116" i="74"/>
  <c r="E366" i="38"/>
  <c r="L104" i="66" s="1"/>
  <c r="J480" i="37"/>
  <c r="G132" i="74"/>
  <c r="N83" i="66"/>
  <c r="N83" i="74" s="1"/>
  <c r="C18" i="8"/>
  <c r="I455" i="58"/>
  <c r="K212" i="66"/>
  <c r="K68" i="74" s="1"/>
  <c r="I474" i="58"/>
  <c r="J488" i="37"/>
  <c r="J488" i="41" s="1"/>
  <c r="M132" i="66"/>
  <c r="O132" i="66" s="1"/>
  <c r="K74" i="74"/>
  <c r="X74" i="66"/>
  <c r="Q74" i="66"/>
  <c r="T74" i="66"/>
  <c r="F21" i="39"/>
  <c r="O74" i="66"/>
  <c r="I483" i="37"/>
  <c r="M83" i="66"/>
  <c r="M228" i="66"/>
  <c r="I488" i="58"/>
  <c r="AA87" i="74"/>
  <c r="Z87" i="74"/>
  <c r="Q276" i="66"/>
  <c r="I456" i="41"/>
  <c r="I483" i="41" l="1"/>
  <c r="P275" i="66"/>
  <c r="W275" i="66" s="1"/>
  <c r="Y275" i="66" s="1"/>
  <c r="Z266" i="66"/>
  <c r="AA266" i="66"/>
  <c r="Z122" i="66"/>
  <c r="X68" i="74"/>
  <c r="T68" i="74"/>
  <c r="P132" i="66"/>
  <c r="AA132" i="66"/>
  <c r="Z132" i="66"/>
  <c r="Z276" i="66"/>
  <c r="AA276" i="66"/>
  <c r="P276" i="66"/>
  <c r="Q131" i="74"/>
  <c r="O131" i="74"/>
  <c r="AC131" i="74"/>
  <c r="V266" i="66"/>
  <c r="R266" i="66"/>
  <c r="S266" i="66" s="1"/>
  <c r="U266" i="66" s="1"/>
  <c r="W266" i="66"/>
  <c r="Y266" i="66" s="1"/>
  <c r="P122" i="66"/>
  <c r="M133" i="74"/>
  <c r="Q133" i="66"/>
  <c r="Z74" i="66"/>
  <c r="Z218" i="66"/>
  <c r="P74" i="66"/>
  <c r="AA218" i="66"/>
  <c r="AA74" i="66"/>
  <c r="P218" i="66"/>
  <c r="G200" i="66"/>
  <c r="G56" i="74" s="1"/>
  <c r="I479" i="58"/>
  <c r="I479" i="41" s="1"/>
  <c r="AA122" i="66"/>
  <c r="E384" i="38"/>
  <c r="L248" i="66" s="1"/>
  <c r="O248" i="66" s="1"/>
  <c r="J480" i="58"/>
  <c r="E385" i="38" s="1"/>
  <c r="L267" i="66" s="1"/>
  <c r="O133" i="66"/>
  <c r="P277" i="66" s="1"/>
  <c r="T74" i="74"/>
  <c r="X74" i="74"/>
  <c r="Q74" i="74"/>
  <c r="AC74" i="74"/>
  <c r="AD74" i="74" s="1"/>
  <c r="O74" i="74"/>
  <c r="T212" i="66"/>
  <c r="X212" i="66"/>
  <c r="G85" i="74"/>
  <c r="J482" i="41"/>
  <c r="I489" i="58"/>
  <c r="I489" i="41" s="1"/>
  <c r="G199" i="66"/>
  <c r="E367" i="38"/>
  <c r="L123" i="66" s="1"/>
  <c r="I488" i="37"/>
  <c r="I488" i="41" s="1"/>
  <c r="M84" i="66"/>
  <c r="I487" i="37"/>
  <c r="I487" i="41" s="1"/>
  <c r="M85" i="66"/>
  <c r="O85" i="66" s="1"/>
  <c r="M137" i="74"/>
  <c r="Q137" i="66"/>
  <c r="O137" i="66"/>
  <c r="G84" i="74"/>
  <c r="Q103" i="66"/>
  <c r="M247" i="66"/>
  <c r="Q247" i="66" s="1"/>
  <c r="Q83" i="66"/>
  <c r="M83" i="74"/>
  <c r="O83" i="66"/>
  <c r="M132" i="74"/>
  <c r="AC132" i="74" s="1"/>
  <c r="Q132" i="66"/>
  <c r="Q227" i="66"/>
  <c r="O227" i="66"/>
  <c r="AD122" i="74"/>
  <c r="AA275" i="66"/>
  <c r="Z275" i="66"/>
  <c r="AA131" i="66"/>
  <c r="Z131" i="66"/>
  <c r="P131" i="66"/>
  <c r="O103" i="66"/>
  <c r="M55" i="66"/>
  <c r="O55" i="66" s="1"/>
  <c r="O104" i="66"/>
  <c r="Q281" i="66"/>
  <c r="O281" i="66"/>
  <c r="N89" i="66"/>
  <c r="N89" i="74" s="1"/>
  <c r="C17" i="8"/>
  <c r="P122" i="74"/>
  <c r="AA122" i="74"/>
  <c r="Z122" i="74"/>
  <c r="Q229" i="66"/>
  <c r="E360" i="38"/>
  <c r="L56" i="66" s="1"/>
  <c r="I480" i="37"/>
  <c r="I482" i="58"/>
  <c r="M233" i="66"/>
  <c r="Q228" i="66"/>
  <c r="M89" i="66"/>
  <c r="I482" i="37"/>
  <c r="I455" i="41"/>
  <c r="I474" i="41"/>
  <c r="O228" i="66"/>
  <c r="R275" i="66" l="1"/>
  <c r="S275" i="66" s="1"/>
  <c r="U275" i="66" s="1"/>
  <c r="V275" i="66"/>
  <c r="O84" i="66"/>
  <c r="Z84" i="66" s="1"/>
  <c r="M103" i="74"/>
  <c r="Q103" i="74" s="1"/>
  <c r="I482" i="41"/>
  <c r="AD132" i="74"/>
  <c r="W131" i="66"/>
  <c r="Y131" i="66" s="1"/>
  <c r="R131" i="66"/>
  <c r="S131" i="66" s="1"/>
  <c r="U131" i="66" s="1"/>
  <c r="V131" i="66"/>
  <c r="Z83" i="66"/>
  <c r="AA83" i="66"/>
  <c r="Z227" i="66"/>
  <c r="AA227" i="66"/>
  <c r="P83" i="66"/>
  <c r="L104" i="74"/>
  <c r="O56" i="66"/>
  <c r="J480" i="41"/>
  <c r="AA248" i="66"/>
  <c r="AA104" i="66"/>
  <c r="Z248" i="66"/>
  <c r="Z104" i="66"/>
  <c r="M199" i="66"/>
  <c r="Q199" i="66" s="1"/>
  <c r="P74" i="74"/>
  <c r="Z74" i="74"/>
  <c r="AA74" i="74"/>
  <c r="E378" i="38"/>
  <c r="L200" i="66" s="1"/>
  <c r="I480" i="58"/>
  <c r="E379" i="38" s="1"/>
  <c r="L219" i="66" s="1"/>
  <c r="AA84" i="66"/>
  <c r="Q83" i="74"/>
  <c r="O83" i="74"/>
  <c r="AC83" i="74"/>
  <c r="AD83" i="74" s="1"/>
  <c r="P137" i="66"/>
  <c r="Z137" i="66"/>
  <c r="AA281" i="66"/>
  <c r="Z281" i="66"/>
  <c r="AA137" i="66"/>
  <c r="Q133" i="74"/>
  <c r="O133" i="74"/>
  <c r="V132" i="66"/>
  <c r="W132" i="66"/>
  <c r="Y132" i="66" s="1"/>
  <c r="R132" i="66"/>
  <c r="S132" i="66" s="1"/>
  <c r="U132" i="66" s="1"/>
  <c r="E361" i="38"/>
  <c r="L75" i="66" s="1"/>
  <c r="R122" i="74"/>
  <c r="S122" i="74" s="1"/>
  <c r="U122" i="74" s="1"/>
  <c r="W122" i="74"/>
  <c r="Y122" i="74" s="1"/>
  <c r="V122" i="74"/>
  <c r="Q137" i="74"/>
  <c r="AC137" i="74"/>
  <c r="O137" i="74"/>
  <c r="AC133" i="74"/>
  <c r="AD133" i="74" s="1"/>
  <c r="Q132" i="74"/>
  <c r="P227" i="66"/>
  <c r="AA85" i="66"/>
  <c r="Z85" i="66"/>
  <c r="AA229" i="66"/>
  <c r="Z229" i="66"/>
  <c r="P85" i="66"/>
  <c r="V218" i="66"/>
  <c r="R218" i="66"/>
  <c r="S218" i="66" s="1"/>
  <c r="U218" i="66" s="1"/>
  <c r="W218" i="66"/>
  <c r="Y218" i="66" s="1"/>
  <c r="W122" i="66"/>
  <c r="Y122" i="66" s="1"/>
  <c r="V122" i="66"/>
  <c r="R122" i="66"/>
  <c r="S122" i="66" s="1"/>
  <c r="U122" i="66" s="1"/>
  <c r="D10" i="77"/>
  <c r="AD131" i="74"/>
  <c r="V277" i="66"/>
  <c r="W277" i="66"/>
  <c r="Y277" i="66" s="1"/>
  <c r="R277" i="66"/>
  <c r="S277" i="66" s="1"/>
  <c r="U277" i="66" s="1"/>
  <c r="Q233" i="66"/>
  <c r="O233" i="66"/>
  <c r="G55" i="74"/>
  <c r="O247" i="66"/>
  <c r="P247" i="66" s="1"/>
  <c r="Q85" i="66"/>
  <c r="M85" i="74"/>
  <c r="AC85" i="74" s="1"/>
  <c r="AD85" i="74" s="1"/>
  <c r="Z131" i="74"/>
  <c r="AA131" i="74"/>
  <c r="P131" i="74"/>
  <c r="Q89" i="66"/>
  <c r="M89" i="74"/>
  <c r="O89" i="66"/>
  <c r="Q55" i="66"/>
  <c r="P281" i="66"/>
  <c r="M84" i="74"/>
  <c r="O84" i="74" s="1"/>
  <c r="Q84" i="66"/>
  <c r="AA277" i="66"/>
  <c r="Z277" i="66"/>
  <c r="Z133" i="66"/>
  <c r="AA133" i="66"/>
  <c r="P133" i="66"/>
  <c r="O267" i="66"/>
  <c r="P229" i="66"/>
  <c r="R276" i="66"/>
  <c r="S276" i="66" s="1"/>
  <c r="U276" i="66" s="1"/>
  <c r="V276" i="66"/>
  <c r="W276" i="66"/>
  <c r="Y276" i="66" s="1"/>
  <c r="W74" i="66"/>
  <c r="Y74" i="66" s="1"/>
  <c r="R74" i="66"/>
  <c r="S74" i="66" s="1"/>
  <c r="U74" i="66" s="1"/>
  <c r="V74" i="66"/>
  <c r="L123" i="74"/>
  <c r="O123" i="66"/>
  <c r="O132" i="74"/>
  <c r="AA228" i="66" l="1"/>
  <c r="Z228" i="66"/>
  <c r="AA103" i="66"/>
  <c r="P84" i="66"/>
  <c r="R84" i="66" s="1"/>
  <c r="S84" i="66" s="1"/>
  <c r="U84" i="66" s="1"/>
  <c r="P228" i="66"/>
  <c r="W228" i="66" s="1"/>
  <c r="Y228" i="66" s="1"/>
  <c r="P233" i="66"/>
  <c r="R233" i="66" s="1"/>
  <c r="S233" i="66" s="1"/>
  <c r="U233" i="66" s="1"/>
  <c r="O103" i="74"/>
  <c r="Z103" i="74" s="1"/>
  <c r="Z103" i="66"/>
  <c r="P103" i="66"/>
  <c r="W103" i="66" s="1"/>
  <c r="Y103" i="66" s="1"/>
  <c r="AA247" i="66"/>
  <c r="M55" i="74"/>
  <c r="Q55" i="74" s="1"/>
  <c r="AC103" i="74"/>
  <c r="AD103" i="74" s="1"/>
  <c r="AC84" i="74"/>
  <c r="AD84" i="74" s="1"/>
  <c r="L56" i="74"/>
  <c r="AC123" i="74"/>
  <c r="AD123" i="74" s="1"/>
  <c r="O123" i="74"/>
  <c r="AA84" i="74"/>
  <c r="P84" i="74"/>
  <c r="Z84" i="74"/>
  <c r="Q85" i="74"/>
  <c r="R229" i="66"/>
  <c r="S229" i="66" s="1"/>
  <c r="U229" i="66" s="1"/>
  <c r="W229" i="66"/>
  <c r="Y229" i="66" s="1"/>
  <c r="V229" i="66"/>
  <c r="Z267" i="66"/>
  <c r="AA123" i="66"/>
  <c r="Z123" i="66"/>
  <c r="AA267" i="66"/>
  <c r="O200" i="66"/>
  <c r="Z56" i="66" s="1"/>
  <c r="Q84" i="74"/>
  <c r="O85" i="74"/>
  <c r="W74" i="74"/>
  <c r="Y74" i="74" s="1"/>
  <c r="V74" i="74"/>
  <c r="R74" i="74"/>
  <c r="S74" i="74" s="1"/>
  <c r="U74" i="74" s="1"/>
  <c r="Z132" i="74"/>
  <c r="AA132" i="74"/>
  <c r="P132" i="74"/>
  <c r="AD137" i="74"/>
  <c r="F24" i="77" s="1"/>
  <c r="D24" i="77"/>
  <c r="D12" i="77"/>
  <c r="W227" i="66"/>
  <c r="Y227" i="66" s="1"/>
  <c r="V227" i="66"/>
  <c r="R227" i="66"/>
  <c r="S227" i="66" s="1"/>
  <c r="U227" i="66" s="1"/>
  <c r="D11" i="77"/>
  <c r="R131" i="74"/>
  <c r="S131" i="74" s="1"/>
  <c r="U131" i="74" s="1"/>
  <c r="W131" i="74"/>
  <c r="Y131" i="74" s="1"/>
  <c r="V131" i="74"/>
  <c r="W247" i="66"/>
  <c r="Y247" i="66" s="1"/>
  <c r="R247" i="66"/>
  <c r="V247" i="66"/>
  <c r="Z247" i="66"/>
  <c r="AA89" i="66"/>
  <c r="Z89" i="66"/>
  <c r="Z233" i="66"/>
  <c r="P89" i="66"/>
  <c r="AA233" i="66"/>
  <c r="O75" i="66"/>
  <c r="L75" i="74"/>
  <c r="O199" i="66"/>
  <c r="Q89" i="74"/>
  <c r="AC89" i="74"/>
  <c r="AD89" i="74" s="1"/>
  <c r="O89" i="74"/>
  <c r="I480" i="41"/>
  <c r="AC104" i="74"/>
  <c r="AD104" i="74" s="1"/>
  <c r="O104" i="74"/>
  <c r="V133" i="66"/>
  <c r="R133" i="66"/>
  <c r="S133" i="66" s="1"/>
  <c r="U133" i="66" s="1"/>
  <c r="W133" i="66"/>
  <c r="Y133" i="66" s="1"/>
  <c r="Z137" i="74"/>
  <c r="AA137" i="74"/>
  <c r="P137" i="74"/>
  <c r="R137" i="66"/>
  <c r="S137" i="66" s="1"/>
  <c r="U137" i="66" s="1"/>
  <c r="V137" i="66"/>
  <c r="W137" i="66"/>
  <c r="Y137" i="66" s="1"/>
  <c r="R83" i="66"/>
  <c r="S83" i="66" s="1"/>
  <c r="U83" i="66" s="1"/>
  <c r="V83" i="66"/>
  <c r="W83" i="66"/>
  <c r="Y83" i="66" s="1"/>
  <c r="O219" i="66"/>
  <c r="W281" i="66"/>
  <c r="Y281" i="66" s="1"/>
  <c r="R281" i="66"/>
  <c r="S281" i="66" s="1"/>
  <c r="U281" i="66" s="1"/>
  <c r="V281" i="66"/>
  <c r="W85" i="66"/>
  <c r="Y85" i="66" s="1"/>
  <c r="R85" i="66"/>
  <c r="S85" i="66" s="1"/>
  <c r="U85" i="66" s="1"/>
  <c r="V85" i="66"/>
  <c r="P83" i="74"/>
  <c r="AA83" i="74"/>
  <c r="Z83" i="74"/>
  <c r="P133" i="74"/>
  <c r="Z133" i="74"/>
  <c r="AA133" i="74"/>
  <c r="W233" i="66" l="1"/>
  <c r="Y233" i="66" s="1"/>
  <c r="R228" i="66"/>
  <c r="S228" i="66" s="1"/>
  <c r="U228" i="66" s="1"/>
  <c r="V228" i="66"/>
  <c r="AA103" i="74"/>
  <c r="V84" i="66"/>
  <c r="W84" i="66"/>
  <c r="Y84" i="66" s="1"/>
  <c r="V233" i="66"/>
  <c r="P103" i="74"/>
  <c r="R103" i="74" s="1"/>
  <c r="V103" i="66"/>
  <c r="R103" i="66"/>
  <c r="AA200" i="66"/>
  <c r="AC55" i="74"/>
  <c r="AD55" i="74" s="1"/>
  <c r="O55" i="74"/>
  <c r="P55" i="74" s="1"/>
  <c r="Z200" i="66"/>
  <c r="AA56" i="66"/>
  <c r="Z85" i="74"/>
  <c r="P85" i="74"/>
  <c r="AA85" i="74"/>
  <c r="W133" i="74"/>
  <c r="Y133" i="74" s="1"/>
  <c r="V133" i="74"/>
  <c r="R133" i="74"/>
  <c r="S133" i="74" s="1"/>
  <c r="U133" i="74" s="1"/>
  <c r="AA104" i="74"/>
  <c r="Z104" i="74"/>
  <c r="V132" i="74"/>
  <c r="R132" i="74"/>
  <c r="S132" i="74" s="1"/>
  <c r="U132" i="74" s="1"/>
  <c r="W132" i="74"/>
  <c r="Y132" i="74" s="1"/>
  <c r="W84" i="74"/>
  <c r="Y84" i="74" s="1"/>
  <c r="V84" i="74"/>
  <c r="R84" i="74"/>
  <c r="S84" i="74" s="1"/>
  <c r="U84" i="74" s="1"/>
  <c r="P199" i="66"/>
  <c r="AA55" i="66"/>
  <c r="P55" i="66"/>
  <c r="Z55" i="66"/>
  <c r="AA199" i="66"/>
  <c r="Z199" i="66"/>
  <c r="AC75" i="74"/>
  <c r="AD75" i="74" s="1"/>
  <c r="O75" i="74"/>
  <c r="AA123" i="74"/>
  <c r="Z123" i="74"/>
  <c r="W83" i="74"/>
  <c r="Y83" i="74" s="1"/>
  <c r="R83" i="74"/>
  <c r="S83" i="74" s="1"/>
  <c r="U83" i="74" s="1"/>
  <c r="V83" i="74"/>
  <c r="P89" i="74"/>
  <c r="Z89" i="74"/>
  <c r="AA89" i="74"/>
  <c r="Z219" i="66"/>
  <c r="AA219" i="66"/>
  <c r="Z75" i="66"/>
  <c r="AA75" i="66"/>
  <c r="V89" i="66"/>
  <c r="R89" i="66"/>
  <c r="S89" i="66" s="1"/>
  <c r="U89" i="66" s="1"/>
  <c r="W89" i="66"/>
  <c r="Y89" i="66" s="1"/>
  <c r="R137" i="74"/>
  <c r="S137" i="74" s="1"/>
  <c r="U137" i="74" s="1"/>
  <c r="V137" i="74"/>
  <c r="W137" i="74"/>
  <c r="Y137" i="74" s="1"/>
  <c r="O56" i="74"/>
  <c r="AC56" i="74"/>
  <c r="AD56" i="74" s="1"/>
  <c r="Z55" i="74" l="1"/>
  <c r="V103" i="74"/>
  <c r="W103" i="74"/>
  <c r="Y103" i="74" s="1"/>
  <c r="AA55" i="74"/>
  <c r="R199" i="66"/>
  <c r="V199" i="66"/>
  <c r="W199" i="66"/>
  <c r="Y199" i="66" s="1"/>
  <c r="AA56" i="74"/>
  <c r="Z56" i="74"/>
  <c r="W89" i="74"/>
  <c r="Y89" i="74" s="1"/>
  <c r="R89" i="74"/>
  <c r="S89" i="74" s="1"/>
  <c r="U89" i="74" s="1"/>
  <c r="V89" i="74"/>
  <c r="V55" i="66"/>
  <c r="R55" i="66"/>
  <c r="W55" i="66"/>
  <c r="Y55" i="66" s="1"/>
  <c r="AA75" i="74"/>
  <c r="Z75" i="74"/>
  <c r="W85" i="74"/>
  <c r="Y85" i="74" s="1"/>
  <c r="V85" i="74"/>
  <c r="R85" i="74"/>
  <c r="S85" i="74" s="1"/>
  <c r="U85" i="74" s="1"/>
  <c r="W55" i="74"/>
  <c r="Y55" i="74" s="1"/>
  <c r="R55" i="74"/>
  <c r="V55" i="74"/>
  <c r="E219" i="38"/>
  <c r="D26" i="53" s="1"/>
  <c r="F26" i="53" s="1"/>
  <c r="E264" i="38"/>
  <c r="H260" i="66" s="1"/>
  <c r="E249" i="38"/>
  <c r="I441" i="58" s="1"/>
  <c r="E204" i="38"/>
  <c r="I441" i="37" s="1"/>
  <c r="D4" i="34"/>
  <c r="I441" i="41" l="1"/>
  <c r="J441" i="58"/>
  <c r="H32" i="53"/>
  <c r="D14" i="53"/>
  <c r="F14" i="53" s="1"/>
  <c r="H68" i="66"/>
  <c r="D20" i="53"/>
  <c r="F20" i="53" s="1"/>
  <c r="H116" i="66"/>
  <c r="J441" i="37"/>
  <c r="D32" i="53"/>
  <c r="F32" i="53" s="1"/>
  <c r="H212" i="66"/>
  <c r="J441" i="41" l="1"/>
  <c r="H116" i="74"/>
  <c r="H14" i="53"/>
  <c r="G14" i="53" s="1"/>
  <c r="G32" i="53"/>
  <c r="H26" i="53"/>
  <c r="G26" i="53" s="1"/>
  <c r="H68" i="74"/>
  <c r="H20" i="53"/>
  <c r="G20" i="53" s="1"/>
  <c r="E320" i="38" l="1"/>
  <c r="N212" i="66" s="1"/>
  <c r="E314" i="38"/>
  <c r="E326" i="38"/>
  <c r="E332" i="38"/>
  <c r="E338" i="38"/>
  <c r="E344" i="38"/>
  <c r="N260" i="66" s="1"/>
  <c r="E302" i="38"/>
  <c r="E308" i="38"/>
  <c r="N68" i="66" l="1"/>
  <c r="C16" i="8"/>
  <c r="J481" i="58"/>
  <c r="M260" i="66"/>
  <c r="N116" i="66"/>
  <c r="D16" i="8"/>
  <c r="J481" i="37"/>
  <c r="M116" i="66"/>
  <c r="M68" i="66"/>
  <c r="I481" i="37"/>
  <c r="I481" i="58"/>
  <c r="M212" i="66"/>
  <c r="I481" i="41" l="1"/>
  <c r="Q212" i="66"/>
  <c r="O212" i="66"/>
  <c r="Q68" i="66"/>
  <c r="M68" i="74"/>
  <c r="O68" i="66"/>
  <c r="M116" i="74"/>
  <c r="Q116" i="66"/>
  <c r="O116" i="66"/>
  <c r="J481" i="41"/>
  <c r="N116" i="74"/>
  <c r="G20" i="39"/>
  <c r="Q260" i="66"/>
  <c r="O260" i="66"/>
  <c r="N68" i="74"/>
  <c r="F20" i="39"/>
  <c r="P260" i="66" l="1"/>
  <c r="V260" i="66" s="1"/>
  <c r="P212" i="66"/>
  <c r="P116" i="66"/>
  <c r="AA260" i="66"/>
  <c r="Z116" i="66"/>
  <c r="Z260" i="66"/>
  <c r="AA116" i="66"/>
  <c r="Q116" i="74"/>
  <c r="O116" i="74"/>
  <c r="AC116" i="74"/>
  <c r="Z212" i="66"/>
  <c r="P68" i="66"/>
  <c r="Z68" i="66"/>
  <c r="AA68" i="66"/>
  <c r="AA212" i="66"/>
  <c r="Q68" i="74"/>
  <c r="O68" i="74"/>
  <c r="AC68" i="74"/>
  <c r="AD68" i="74" s="1"/>
  <c r="W260" i="66" l="1"/>
  <c r="Y260" i="66" s="1"/>
  <c r="R260" i="66"/>
  <c r="S260" i="66" s="1"/>
  <c r="U260" i="66" s="1"/>
  <c r="R68" i="66"/>
  <c r="S68" i="66" s="1"/>
  <c r="U68" i="66" s="1"/>
  <c r="W68" i="66"/>
  <c r="Y68" i="66" s="1"/>
  <c r="V68" i="66"/>
  <c r="D8" i="77"/>
  <c r="AD116" i="74"/>
  <c r="P68" i="74"/>
  <c r="AA68" i="74"/>
  <c r="Z68" i="74"/>
  <c r="P116" i="74"/>
  <c r="Z116" i="74"/>
  <c r="AA116" i="74"/>
  <c r="V116" i="66"/>
  <c r="W116" i="66"/>
  <c r="Y116" i="66" s="1"/>
  <c r="R116" i="66"/>
  <c r="S116" i="66" s="1"/>
  <c r="U116" i="66" s="1"/>
  <c r="R212" i="66"/>
  <c r="S212" i="66" s="1"/>
  <c r="U212" i="66" s="1"/>
  <c r="V212" i="66"/>
  <c r="W212" i="66"/>
  <c r="Y212" i="66" s="1"/>
  <c r="W116" i="74" l="1"/>
  <c r="Y116" i="74" s="1"/>
  <c r="R116" i="74"/>
  <c r="S116" i="74" s="1"/>
  <c r="U116" i="74" s="1"/>
  <c r="V116" i="74"/>
  <c r="W68" i="74"/>
  <c r="Y68" i="74" s="1"/>
  <c r="R68" i="74"/>
  <c r="S68" i="74" s="1"/>
  <c r="U68" i="74" s="1"/>
  <c r="V68" i="74"/>
  <c r="E269" i="38"/>
  <c r="J446" i="58" s="1"/>
  <c r="E266" i="38"/>
  <c r="J443" i="58" s="1"/>
  <c r="E265" i="38"/>
  <c r="H265" i="66" s="1"/>
  <c r="E267" i="38"/>
  <c r="J444" i="58" s="1"/>
  <c r="E272" i="38"/>
  <c r="J449" i="58" s="1"/>
  <c r="E18" i="34"/>
  <c r="E271" i="38"/>
  <c r="J448" i="58" s="1"/>
  <c r="E273" i="38"/>
  <c r="H269" i="66" s="1"/>
  <c r="E270" i="38"/>
  <c r="J447" i="58" s="1"/>
  <c r="E268" i="38"/>
  <c r="H270" i="66" s="1"/>
  <c r="D6" i="34"/>
  <c r="E206" i="38" s="1"/>
  <c r="E221" i="38"/>
  <c r="J443" i="37" s="1"/>
  <c r="D9" i="34"/>
  <c r="E254" i="38" s="1"/>
  <c r="E224" i="38"/>
  <c r="J446" i="37" s="1"/>
  <c r="J446" i="41" s="1"/>
  <c r="D12" i="34"/>
  <c r="E257" i="38" s="1"/>
  <c r="E227" i="38"/>
  <c r="J449" i="37" s="1"/>
  <c r="E222" i="38"/>
  <c r="H138" i="66" s="1"/>
  <c r="D13" i="34"/>
  <c r="E213" i="38" s="1"/>
  <c r="E228" i="38"/>
  <c r="J450" i="37" s="1"/>
  <c r="D8" i="34"/>
  <c r="E253" i="38" s="1"/>
  <c r="E223" i="38"/>
  <c r="J445" i="37" s="1"/>
  <c r="D7" i="34"/>
  <c r="E252" i="38" s="1"/>
  <c r="D5" i="34"/>
  <c r="E205" i="38" s="1"/>
  <c r="E220" i="38"/>
  <c r="J442" i="37" s="1"/>
  <c r="D11" i="34"/>
  <c r="E211" i="38" s="1"/>
  <c r="E226" i="38"/>
  <c r="H128" i="66" s="1"/>
  <c r="D10" i="34"/>
  <c r="E255" i="38" s="1"/>
  <c r="E225" i="38"/>
  <c r="J447" i="37" s="1"/>
  <c r="J443" i="41" l="1"/>
  <c r="E212" i="38"/>
  <c r="I449" i="37" s="1"/>
  <c r="J449" i="41"/>
  <c r="J447" i="41"/>
  <c r="H113" i="66"/>
  <c r="O113" i="66" s="1"/>
  <c r="J442" i="58"/>
  <c r="J442" i="41" s="1"/>
  <c r="J450" i="58"/>
  <c r="J450" i="41" s="1"/>
  <c r="H144" i="66"/>
  <c r="O128" i="66"/>
  <c r="H209" i="66"/>
  <c r="I449" i="58"/>
  <c r="I446" i="58"/>
  <c r="H232" i="66"/>
  <c r="H73" i="66"/>
  <c r="I442" i="37"/>
  <c r="O265" i="66"/>
  <c r="H80" i="66"/>
  <c r="I448" i="37"/>
  <c r="I443" i="37"/>
  <c r="H53" i="66"/>
  <c r="I444" i="58"/>
  <c r="H234" i="66"/>
  <c r="O270" i="66"/>
  <c r="H222" i="66"/>
  <c r="I445" i="58"/>
  <c r="H77" i="66"/>
  <c r="I450" i="37"/>
  <c r="O138" i="66"/>
  <c r="O269" i="66"/>
  <c r="H240" i="66"/>
  <c r="I447" i="58"/>
  <c r="E207" i="38"/>
  <c r="H125" i="66"/>
  <c r="E209" i="38"/>
  <c r="H282" i="66"/>
  <c r="G24" i="39" s="1"/>
  <c r="H101" i="66"/>
  <c r="E250" i="38"/>
  <c r="H245" i="66"/>
  <c r="D18" i="34"/>
  <c r="J444" i="37"/>
  <c r="J444" i="41" s="1"/>
  <c r="J448" i="37"/>
  <c r="J448" i="41" s="1"/>
  <c r="H121" i="66"/>
  <c r="E210" i="38"/>
  <c r="J445" i="58"/>
  <c r="J445" i="41" s="1"/>
  <c r="E208" i="38"/>
  <c r="H280" i="66"/>
  <c r="H65" i="66"/>
  <c r="H257" i="66"/>
  <c r="H113" i="74" s="1"/>
  <c r="AC113" i="74" s="1"/>
  <c r="E251" i="38"/>
  <c r="H136" i="66"/>
  <c r="H126" i="66"/>
  <c r="H288" i="66"/>
  <c r="H272" i="66"/>
  <c r="E256" i="38"/>
  <c r="E258" i="38"/>
  <c r="O144" i="66"/>
  <c r="I449" i="41" l="1"/>
  <c r="G22" i="39"/>
  <c r="I450" i="58"/>
  <c r="H221" i="66"/>
  <c r="H197" i="66"/>
  <c r="I443" i="58"/>
  <c r="O245" i="66"/>
  <c r="O288" i="66"/>
  <c r="P288" i="66" s="1"/>
  <c r="O257" i="66"/>
  <c r="H217" i="66"/>
  <c r="H73" i="74" s="1"/>
  <c r="I442" i="58"/>
  <c r="I442" i="41" s="1"/>
  <c r="O272" i="66"/>
  <c r="P272" i="66" s="1"/>
  <c r="G28" i="39"/>
  <c r="O280" i="66"/>
  <c r="O101" i="66"/>
  <c r="H101" i="74"/>
  <c r="O222" i="66"/>
  <c r="O73" i="66"/>
  <c r="F22" i="39"/>
  <c r="O65" i="66"/>
  <c r="H65" i="74"/>
  <c r="I445" i="37"/>
  <c r="I445" i="41" s="1"/>
  <c r="H78" i="66"/>
  <c r="O282" i="66"/>
  <c r="P282" i="66" s="1"/>
  <c r="O232" i="66"/>
  <c r="H88" i="66"/>
  <c r="I446" i="37"/>
  <c r="I446" i="41" s="1"/>
  <c r="H138" i="74"/>
  <c r="O234" i="66"/>
  <c r="H224" i="66"/>
  <c r="F27" i="39" s="1"/>
  <c r="I448" i="58"/>
  <c r="I448" i="41" s="1"/>
  <c r="H90" i="66"/>
  <c r="I444" i="37"/>
  <c r="I444" i="41" s="1"/>
  <c r="O209" i="66"/>
  <c r="I447" i="37"/>
  <c r="I447" i="41" s="1"/>
  <c r="H96" i="66"/>
  <c r="H53" i="74"/>
  <c r="O53" i="66"/>
  <c r="G27" i="39"/>
  <c r="O240" i="66"/>
  <c r="H144" i="74"/>
  <c r="I443" i="41"/>
  <c r="H128" i="74"/>
  <c r="H121" i="74"/>
  <c r="O121" i="66"/>
  <c r="O126" i="66"/>
  <c r="H126" i="74"/>
  <c r="G23" i="39"/>
  <c r="I450" i="41"/>
  <c r="AA272" i="66"/>
  <c r="AA128" i="66"/>
  <c r="Z272" i="66"/>
  <c r="Z128" i="66"/>
  <c r="O125" i="66"/>
  <c r="H125" i="74"/>
  <c r="O113" i="74"/>
  <c r="O136" i="66"/>
  <c r="H136" i="74"/>
  <c r="H77" i="74"/>
  <c r="O77" i="66"/>
  <c r="O80" i="66"/>
  <c r="Z144" i="66" l="1"/>
  <c r="P128" i="66"/>
  <c r="V128" i="66" s="1"/>
  <c r="J6" i="6"/>
  <c r="AA288" i="66"/>
  <c r="AA144" i="66"/>
  <c r="P144" i="66"/>
  <c r="Z288" i="66"/>
  <c r="J7" i="6"/>
  <c r="Z282" i="66"/>
  <c r="H80" i="74"/>
  <c r="O80" i="74" s="1"/>
  <c r="P209" i="66"/>
  <c r="R209" i="66" s="1"/>
  <c r="S209" i="66" s="1"/>
  <c r="U209" i="66" s="1"/>
  <c r="F28" i="39"/>
  <c r="O96" i="66"/>
  <c r="H96" i="74"/>
  <c r="O65" i="74"/>
  <c r="AC65" i="74"/>
  <c r="AD65" i="74" s="1"/>
  <c r="AA125" i="66"/>
  <c r="Z125" i="66"/>
  <c r="Z269" i="66"/>
  <c r="AA269" i="66"/>
  <c r="AA126" i="66"/>
  <c r="Z126" i="66"/>
  <c r="Z270" i="66"/>
  <c r="P126" i="66"/>
  <c r="AA270" i="66"/>
  <c r="AC77" i="74"/>
  <c r="AD77" i="74" s="1"/>
  <c r="O77" i="74"/>
  <c r="O217" i="66"/>
  <c r="Z73" i="66" s="1"/>
  <c r="Z113" i="74"/>
  <c r="AA113" i="74"/>
  <c r="P113" i="74"/>
  <c r="O224" i="66"/>
  <c r="P224" i="66" s="1"/>
  <c r="O121" i="74"/>
  <c r="AC121" i="74"/>
  <c r="AC128" i="74"/>
  <c r="O128" i="74"/>
  <c r="P270" i="66"/>
  <c r="Z209" i="66"/>
  <c r="AA65" i="66"/>
  <c r="P65" i="66"/>
  <c r="AA209" i="66"/>
  <c r="Z65" i="66"/>
  <c r="P257" i="66"/>
  <c r="P113" i="66"/>
  <c r="AA257" i="66"/>
  <c r="AA113" i="66"/>
  <c r="Z257" i="66"/>
  <c r="Z113" i="66"/>
  <c r="O136" i="74"/>
  <c r="AC136" i="74"/>
  <c r="AD136" i="74" s="1"/>
  <c r="R128" i="66"/>
  <c r="S128" i="66" s="1"/>
  <c r="U128" i="66" s="1"/>
  <c r="W128" i="66"/>
  <c r="Y128" i="66" s="1"/>
  <c r="AA265" i="66"/>
  <c r="Z121" i="66"/>
  <c r="AA121" i="66"/>
  <c r="Z265" i="66"/>
  <c r="AC73" i="74"/>
  <c r="AD73" i="74" s="1"/>
  <c r="O73" i="74"/>
  <c r="V288" i="66"/>
  <c r="W288" i="66"/>
  <c r="Y288" i="66" s="1"/>
  <c r="R288" i="66"/>
  <c r="S288" i="66" s="1"/>
  <c r="U288" i="66" s="1"/>
  <c r="AC138" i="74"/>
  <c r="O138" i="74"/>
  <c r="Z138" i="66"/>
  <c r="AA280" i="66"/>
  <c r="Z136" i="66"/>
  <c r="AA136" i="66"/>
  <c r="Z280" i="66"/>
  <c r="P240" i="66"/>
  <c r="AA138" i="66"/>
  <c r="O88" i="66"/>
  <c r="H88" i="74"/>
  <c r="AA73" i="66"/>
  <c r="AA217" i="66"/>
  <c r="Z217" i="66"/>
  <c r="AC144" i="74"/>
  <c r="AD144" i="74" s="1"/>
  <c r="O144" i="74"/>
  <c r="AD113" i="74"/>
  <c r="F22" i="77" s="1"/>
  <c r="D22" i="77"/>
  <c r="AA282" i="66"/>
  <c r="P138" i="66"/>
  <c r="O125" i="74"/>
  <c r="AC125" i="74"/>
  <c r="AD125" i="74" s="1"/>
  <c r="R282" i="66"/>
  <c r="S282" i="66" s="1"/>
  <c r="U282" i="66" s="1"/>
  <c r="V282" i="66"/>
  <c r="W282" i="66"/>
  <c r="Y282" i="66" s="1"/>
  <c r="O101" i="74"/>
  <c r="AC101" i="74"/>
  <c r="R144" i="66"/>
  <c r="S144" i="66" s="1"/>
  <c r="U144" i="66" s="1"/>
  <c r="V144" i="66"/>
  <c r="W144" i="66"/>
  <c r="Y144" i="66" s="1"/>
  <c r="O197" i="66"/>
  <c r="Z53" i="66" s="1"/>
  <c r="AC126" i="74"/>
  <c r="O126" i="74"/>
  <c r="AC53" i="74"/>
  <c r="AD53" i="74" s="1"/>
  <c r="O53" i="74"/>
  <c r="F23" i="39"/>
  <c r="H78" i="74"/>
  <c r="O78" i="66"/>
  <c r="P222" i="66" s="1"/>
  <c r="Z101" i="66"/>
  <c r="AA101" i="66"/>
  <c r="AA245" i="66"/>
  <c r="Z245" i="66"/>
  <c r="J5" i="6"/>
  <c r="O221" i="66"/>
  <c r="Z77" i="66" s="1"/>
  <c r="F24" i="39"/>
  <c r="H90" i="74"/>
  <c r="O90" i="66"/>
  <c r="W272" i="66"/>
  <c r="Y272" i="66" s="1"/>
  <c r="R272" i="66"/>
  <c r="S272" i="66" s="1"/>
  <c r="U272" i="66" s="1"/>
  <c r="V272" i="66"/>
  <c r="D7" i="77" l="1"/>
  <c r="W209" i="66"/>
  <c r="Y209" i="66" s="1"/>
  <c r="AC80" i="74"/>
  <c r="AD80" i="74" s="1"/>
  <c r="V209" i="66"/>
  <c r="I5" i="6"/>
  <c r="AA80" i="66"/>
  <c r="Z224" i="66"/>
  <c r="AA197" i="66"/>
  <c r="AA224" i="66"/>
  <c r="I6" i="6"/>
  <c r="Z80" i="66"/>
  <c r="D30" i="77"/>
  <c r="AD138" i="74"/>
  <c r="F30" i="77" s="1"/>
  <c r="R65" i="66"/>
  <c r="S65" i="66" s="1"/>
  <c r="U65" i="66" s="1"/>
  <c r="V65" i="66"/>
  <c r="W65" i="66"/>
  <c r="Y65" i="66" s="1"/>
  <c r="V224" i="66"/>
  <c r="W224" i="66"/>
  <c r="Y224" i="66" s="1"/>
  <c r="R224" i="66"/>
  <c r="S224" i="66" s="1"/>
  <c r="U224" i="66" s="1"/>
  <c r="AC96" i="74"/>
  <c r="AD96" i="74" s="1"/>
  <c r="O96" i="74"/>
  <c r="Z222" i="66"/>
  <c r="Z78" i="66"/>
  <c r="AA222" i="66"/>
  <c r="P78" i="66"/>
  <c r="AA78" i="66"/>
  <c r="O78" i="74"/>
  <c r="AC78" i="74"/>
  <c r="AD78" i="74" s="1"/>
  <c r="D19" i="77"/>
  <c r="AD101" i="74"/>
  <c r="AA125" i="74"/>
  <c r="Z125" i="74"/>
  <c r="O88" i="74"/>
  <c r="AC88" i="74"/>
  <c r="AD88" i="74" s="1"/>
  <c r="AA234" i="66"/>
  <c r="AA90" i="66"/>
  <c r="Z234" i="66"/>
  <c r="Z90" i="66"/>
  <c r="P90" i="66"/>
  <c r="Z101" i="74"/>
  <c r="AA101" i="74"/>
  <c r="V138" i="66"/>
  <c r="W138" i="66"/>
  <c r="Y138" i="66" s="1"/>
  <c r="R138" i="66"/>
  <c r="S138" i="66" s="1"/>
  <c r="U138" i="66" s="1"/>
  <c r="Z232" i="66"/>
  <c r="AA88" i="66"/>
  <c r="AA232" i="66"/>
  <c r="Z88" i="66"/>
  <c r="V113" i="74"/>
  <c r="W113" i="74"/>
  <c r="Y113" i="74" s="1"/>
  <c r="R113" i="74"/>
  <c r="S113" i="74" s="1"/>
  <c r="U113" i="74" s="1"/>
  <c r="W126" i="66"/>
  <c r="Y126" i="66" s="1"/>
  <c r="R126" i="66"/>
  <c r="S126" i="66" s="1"/>
  <c r="U126" i="66" s="1"/>
  <c r="V126" i="66"/>
  <c r="P96" i="66"/>
  <c r="AA240" i="66"/>
  <c r="I7" i="6"/>
  <c r="Z96" i="66"/>
  <c r="AA96" i="66"/>
  <c r="Z240" i="66"/>
  <c r="R270" i="66"/>
  <c r="S270" i="66" s="1"/>
  <c r="U270" i="66" s="1"/>
  <c r="W270" i="66"/>
  <c r="Y270" i="66" s="1"/>
  <c r="V270" i="66"/>
  <c r="AA136" i="74"/>
  <c r="Z136" i="74"/>
  <c r="P128" i="74"/>
  <c r="Z128" i="74"/>
  <c r="AA128" i="74"/>
  <c r="Z53" i="74"/>
  <c r="AA53" i="74"/>
  <c r="R240" i="66"/>
  <c r="S240" i="66" s="1"/>
  <c r="U240" i="66" s="1"/>
  <c r="V240" i="66"/>
  <c r="W240" i="66"/>
  <c r="Y240" i="66" s="1"/>
  <c r="Z73" i="74"/>
  <c r="AA73" i="74"/>
  <c r="AD128" i="74"/>
  <c r="F28" i="77" s="1"/>
  <c r="D28" i="77"/>
  <c r="D9" i="77"/>
  <c r="P80" i="66"/>
  <c r="R222" i="66"/>
  <c r="S222" i="66" s="1"/>
  <c r="U222" i="66" s="1"/>
  <c r="V222" i="66"/>
  <c r="W222" i="66"/>
  <c r="Y222" i="66" s="1"/>
  <c r="AD121" i="74"/>
  <c r="F25" i="77" s="1"/>
  <c r="D25" i="77"/>
  <c r="AD126" i="74"/>
  <c r="F26" i="77" s="1"/>
  <c r="D26" i="77"/>
  <c r="Z197" i="66"/>
  <c r="AA144" i="74"/>
  <c r="Z144" i="74"/>
  <c r="P144" i="74"/>
  <c r="Z121" i="74"/>
  <c r="AA121" i="74"/>
  <c r="P234" i="66"/>
  <c r="R113" i="66"/>
  <c r="S113" i="66" s="1"/>
  <c r="U113" i="66" s="1"/>
  <c r="W113" i="66"/>
  <c r="Y113" i="66" s="1"/>
  <c r="V113" i="66"/>
  <c r="AA77" i="66"/>
  <c r="W257" i="66"/>
  <c r="Y257" i="66" s="1"/>
  <c r="V257" i="66"/>
  <c r="R257" i="66"/>
  <c r="S257" i="66" s="1"/>
  <c r="U257" i="66" s="1"/>
  <c r="AA221" i="66"/>
  <c r="P126" i="74"/>
  <c r="AA126" i="74"/>
  <c r="Z126" i="74"/>
  <c r="Z221" i="66"/>
  <c r="O90" i="74"/>
  <c r="AC90" i="74"/>
  <c r="AD90" i="74" s="1"/>
  <c r="AA53" i="66"/>
  <c r="P138" i="74"/>
  <c r="Z138" i="74"/>
  <c r="AA138" i="74"/>
  <c r="Z77" i="74"/>
  <c r="AA77" i="74"/>
  <c r="P65" i="74"/>
  <c r="AA65" i="74"/>
  <c r="Z65" i="74"/>
  <c r="Z80" i="74"/>
  <c r="AA80" i="74"/>
  <c r="P80" i="74"/>
  <c r="AF2" i="74" l="1"/>
  <c r="R80" i="74"/>
  <c r="S80" i="74" s="1"/>
  <c r="U80" i="74" s="1"/>
  <c r="V80" i="74"/>
  <c r="W80" i="74"/>
  <c r="Y80" i="74" s="1"/>
  <c r="P90" i="74"/>
  <c r="Z90" i="74"/>
  <c r="AA90" i="74"/>
  <c r="AA88" i="74"/>
  <c r="Z88" i="74"/>
  <c r="AA96" i="74"/>
  <c r="Z96" i="74"/>
  <c r="P96" i="74"/>
  <c r="W80" i="66"/>
  <c r="Y80" i="66" s="1"/>
  <c r="R80" i="66"/>
  <c r="S80" i="66" s="1"/>
  <c r="U80" i="66" s="1"/>
  <c r="V80" i="66"/>
  <c r="V65" i="74"/>
  <c r="W65" i="74"/>
  <c r="Y65" i="74" s="1"/>
  <c r="R65" i="74"/>
  <c r="S65" i="74" s="1"/>
  <c r="U65" i="74" s="1"/>
  <c r="V126" i="74"/>
  <c r="R126" i="74"/>
  <c r="S126" i="74" s="1"/>
  <c r="U126" i="74" s="1"/>
  <c r="W126" i="74"/>
  <c r="Y126" i="74" s="1"/>
  <c r="W144" i="74"/>
  <c r="Y144" i="74" s="1"/>
  <c r="V144" i="74"/>
  <c r="R144" i="74"/>
  <c r="S144" i="74" s="1"/>
  <c r="U144" i="74" s="1"/>
  <c r="W96" i="66"/>
  <c r="Y96" i="66" s="1"/>
  <c r="V96" i="66"/>
  <c r="R96" i="66"/>
  <c r="S96" i="66" s="1"/>
  <c r="U96" i="66" s="1"/>
  <c r="W128" i="74"/>
  <c r="Y128" i="74" s="1"/>
  <c r="V128" i="74"/>
  <c r="R128" i="74"/>
  <c r="S128" i="74" s="1"/>
  <c r="U128" i="74" s="1"/>
  <c r="F19" i="77"/>
  <c r="AF3" i="74"/>
  <c r="W234" i="66"/>
  <c r="Y234" i="66" s="1"/>
  <c r="V234" i="66"/>
  <c r="R234" i="66"/>
  <c r="S234" i="66" s="1"/>
  <c r="U234" i="66" s="1"/>
  <c r="W90" i="66"/>
  <c r="Y90" i="66" s="1"/>
  <c r="V90" i="66"/>
  <c r="R90" i="66"/>
  <c r="S90" i="66" s="1"/>
  <c r="U90" i="66" s="1"/>
  <c r="AA78" i="74"/>
  <c r="Z78" i="74"/>
  <c r="P78" i="74"/>
  <c r="R78" i="66"/>
  <c r="S78" i="66" s="1"/>
  <c r="U78" i="66" s="1"/>
  <c r="V78" i="66"/>
  <c r="W78" i="66"/>
  <c r="Y78" i="66" s="1"/>
  <c r="R138" i="74"/>
  <c r="S138" i="74" s="1"/>
  <c r="U138" i="74" s="1"/>
  <c r="W138" i="74"/>
  <c r="Y138" i="74" s="1"/>
  <c r="V138" i="74"/>
  <c r="V96" i="74" l="1"/>
  <c r="R96" i="74"/>
  <c r="S96" i="74" s="1"/>
  <c r="U96" i="74" s="1"/>
  <c r="W96" i="74"/>
  <c r="Y96" i="74" s="1"/>
  <c r="W78" i="74"/>
  <c r="Y78" i="74" s="1"/>
  <c r="R78" i="74"/>
  <c r="S78" i="74" s="1"/>
  <c r="U78" i="74" s="1"/>
  <c r="V78" i="74"/>
  <c r="W90" i="74"/>
  <c r="Y90" i="74" s="1"/>
  <c r="R90" i="74"/>
  <c r="S90" i="74" s="1"/>
  <c r="U90" i="74" s="1"/>
  <c r="V90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<sst xmlns="http://schemas.openxmlformats.org/spreadsheetml/2006/main" count="4977" uniqueCount="396">
  <si>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</si>
  <si>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</si>
  <si>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</si>
  <si>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</si>
  <si>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</si>
  <si>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</si>
  <si>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</si>
  <si>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</si>
  <si>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</si>
  <si>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</si>
  <si>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</si>
  <si>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</si>
  <si>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</si>
  <si>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</si>
  <si>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</si>
  <si>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</si>
  <si>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</si>
  <si>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</si>
  <si>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</si>
  <si>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</si>
  <si>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</si>
  <si>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</si>
  <si>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</si>
  <si>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</si>
  <si>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</si>
  <si>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</si>
  <si>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</si>
  <si>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</si>
  <si>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</si>
  <si>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</si>
  <si>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</si>
  <si>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</si>
  <si>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</si>
  <si>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</si>
  <si>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</si>
  <si>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</si>
  <si>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</si>
  <si>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</si>
  <si>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</si>
  <si>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</si>
  <si>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</si>
  <si>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</si>
  <si>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</si>
  <si>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</si>
  <si>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</si>
  <si>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</si>
  <si>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</si>
  <si>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</si>
  <si>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</si>
  <si>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</si>
  <si>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</si>
  <si>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</si>
  <si>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</si>
  <si>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</si>
  <si>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</si>
  <si>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</si>
  <si>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</si>
  <si>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</si>
  <si>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</si>
  <si>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</si>
  <si>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</si>
  <si>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</si>
  <si>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</si>
  <si>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</si>
  <si>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</si>
  <si>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</si>
  <si>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</si>
  <si>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</si>
  <si>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</si>
  <si>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</si>
  <si>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</si>
  <si>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</si>
  <si>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</si>
  <si>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</si>
  <si>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</si>
  <si>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</si>
  <si>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</si>
  <si>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</si>
  <si>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</si>
  <si>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</si>
  <si>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</si>
  <si>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</si>
  <si>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</si>
  <si>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</si>
  <si>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</si>
  <si>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</si>
  <si>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</si>
  <si>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</si>
  <si>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</si>
  <si>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</si>
  <si>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</si>
  <si>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</si>
  <si>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</si>
  <si>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</si>
  <si>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</si>
  <si>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</si>
  <si>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</si>
  <si>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</si>
  <si>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</si>
  <si>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</si>
  <si>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</si>
  <si>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</si>
  <si>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</si>
  <si>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</si>
  <si>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</si>
  <si>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</si>
  <si>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</si>
  <si>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</si>
  <si>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</si>
  <si>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</si>
  <si>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</si>
  <si>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</si>
  <si>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</si>
  <si>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</si>
  <si>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</si>
  <si>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</si>
  <si>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</si>
  <si>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</si>
  <si>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</si>
  <si>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</si>
  <si>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</si>
  <si>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</si>
  <si>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</si>
  <si>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</si>
  <si>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</si>
  <si>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</si>
  <si>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</si>
  <si>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</si>
  <si>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</si>
  <si>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</si>
  <si>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</si>
  <si>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</si>
  <si>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</si>
  <si>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</si>
  <si>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</si>
  <si>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</si>
  <si>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</si>
  <si>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</si>
  <si>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</si>
  <si>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</si>
  <si>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</si>
  <si>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</si>
  <si>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</si>
  <si>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</si>
  <si>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</si>
  <si>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</si>
  <si>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</si>
  <si>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</si>
  <si>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</si>
  <si>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</si>
  <si>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</si>
  <si>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</si>
  <si>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</si>
  <si>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</si>
  <si>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</si>
  <si>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</si>
  <si>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</si>
  <si>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</si>
  <si>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</si>
  <si>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</si>
  <si>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</si>
  <si>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</si>
  <si>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</si>
  <si>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</si>
  <si>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</si>
  <si>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</si>
  <si>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</si>
  <si>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</si>
  <si>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</si>
  <si>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</si>
  <si>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</si>
  <si>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</si>
  <si>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</si>
  <si>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</si>
  <si>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</si>
  <si>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</si>
  <si>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</si>
  <si>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</si>
  <si>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</si>
  <si>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</si>
  <si>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</si>
  <si>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</si>
  <si>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</si>
  <si>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</si>
  <si>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</si>
  <si>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</si>
  <si>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</si>
  <si>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</si>
  <si>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</si>
  <si>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</si>
  <si>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</si>
  <si>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</si>
  <si>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</si>
  <si>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</si>
  <si>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</si>
  <si>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</si>
  <si>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</si>
  <si>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</si>
  <si>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</si>
  <si>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</si>
  <si>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</si>
  <si>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</si>
  <si>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</si>
  <si>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</si>
  <si>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</si>
  <si>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</si>
  <si>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</si>
  <si>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</si>
  <si>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</si>
  <si>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</si>
  <si>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</si>
  <si>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</si>
  <si>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</si>
  <si>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</si>
  <si>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</si>
  <si>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</si>
  <si>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</si>
  <si>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</si>
  <si>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</si>
  <si>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</si>
  <si>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</si>
  <si>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</si>
  <si>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</si>
  <si>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</si>
  <si>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</si>
  <si>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</si>
  <si>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</si>
  <si>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</si>
  <si>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</si>
  <si>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</si>
  <si>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</si>
  <si>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</si>
  <si>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</si>
  <si>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</si>
  <si>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</si>
  <si>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</si>
  <si>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</si>
  <si>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</si>
  <si>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</si>
  <si>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</si>
  <si>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</si>
  <si>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</si>
  <si>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</si>
  <si>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</si>
  <si>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</si>
  <si>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</si>
  <si>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</si>
  <si>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</si>
  <si>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</si>
  <si>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</si>
  <si>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</si>
  <si>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</si>
  <si>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</si>
  <si>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</si>
  <si>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</si>
  <si>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</si>
  <si>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</si>
  <si>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</si>
  <si>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</si>
  <si>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</si>
  <si>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</si>
  <si>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</si>
  <si>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</si>
  <si>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</si>
  <si>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</si>
  <si>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</si>
  <si>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</si>
  <si>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</si>
  <si>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</si>
  <si>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</si>
  <si>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</si>
  <si>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</si>
  <si>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</si>
  <si>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</si>
  <si>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</si>
  <si>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</si>
  <si>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</si>
  <si>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</si>
  <si>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</si>
  <si>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</si>
  <si>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</si>
  <si>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</si>
  <si>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</si>
  <si>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</si>
  <si>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</si>
  <si>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</si>
  <si>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</si>
  <si>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</si>
  <si>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</si>
  <si>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</si>
  <si>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</si>
  <si>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</si>
  <si>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</si>
  <si>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</si>
  <si>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</si>
  <si>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</si>
  <si>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</si>
  <si>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</si>
  <si>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</si>
  <si>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</si>
  <si>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</si>
  <si>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</si>
  <si>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</si>
  <si>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</si>
  <si>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</si>
  <si>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</si>
  <si>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</si>
  <si>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</si>
  <si>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</si>
  <si>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</si>
  <si>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</si>
  <si>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</si>
  <si>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</si>
  <si>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</si>
  <si>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</si>
  <si>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</si>
  <si>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</si>
  <si>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</si>
  <si>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</si>
  <si>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</si>
  <si>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</si>
  <si>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</si>
  <si>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</si>
  <si>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</si>
  <si>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</si>
  <si>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</si>
  <si>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</si>
  <si>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</si>
  <si>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</si>
  <si>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</si>
  <si>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</si>
  <si>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</si>
  <si>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</si>
  <si>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</si>
  <si>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</si>
  <si>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</si>
  <si>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</si>
  <si>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</si>
  <si>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</si>
  <si>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</si>
  <si>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</si>
  <si>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</si>
  <si>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</si>
  <si>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</si>
  <si>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</si>
  <si>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</si>
  <si>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</si>
  <si>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</si>
  <si>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</si>
  <si>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</si>
  <si>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</si>
  <si>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</si>
  <si>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</si>
  <si>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</si>
  <si>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</si>
  <si>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</si>
  <si>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</si>
  <si>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</si>
  <si>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</si>
  <si>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</si>
  <si>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</si>
  <si>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</si>
  <si>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</si>
  <si>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</si>
  <si>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</si>
  <si>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</si>
  <si>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</si>
  <si>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Fisk mm</t>
  </si>
  <si>
    <t>Olieafgrøder</t>
  </si>
  <si>
    <t>Model</t>
  </si>
  <si>
    <t>Gruppe</t>
  </si>
  <si>
    <t>billion kcal</t>
  </si>
  <si>
    <t>kcal</t>
  </si>
  <si>
    <t>ton</t>
  </si>
  <si>
    <t>https://static-curis.ku.dk/portal/files/209323723/IFRO_Udredning_2016_30.pdf</t>
  </si>
  <si>
    <t>kton</t>
  </si>
  <si>
    <t>Produktivitet fra dyrene</t>
  </si>
  <si>
    <t>Slagtesvin</t>
  </si>
  <si>
    <t>Slagtefjerkræ</t>
  </si>
  <si>
    <t>Slagtekøer</t>
  </si>
  <si>
    <t>Produceret</t>
  </si>
  <si>
    <t>Total domestic supply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</si>
  <si>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</si>
  <si>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</si>
  <si>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</si>
  <si>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</si>
  <si>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</si>
  <si>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</si>
  <si>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</si>
  <si>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</si>
  <si>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</si>
  <si>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</si>
  <si>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</si>
  <si>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</si>
  <si>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Foder???</t>
  </si>
  <si>
    <t>Flerårige afgrøder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</si>
</sst>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7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3" fontId="0" fillId="0" borderId="59" xfId="0" applyNumberFormat="1" applyBorder="1"/>
    <xf numFmtId="3" fontId="0" fillId="0" borderId="60" xfId="0" applyNumberFormat="1" applyBorder="1"/>
    <xf numFmtId="3" fontId="0" fillId="0" borderId="33" xfId="0" applyNumberFormat="1" applyBorder="1"/>
    <xf numFmtId="176" fontId="0" fillId="0" borderId="59" xfId="0" applyNumberFormat="1" applyBorder="1"/>
    <xf numFmtId="176" fontId="0" fillId="0" borderId="60" xfId="0" applyNumberFormat="1" applyBorder="1"/>
    <xf numFmtId="176" fontId="0" fillId="0" borderId="33" xfId="0" applyNumberFormat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3" fontId="0" fillId="0" borderId="61" xfId="0" applyNumberFormat="1" applyBorder="1"/>
    <xf numFmtId="3" fontId="0" fillId="0" borderId="62" xfId="0" applyNumberFormat="1" applyBorder="1"/>
    <xf numFmtId="3" fontId="0" fillId="0" borderId="35" xfId="0" applyNumberFormat="1" applyBorder="1"/>
    <xf numFmtId="176" fontId="0" fillId="0" borderId="63" xfId="0" applyNumberFormat="1" applyBorder="1"/>
    <xf numFmtId="176" fontId="0" fillId="0" borderId="64" xfId="0" applyNumberFormat="1" applyBorder="1"/>
    <xf numFmtId="176" fontId="0" fillId="0" borderId="65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167" fontId="0" fillId="5" borderId="1" xfId="2" applyNumberFormat="1" applyFont="1" applyFill="1" applyBorder="1"/>
    <xf numFmtId="167" fontId="0" fillId="10" borderId="1" xfId="0" applyNumberFormat="1" applyFill="1" applyBorder="1"/>
    <xf numFmtId="0" fontId="0" fillId="2" borderId="0" xfId="0" applyFill="1" applyBorder="1"/>
    <xf numFmtId="9" fontId="0" fillId="3" borderId="0" xfId="0" applyNumberFormat="1" applyFill="1" applyBorder="1"/>
    <xf numFmtId="167" fontId="0" fillId="5" borderId="0" xfId="2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pivotCacheDefinition" Target="pivotCache/pivotCacheDefinition6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4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pivotCacheDefinition" Target="pivotCache/pivotCacheDefinition7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8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2375892.2222222215</c:v>
                </c:pt>
                <c:pt idx="2">
                  <c:v>2028670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583367.77777777787</c:v>
                </c:pt>
                <c:pt idx="2">
                  <c:v>805590.00000000012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4941038.3731687963</c:v>
                </c:pt>
                <c:pt idx="2">
                  <c:v>3889722.8684998509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8207514.214227682</c:v>
                </c:pt>
                <c:pt idx="2">
                  <c:v>5226297.1321887234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-432816.80873021064</c:v>
                </c:pt>
                <c:pt idx="2">
                  <c:v>-419427.08707637433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-630162.68470434938</c:v>
                </c:pt>
                <c:pt idx="2">
                  <c:v>-1489290.6300438091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9962080.7719730679</c:v>
                </c:pt>
                <c:pt idx="2">
                  <c:v>4118648.5568612837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192022.18134320763</c:v>
                </c:pt>
                <c:pt idx="2">
                  <c:v>360401.751486836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4625.1740616151883</c:v>
                </c:pt>
                <c:pt idx="2">
                  <c:v>3958.7432504587914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434193.12711825053</c:v>
                </c:pt>
                <c:pt idx="2">
                  <c:v>651254.8905223771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11670.440813409765</c:v>
                </c:pt>
                <c:pt idx="2">
                  <c:v>10151.535600351344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17321.902684129091</c:v>
                </c:pt>
                <c:pt idx="2">
                  <c:v>14794.037636208199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50359.83830223533</c:v>
                </c:pt>
                <c:pt idx="2">
                  <c:v>42698.301890549148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937940.81802622555</c:v>
                </c:pt>
                <c:pt idx="2">
                  <c:v>348128.59243619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166043.67427789827</c:v>
                </c:pt>
                <c:pt idx="2">
                  <c:v>141875.95363423511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41769.708970400774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147577.49231327887</c:v>
                </c:pt>
                <c:pt idx="2">
                  <c:v>127388.71164162173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30087.126736264076</c:v>
                </c:pt>
                <c:pt idx="2">
                  <c:v>26259.617305594747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239284.95773240883</c:v>
                </c:pt>
                <c:pt idx="2">
                  <c:v>216736.50294186559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7362.2335520219131</c:v>
                </c:pt>
                <c:pt idx="2">
                  <c:v>5688.9567653769427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95405.326056456383</c:v>
                </c:pt>
                <c:pt idx="2">
                  <c:v>78768.263956909155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14.937447443123975</c:v>
                </c:pt>
                <c:pt idx="2">
                  <c:v>10.218240433233161</c:v>
                </c:pt>
                <c:pt idx="3">
                  <c:v>7.483154704207001</c:v>
                </c:pt>
                <c:pt idx="4">
                  <c:v>4.9522184888318357</c:v>
                </c:pt>
                <c:pt idx="5">
                  <c:v>7.896616366583789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35.645669252542554</c:v>
                </c:pt>
                <c:pt idx="2">
                  <c:v>61.478646699465124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33.350183659238098</c:v>
                </c:pt>
                <c:pt idx="2">
                  <c:v>21.320096961551638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0.94043730016813287</c:v>
                </c:pt>
                <c:pt idx="2">
                  <c:v>0.34629626582589479</c:v>
                </c:pt>
                <c:pt idx="3">
                  <c:v>5.0922829580050024</c:v>
                </c:pt>
                <c:pt idx="4">
                  <c:v>14.69452318597502</c:v>
                </c:pt>
                <c:pt idx="5">
                  <c:v>15.264107648091889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7.4139714578011855</c:v>
                </c:pt>
                <c:pt idx="2">
                  <c:v>6.8510778611776075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45.141316062753432</c:v>
                </c:pt>
                <c:pt idx="2">
                  <c:v>45.616200017719663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1226724.4053813014</c:v>
                </c:pt>
                <c:pt idx="2">
                  <c:v>1369532.7191172943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4110801.9934525238</c:v>
                </c:pt>
                <c:pt idx="2">
                  <c:v>7272137.0254268544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2806745.2132658474</c:v>
                </c:pt>
                <c:pt idx="2">
                  <c:v>1813584.1609675027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2100337.5142524187</c:v>
                </c:pt>
                <c:pt idx="2">
                  <c:v>2075480.090815831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1500215.8329256251</c:v>
                </c:pt>
                <c:pt idx="2">
                  <c:v>1524308.1138306656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68149.317172280891</c:v>
                </c:pt>
                <c:pt idx="5">
                  <c:v>60393.362523824209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2107726.1554051582</c:v>
                </c:pt>
                <c:pt idx="2">
                  <c:v>2328377.5437338082</c:v>
                </c:pt>
                <c:pt idx="15">
                  <c:v>823764.99285714305</c:v>
                </c:pt>
                <c:pt idx="16">
                  <c:v>265974.96722969849</c:v>
                </c:pt>
                <c:pt idx="17">
                  <c:v>97939.690331660138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6662.2500000000009</c:v>
                </c:pt>
                <c:pt idx="2">
                  <c:v>7994.7000000000007</c:v>
                </c:pt>
                <c:pt idx="15">
                  <c:v>4441.5</c:v>
                </c:pt>
                <c:pt idx="16">
                  <c:v>2220.75</c:v>
                </c:pt>
                <c:pt idx="17">
                  <c:v>888.29999999999984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12930386.415146237</c:v>
                </c:pt>
                <c:pt idx="5">
                  <c:v>11458801.742193921</c:v>
                </c:pt>
                <c:pt idx="18">
                  <c:v>0</c:v>
                </c:pt>
                <c:pt idx="19">
                  <c:v>4495532.3464374151</c:v>
                </c:pt>
                <c:pt idx="20">
                  <c:v>11227364.885921005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816845.28777331137</c:v>
                </c:pt>
                <c:pt idx="5">
                  <c:v>723881.55358417076</c:v>
                </c:pt>
                <c:pt idx="9">
                  <c:v>1895494.5192748301</c:v>
                </c:pt>
                <c:pt idx="10">
                  <c:v>2477557.7267440576</c:v>
                </c:pt>
                <c:pt idx="11">
                  <c:v>1358363.0210490497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5101733.6049804734</c:v>
                </c:pt>
                <c:pt idx="5">
                  <c:v>4521114.222269618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4007741.6541369124</c:v>
                </c:pt>
                <c:pt idx="5">
                  <c:v>0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9183914.7647653706</c:v>
                </c:pt>
                <c:pt idx="2">
                  <c:v>8067420.8408428943</c:v>
                </c:pt>
                <c:pt idx="15">
                  <c:v>9696490.333333334</c:v>
                </c:pt>
                <c:pt idx="16">
                  <c:v>3061304.9215884572</c:v>
                </c:pt>
                <c:pt idx="17">
                  <c:v>896380.09342698799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1601508.9535486009</c:v>
                </c:pt>
                <c:pt idx="5">
                  <c:v>1419244.0193098688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3856298.7270873999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661961.73730367736</c:v>
                </c:pt>
                <c:pt idx="23">
                  <c:v>611703.3804622863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888780.6781218301</c:v>
                </c:pt>
                <c:pt idx="5">
                  <c:v>787630.10291487398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41646.8049386161</c:v>
                </c:pt>
                <c:pt idx="5">
                  <c:v>36907.05487567035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5496496.5540759452</c:v>
                </c:pt>
                <c:pt idx="2">
                  <c:v>6869189.7125186864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12772845.967741935</c:v>
                </c:pt>
                <c:pt idx="2">
                  <c:v>14302170</c:v>
                </c:pt>
                <c:pt idx="15">
                  <c:v>14742130.666666664</c:v>
                </c:pt>
                <c:pt idx="16">
                  <c:v>4257615.3225806449</c:v>
                </c:pt>
                <c:pt idx="17">
                  <c:v>1589129.9999999998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188838.31013546319</c:v>
                </c:pt>
                <c:pt idx="11">
                  <c:v>151789.74072706219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2874839.9680931582</c:v>
                </c:pt>
                <c:pt idx="11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1535959.9613599998</c:v>
                </c:pt>
                <c:pt idx="5">
                  <c:v>3883295.27067457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751524.39931332623</c:v>
                </c:pt>
                <c:pt idx="5">
                  <c:v>1876894.2144193249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1647563.8731680773</c:v>
                </c:pt>
                <c:pt idx="2">
                  <c:v>4937649.0305745285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226217.87228021017</c:v>
                </c:pt>
                <c:pt idx="5">
                  <c:v>200472.41171102755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211827.75593717676</c:v>
                </c:pt>
                <c:pt idx="11">
                  <c:v>195745.08174793163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23608621.226751558</c:v>
                </c:pt>
                <c:pt idx="17">
                  <c:v>26472240.161228888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4-4657-B9CC-A31A4F73851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708274.35921107943</c:v>
                </c:pt>
                <c:pt idx="17">
                  <c:v>310383.91859666974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4-4657-B9CC-A31A4F73851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792057.93807476689</c:v>
                </c:pt>
                <c:pt idx="14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4-4657-B9CC-A31A4F738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229357.54388267861</c:v>
                </c:pt>
                <c:pt idx="2">
                  <c:v>267672.75677014887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708274.35921107943</c:v>
                </c:pt>
                <c:pt idx="2">
                  <c:v>310383.91859666974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19101.299811254081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441024.74516458577</c:v>
                </c:pt>
                <c:pt idx="2">
                  <c:v>465006.89624185523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5101733.6049804734</c:v>
                </c:pt>
                <c:pt idx="2">
                  <c:v>4521114.222269618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1-4DB2-BEC9-5A4B5F17A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687988.86288868636</c:v>
                </c:pt>
                <c:pt idx="2">
                  <c:v>1461442.5911908764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5908218.6470967978</c:v>
                </c:pt>
                <c:pt idx="2">
                  <c:v>8126115.2795480713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436600.41790535423</c:v>
                </c:pt>
                <c:pt idx="2">
                  <c:v>160768.92563876283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1409923.1822879189</c:v>
                </c:pt>
                <c:pt idx="2">
                  <c:v>1231239.4453288571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9306959.7990754507</c:v>
                </c:pt>
                <c:pt idx="2">
                  <c:v>17236371.480906829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705482.95012640895</c:v>
                </c:pt>
                <c:pt idx="2">
                  <c:v>663320.84107050439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1966864.1062884273</c:v>
                </c:pt>
                <c:pt idx="2">
                  <c:v>1743466.7311012871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2260713.3726883838</c:v>
                </c:pt>
                <c:pt idx="2">
                  <c:v>2125727.7195993885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277103.73166504415</c:v>
                </c:pt>
                <c:pt idx="2">
                  <c:v>422085.12069013191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3947808.9573338088</c:v>
                </c:pt>
                <c:pt idx="2">
                  <c:v>7122175.6657367386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1602552.8125562731</c:v>
                </c:pt>
                <c:pt idx="2">
                  <c:v>1546501.5552596061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205653.94115932021</c:v>
                </c:pt>
                <c:pt idx="2">
                  <c:v>185155.5122460165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107285.76614579541</c:v>
                </c:pt>
                <c:pt idx="2">
                  <c:v>108902.87589422078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1371709.7247209216</c:v>
                </c:pt>
                <c:pt idx="2">
                  <c:v>1348015.0301997077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1832165.5180253149</c:v>
                </c:pt>
                <c:pt idx="2">
                  <c:v>763243.301390965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549187.95772269252</c:v>
                </c:pt>
                <c:pt idx="2">
                  <c:v>548627.67006383592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11296.154873319203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887626.91809489275</c:v>
                </c:pt>
                <c:pt idx="2">
                  <c:v>809189.73740226508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1279947.0869391051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E-4A1F-8B5D-13888465EBD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104762.9963716285</c:v>
                </c:pt>
                <c:pt idx="2">
                  <c:v>105379.27852011559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E-4A1F-8B5D-13888465E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2375892.2222222215</c:v>
                </c:pt>
                <c:pt idx="2">
                  <c:v>2028670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583367.77777777787</c:v>
                </c:pt>
                <c:pt idx="2">
                  <c:v>805590.00000000012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4941038.3731687963</c:v>
                </c:pt>
                <c:pt idx="2">
                  <c:v>3889722.8684998509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8207514.214227682</c:v>
                </c:pt>
                <c:pt idx="2">
                  <c:v>5226297.1321887234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-432816.80873021064</c:v>
                </c:pt>
                <c:pt idx="2">
                  <c:v>-419427.08707637433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-630162.68470434938</c:v>
                </c:pt>
                <c:pt idx="2">
                  <c:v>-1489290.6300438091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9962080.7719730679</c:v>
                </c:pt>
                <c:pt idx="2">
                  <c:v>4118648.5568612837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229357.54388267861</c:v>
                </c:pt>
                <c:pt idx="2">
                  <c:v>267672.75677014887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708274.35921107943</c:v>
                </c:pt>
                <c:pt idx="2">
                  <c:v>310383.91859666974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19101.299811254081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441024.74516458577</c:v>
                </c:pt>
                <c:pt idx="2">
                  <c:v>465006.89624185523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5101733.6049804734</c:v>
                </c:pt>
                <c:pt idx="2">
                  <c:v>4521114.222269618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39-4ED9-9C04-FB69A792C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687988.86288868636</c:v>
                </c:pt>
                <c:pt idx="2">
                  <c:v>1461442.5911908764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5908218.6470967978</c:v>
                </c:pt>
                <c:pt idx="2">
                  <c:v>8126115.2795480713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436600.41790535423</c:v>
                </c:pt>
                <c:pt idx="2">
                  <c:v>160768.92563876283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1409923.1822879189</c:v>
                </c:pt>
                <c:pt idx="2">
                  <c:v>1231239.4453288571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9306959.7990754507</c:v>
                </c:pt>
                <c:pt idx="2">
                  <c:v>17236371.480906829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705482.95012640895</c:v>
                </c:pt>
                <c:pt idx="2">
                  <c:v>663320.84107050439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1966864.1062884273</c:v>
                </c:pt>
                <c:pt idx="2">
                  <c:v>1743466.7311012871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2260713.3726883838</c:v>
                </c:pt>
                <c:pt idx="2">
                  <c:v>2125727.7195993885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277103.73166504415</c:v>
                </c:pt>
                <c:pt idx="2">
                  <c:v>422085.12069013191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3947808.9573338088</c:v>
                </c:pt>
                <c:pt idx="2">
                  <c:v>7122175.6657367386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1602552.8125562731</c:v>
                </c:pt>
                <c:pt idx="2">
                  <c:v>1546501.5552596061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205653.94115932021</c:v>
                </c:pt>
                <c:pt idx="2">
                  <c:v>185155.5122460165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107285.76614579541</c:v>
                </c:pt>
                <c:pt idx="2">
                  <c:v>108902.87589422078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1371709.7247209216</c:v>
                </c:pt>
                <c:pt idx="2">
                  <c:v>1348015.0301997077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1832165.5180253149</c:v>
                </c:pt>
                <c:pt idx="2">
                  <c:v>763243.301390965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549187.95772269252</c:v>
                </c:pt>
                <c:pt idx="2">
                  <c:v>548627.67006383592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11296.154873319203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887626.91809489275</c:v>
                </c:pt>
                <c:pt idx="2">
                  <c:v>809189.73740226508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1279947.0869391051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2-4723-985A-AC8A3CB9A53A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104762.9963716285</c:v>
                </c:pt>
                <c:pt idx="2">
                  <c:v>105379.27852011559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42-4723-985A-AC8A3CB9A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4941038.3731687963</c:v>
                </c:pt>
                <c:pt idx="2">
                  <c:v>3889722.8684998509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8207514.214227682</c:v>
                </c:pt>
                <c:pt idx="2">
                  <c:v>5226297.1321887234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-432816.80873021064</c:v>
                </c:pt>
                <c:pt idx="2">
                  <c:v>-419427.08707637433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-630162.68470434938</c:v>
                </c:pt>
                <c:pt idx="2">
                  <c:v>-1489290.6300438091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9962080.7719730679</c:v>
                </c:pt>
                <c:pt idx="2">
                  <c:v>4118648.5568612837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229357.54388267861</c:v>
                </c:pt>
                <c:pt idx="2">
                  <c:v>267672.75677014887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708274.35921107943</c:v>
                </c:pt>
                <c:pt idx="2">
                  <c:v>310383.91859666974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19101.299811254081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441024.74516458577</c:v>
                </c:pt>
                <c:pt idx="2">
                  <c:v>465006.89624185523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5101733.6049804734</c:v>
                </c:pt>
                <c:pt idx="2">
                  <c:v>4521114.222269618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6-4CC6-96E3-B86E3E6D8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687988.86288868636</c:v>
                </c:pt>
                <c:pt idx="2">
                  <c:v>1461442.5911908764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5908218.6470967978</c:v>
                </c:pt>
                <c:pt idx="2">
                  <c:v>8126115.2795480713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436600.41790535423</c:v>
                </c:pt>
                <c:pt idx="2">
                  <c:v>160768.92563876283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1409923.1822879189</c:v>
                </c:pt>
                <c:pt idx="2">
                  <c:v>1231239.4453288571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9306959.7990754507</c:v>
                </c:pt>
                <c:pt idx="2">
                  <c:v>17236371.480906829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705482.95012640895</c:v>
                </c:pt>
                <c:pt idx="2">
                  <c:v>663320.84107050439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1966864.1062884273</c:v>
                </c:pt>
                <c:pt idx="2">
                  <c:v>1743466.7311012871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2260713.3726883838</c:v>
                </c:pt>
                <c:pt idx="2">
                  <c:v>2125727.7195993885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277103.73166504415</c:v>
                </c:pt>
                <c:pt idx="2">
                  <c:v>422085.12069013191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3947808.9573338088</c:v>
                </c:pt>
                <c:pt idx="2">
                  <c:v>7122175.6657367386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1602552.8125562731</c:v>
                </c:pt>
                <c:pt idx="2">
                  <c:v>1546501.5552596061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205653.94115932021</c:v>
                </c:pt>
                <c:pt idx="2">
                  <c:v>185155.5122460165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107285.76614579541</c:v>
                </c:pt>
                <c:pt idx="2">
                  <c:v>108902.87589422078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1371709.7247209216</c:v>
                </c:pt>
                <c:pt idx="2">
                  <c:v>1348015.0301997077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1832165.5180253149</c:v>
                </c:pt>
                <c:pt idx="2">
                  <c:v>763243.301390965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549187.95772269252</c:v>
                </c:pt>
                <c:pt idx="2">
                  <c:v>548627.67006383592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11296.154873319203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887626.91809489275</c:v>
                </c:pt>
                <c:pt idx="2">
                  <c:v>809189.73740226508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1279947.0869391051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4-4C91-9920-074EE99817E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104762.9963716285</c:v>
                </c:pt>
                <c:pt idx="2">
                  <c:v>105379.27852011559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44-4C91-9920-074EE9981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2874839.9680931582</c:v>
                </c:pt>
                <c:pt idx="2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792057.93807476689</c:v>
                </c:pt>
                <c:pt idx="2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687988.86288868636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1461442.5911908764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CONCITO!$B$18:$B$30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  <c:pt idx="12">
                  <c:v>Roer</c:v>
                </c:pt>
              </c:strCache>
            </c:strRef>
          </c:cat>
          <c:val>
            <c:numRef>
              <c:f>CONCITO!$C$18:$C$30</c:f>
              <c:numCache>
                <c:formatCode>#,##0</c:formatCode>
                <c:ptCount val="13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4087571.5535632987</c:v>
                </c:pt>
                <c:pt idx="5">
                  <c:v>280322.43675931642</c:v>
                </c:pt>
                <c:pt idx="6">
                  <c:v>-5308200.9474471733</c:v>
                </c:pt>
                <c:pt idx="7">
                  <c:v>2263176.157376945</c:v>
                </c:pt>
                <c:pt idx="8">
                  <c:v>3781951.1214967929</c:v>
                </c:pt>
                <c:pt idx="9">
                  <c:v>3383628.2</c:v>
                </c:pt>
                <c:pt idx="10">
                  <c:v>956.59999999999991</c:v>
                </c:pt>
                <c:pt idx="11">
                  <c:v>2006067.2488276002</c:v>
                </c:pt>
                <c:pt idx="12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CONCITO!$B$18:$B$30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  <c:pt idx="12">
                  <c:v>Roer</c:v>
                </c:pt>
              </c:strCache>
            </c:strRef>
          </c:cat>
          <c:val>
            <c:numRef>
              <c:f>CONCITO!$D$18:$D$30</c:f>
              <c:numCache>
                <c:formatCode>#,##0</c:formatCode>
                <c:ptCount val="13"/>
                <c:pt idx="0">
                  <c:v>235000</c:v>
                </c:pt>
                <c:pt idx="1">
                  <c:v>1461442.5911908762</c:v>
                </c:pt>
                <c:pt idx="2">
                  <c:v>1896373.9380265172</c:v>
                </c:pt>
                <c:pt idx="3">
                  <c:v>36767.040101640065</c:v>
                </c:pt>
                <c:pt idx="4">
                  <c:v>17236371.480906829</c:v>
                </c:pt>
                <c:pt idx="5">
                  <c:v>257869.41866330145</c:v>
                </c:pt>
                <c:pt idx="6">
                  <c:v>-4325369.1405216865</c:v>
                </c:pt>
                <c:pt idx="7">
                  <c:v>1983790.0374552771</c:v>
                </c:pt>
                <c:pt idx="8">
                  <c:v>9823622.9544039257</c:v>
                </c:pt>
                <c:pt idx="9">
                  <c:v>3552809.6100000003</c:v>
                </c:pt>
                <c:pt idx="10">
                  <c:v>1262.5999999999999</c:v>
                </c:pt>
                <c:pt idx="11">
                  <c:v>0</c:v>
                </c:pt>
                <c:pt idx="12">
                  <c:v>1546501.5552596059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</c:strCache>
            </c:strRef>
          </c:cat>
          <c:val>
            <c:numRef>
              <c:f>CONCITO!$E$18:$E$30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0.69488716410576079</c:v>
                </c:pt>
                <c:pt idx="5">
                  <c:v>0.10932575033613341</c:v>
                </c:pt>
                <c:pt idx="6">
                  <c:v>-2.0741524691002806</c:v>
                </c:pt>
                <c:pt idx="7">
                  <c:v>1.765277402754017</c:v>
                </c:pt>
                <c:pt idx="8">
                  <c:v>6.9874764884350302</c:v>
                </c:pt>
                <c:pt idx="9">
                  <c:v>2.1316857659999999</c:v>
                </c:pt>
                <c:pt idx="10">
                  <c:v>7.6169499999999995E-4</c:v>
                </c:pt>
                <c:pt idx="11">
                  <c:v>0.78236622704276404</c:v>
                </c:pt>
                <c:pt idx="12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</c:strCache>
            </c:strRef>
          </c:cat>
          <c:val>
            <c:numRef>
              <c:f>CONCITO!$F$18:$F$30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10.149718795820634</c:v>
                </c:pt>
                <c:pt idx="2">
                  <c:v>3.5939318014225123</c:v>
                </c:pt>
                <c:pt idx="3">
                  <c:v>1.9118860852852831E-2</c:v>
                </c:pt>
                <c:pt idx="4">
                  <c:v>2.9301831517541612</c:v>
                </c:pt>
                <c:pt idx="5">
                  <c:v>0.10056907327868758</c:v>
                </c:pt>
                <c:pt idx="6">
                  <c:v>-0.81532937096229818</c:v>
                </c:pt>
                <c:pt idx="7">
                  <c:v>1.547356229215116</c:v>
                </c:pt>
                <c:pt idx="8">
                  <c:v>12.759718524801837</c:v>
                </c:pt>
                <c:pt idx="9">
                  <c:v>2.2382700543</c:v>
                </c:pt>
                <c:pt idx="10">
                  <c:v>8.8654299999999994E-4</c:v>
                </c:pt>
                <c:pt idx="11">
                  <c:v>0</c:v>
                </c:pt>
                <c:pt idx="12">
                  <c:v>0.46395046657788169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Biomassekategori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CONCITO!$C$4:$C$12</c:f>
              <c:numCache>
                <c:formatCode>#,##0</c:formatCode>
                <c:ptCount val="9"/>
                <c:pt idx="0">
                  <c:v>4698263.1968560591</c:v>
                </c:pt>
                <c:pt idx="1">
                  <c:v>1352218.0071428572</c:v>
                </c:pt>
                <c:pt idx="2">
                  <c:v>-142742</c:v>
                </c:pt>
                <c:pt idx="3">
                  <c:v>6999835.1830202974</c:v>
                </c:pt>
                <c:pt idx="4">
                  <c:v>4402957.5587320747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0</c:v>
                </c:pt>
                <c:pt idx="8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CONCITO!$D$4:$D$12</c:f>
              <c:numCache>
                <c:formatCode>#,##0</c:formatCode>
                <c:ptCount val="9"/>
                <c:pt idx="0">
                  <c:v>2347777.6276349048</c:v>
                </c:pt>
                <c:pt idx="1">
                  <c:v>160768.92563876277</c:v>
                </c:pt>
                <c:pt idx="2">
                  <c:v>-142742</c:v>
                </c:pt>
                <c:pt idx="3">
                  <c:v>25905048.701903172</c:v>
                </c:pt>
                <c:pt idx="4">
                  <c:v>4059810.3097162377</c:v>
                </c:pt>
                <c:pt idx="5">
                  <c:v>1262.5999999999999</c:v>
                </c:pt>
                <c:pt idx="6">
                  <c:v>3106429.0763879241</c:v>
                </c:pt>
                <c:pt idx="7">
                  <c:v>0</c:v>
                </c:pt>
                <c:pt idx="8">
                  <c:v>195745.08174793163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68149.317172280891</c:v>
                </c:pt>
                <c:pt idx="5">
                  <c:v>60393.362523824209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2107726.1554051582</c:v>
                </c:pt>
                <c:pt idx="2">
                  <c:v>2328377.5437338082</c:v>
                </c:pt>
                <c:pt idx="15">
                  <c:v>823764.99285714305</c:v>
                </c:pt>
                <c:pt idx="16">
                  <c:v>265974.96722969849</c:v>
                </c:pt>
                <c:pt idx="17">
                  <c:v>97939.690331660138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6662.2500000000009</c:v>
                </c:pt>
                <c:pt idx="2">
                  <c:v>7994.7000000000007</c:v>
                </c:pt>
                <c:pt idx="15">
                  <c:v>4441.5</c:v>
                </c:pt>
                <c:pt idx="16">
                  <c:v>2220.75</c:v>
                </c:pt>
                <c:pt idx="17">
                  <c:v>888.29999999999984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12930386.415146237</c:v>
                </c:pt>
                <c:pt idx="5">
                  <c:v>11458801.742193921</c:v>
                </c:pt>
                <c:pt idx="18">
                  <c:v>0</c:v>
                </c:pt>
                <c:pt idx="19">
                  <c:v>4495532.3464374151</c:v>
                </c:pt>
                <c:pt idx="20">
                  <c:v>11227364.885921005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816845.28777331137</c:v>
                </c:pt>
                <c:pt idx="5">
                  <c:v>723881.55358417076</c:v>
                </c:pt>
                <c:pt idx="9">
                  <c:v>1895494.5192748301</c:v>
                </c:pt>
                <c:pt idx="10">
                  <c:v>2477557.7267440576</c:v>
                </c:pt>
                <c:pt idx="11">
                  <c:v>1358363.0210490497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5101733.6049804734</c:v>
                </c:pt>
                <c:pt idx="5">
                  <c:v>4521114.222269618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4007741.6541369124</c:v>
                </c:pt>
                <c:pt idx="5">
                  <c:v>0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9183914.7647653706</c:v>
                </c:pt>
                <c:pt idx="2">
                  <c:v>8067420.8408428943</c:v>
                </c:pt>
                <c:pt idx="15">
                  <c:v>9696490.333333334</c:v>
                </c:pt>
                <c:pt idx="16">
                  <c:v>3061304.9215884572</c:v>
                </c:pt>
                <c:pt idx="17">
                  <c:v>896380.09342698799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1601508.9535486009</c:v>
                </c:pt>
                <c:pt idx="5">
                  <c:v>1419244.0193098688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3856298.7270873999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661961.73730367736</c:v>
                </c:pt>
                <c:pt idx="23">
                  <c:v>611703.3804622863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888780.6781218301</c:v>
                </c:pt>
                <c:pt idx="5">
                  <c:v>787630.10291487398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41646.8049386161</c:v>
                </c:pt>
                <c:pt idx="5">
                  <c:v>36907.05487567035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5496496.5540759452</c:v>
                </c:pt>
                <c:pt idx="2">
                  <c:v>6869189.7125186864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12772845.967741935</c:v>
                </c:pt>
                <c:pt idx="2">
                  <c:v>14302170</c:v>
                </c:pt>
                <c:pt idx="15">
                  <c:v>14742130.666666664</c:v>
                </c:pt>
                <c:pt idx="16">
                  <c:v>4257615.3225806449</c:v>
                </c:pt>
                <c:pt idx="17">
                  <c:v>1589129.9999999998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188838.31013546319</c:v>
                </c:pt>
                <c:pt idx="11">
                  <c:v>151789.74072706219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2874839.9680931582</c:v>
                </c:pt>
                <c:pt idx="11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1535959.9613599998</c:v>
                </c:pt>
                <c:pt idx="5">
                  <c:v>3883295.27067457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751524.39931332623</c:v>
                </c:pt>
                <c:pt idx="5">
                  <c:v>1876894.2144193249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1647563.8731680773</c:v>
                </c:pt>
                <c:pt idx="2">
                  <c:v>4937649.0305745285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226217.87228021017</c:v>
                </c:pt>
                <c:pt idx="5">
                  <c:v>200472.41171102755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211827.75593717676</c:v>
                </c:pt>
                <c:pt idx="11">
                  <c:v>195745.08174793163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23608621.226751558</c:v>
                </c:pt>
                <c:pt idx="17">
                  <c:v>26472240.161228888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A-4BDC-B1B3-2478EB1D40CC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708274.35921107943</c:v>
                </c:pt>
                <c:pt idx="17">
                  <c:v>310383.91859666974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A-4BDC-B1B3-2478EB1D40CC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792057.93807476689</c:v>
                </c:pt>
                <c:pt idx="14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A-4BDC-B1B3-2478EB1D4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229357.54388267861</c:v>
                </c:pt>
                <c:pt idx="2">
                  <c:v>267672.75677014887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708274.35921107943</c:v>
                </c:pt>
                <c:pt idx="2">
                  <c:v>310383.91859666974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19101.299811254081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441024.74516458577</c:v>
                </c:pt>
                <c:pt idx="2">
                  <c:v>465006.89624185523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5101733.6049804734</c:v>
                </c:pt>
                <c:pt idx="2">
                  <c:v>4521114.222269618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5F-437B-AA5B-0EE49189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687988.86288868636</c:v>
                </c:pt>
                <c:pt idx="2">
                  <c:v>1461442.5911908764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5908218.6470967978</c:v>
                </c:pt>
                <c:pt idx="2">
                  <c:v>8126115.2795480713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436600.41790535423</c:v>
                </c:pt>
                <c:pt idx="2">
                  <c:v>160768.92563876283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1409923.1822879189</c:v>
                </c:pt>
                <c:pt idx="2">
                  <c:v>1231239.4453288571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9306959.7990754507</c:v>
                </c:pt>
                <c:pt idx="2">
                  <c:v>17236371.480906829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705482.95012640895</c:v>
                </c:pt>
                <c:pt idx="2">
                  <c:v>663320.84107050439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1966864.1062884273</c:v>
                </c:pt>
                <c:pt idx="2">
                  <c:v>1743466.7311012871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2260713.3726883838</c:v>
                </c:pt>
                <c:pt idx="2">
                  <c:v>2125727.7195993885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277103.73166504415</c:v>
                </c:pt>
                <c:pt idx="2">
                  <c:v>422085.12069013191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3947808.9573338088</c:v>
                </c:pt>
                <c:pt idx="2">
                  <c:v>7122175.6657367386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1602552.8125562731</c:v>
                </c:pt>
                <c:pt idx="2">
                  <c:v>1546501.5552596061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205653.94115932021</c:v>
                </c:pt>
                <c:pt idx="2">
                  <c:v>185155.5122460165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107285.76614579541</c:v>
                </c:pt>
                <c:pt idx="2">
                  <c:v>108902.87589422078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1371709.7247209216</c:v>
                </c:pt>
                <c:pt idx="2">
                  <c:v>1348015.0301997077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1832165.5180253149</c:v>
                </c:pt>
                <c:pt idx="2">
                  <c:v>763243.301390965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549187.95772269252</c:v>
                </c:pt>
                <c:pt idx="2">
                  <c:v>548627.67006383592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11296.154873319203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887626.91809489275</c:v>
                </c:pt>
                <c:pt idx="2">
                  <c:v>809189.73740226508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1279947.0869391051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9-4058-A180-963B7EC8596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104762.9963716285</c:v>
                </c:pt>
                <c:pt idx="2">
                  <c:v>105379.27852011559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9-4058-A180-963B7EC85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14.937447443123975</c:v>
                </c:pt>
                <c:pt idx="2">
                  <c:v>10.218240433233161</c:v>
                </c:pt>
                <c:pt idx="3">
                  <c:v>7.483154704207001</c:v>
                </c:pt>
                <c:pt idx="4">
                  <c:v>4.9522184888318357</c:v>
                </c:pt>
                <c:pt idx="5">
                  <c:v>7.896616366583789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35.645669252542554</c:v>
                </c:pt>
                <c:pt idx="2">
                  <c:v>61.478646699465124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33.350183659238098</c:v>
                </c:pt>
                <c:pt idx="2">
                  <c:v>21.320096961551638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0.94043730016813287</c:v>
                </c:pt>
                <c:pt idx="2">
                  <c:v>0.34629626582589479</c:v>
                </c:pt>
                <c:pt idx="3">
                  <c:v>5.0922829580050024</c:v>
                </c:pt>
                <c:pt idx="4">
                  <c:v>14.69452318597502</c:v>
                </c:pt>
                <c:pt idx="5">
                  <c:v>15.264107648091889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7.4139714578011855</c:v>
                </c:pt>
                <c:pt idx="2">
                  <c:v>6.8510778611776075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45.141316062753432</c:v>
                </c:pt>
                <c:pt idx="2">
                  <c:v>45.616200017719663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1226724.4053813014</c:v>
                </c:pt>
                <c:pt idx="2">
                  <c:v>1369532.7191172943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4110801.9934525238</c:v>
                </c:pt>
                <c:pt idx="2">
                  <c:v>7272137.0254268544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2806745.2132658474</c:v>
                </c:pt>
                <c:pt idx="2">
                  <c:v>1813584.1609675027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2100337.5142524187</c:v>
                </c:pt>
                <c:pt idx="2">
                  <c:v>2075480.090815831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1500215.8329256251</c:v>
                </c:pt>
                <c:pt idx="2">
                  <c:v>1524308.1138306656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35</xdr:row>
      <xdr:rowOff>67235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27</xdr:row>
      <xdr:rowOff>57150</xdr:rowOff>
    </xdr:from>
    <xdr:to>
      <xdr:col>15</xdr:col>
      <xdr:colOff>0</xdr:colOff>
      <xdr:row>46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485775</xdr:colOff>
      <xdr:row>27</xdr:row>
      <xdr:rowOff>76200</xdr:rowOff>
    </xdr:from>
    <xdr:to>
      <xdr:col>23</xdr:col>
      <xdr:colOff>180975</xdr:colOff>
      <xdr:row>46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19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17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33961226849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70873.911416363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33961458334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3286016.47512531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492100.653558439"/>
    </cacheField>
    <cacheField name="Gødning" numFmtId="0">
      <sharedItems containsSemiMixedTypes="0" containsString="0" containsNumber="1" minValue="0" maxValue="21676886.123978399"/>
    </cacheField>
    <cacheField name="Energi" numFmtId="0">
      <sharedItems containsSemiMixedTypes="0" containsString="0" containsNumber="1" minValue="0" maxValue="573286016.47512531"/>
    </cacheField>
    <cacheField name="Materialer og processer" numFmtId="0">
      <sharedItems containsSemiMixedTypes="0" containsString="0" containsNumber="1" minValue="0" maxValue="9961349.4049351998"/>
    </cacheField>
    <cacheField name="Produktion minus forbrug [ton]" numFmtId="3">
      <sharedItems containsSemiMixedTypes="0" containsString="0" containsNumber="1" minValue="-4828427.5390456235" maxValue="10005815.557555884"/>
    </cacheField>
    <cacheField name="Potentiale til energi [ton]" numFmtId="3">
      <sharedItems containsSemiMixedTypes="0" containsString="0" containsNumber="1" minValue="0" maxValue="10005815.557555884"/>
    </cacheField>
    <cacheField name="Forbrug energi [ton/m3]" numFmtId="3">
      <sharedItems containsSemiMixedTypes="0" containsString="0" containsNumber="1" minValue="0" maxValue="573286016.47512531"/>
    </cacheField>
    <cacheField name="Potentiale til energi [PJ]" numFmtId="0">
      <sharedItems containsSemiMixedTypes="0" containsString="0" containsNumber="1" minValue="0" maxValue="19.18639036653154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3815969615529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801628.3561156476"/>
    </cacheField>
    <cacheField name="Forbrug/potentiale [Ton TS]" numFmtId="0">
      <sharedItems containsSemiMixedTypes="0" containsString="0" containsNumber="1" minValue="0" maxValue="2801628.3561156476"/>
    </cacheField>
    <cacheField name="Biogasproduktion [Ton TS]" numFmtId="0">
      <sharedItems containsSemiMixedTypes="0" containsString="0" containsNumber="1" minValue="0" maxValue="651661.33780442073"/>
    </cacheField>
    <cacheField name="Biomasser til energi eksl. biogas [Ton TS]" numFmtId="0">
      <sharedItems containsSemiMixedTypes="0" containsString="0" containsNumber="1" minValue="0" maxValue="2801628.35611564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33961805557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3286016.47512531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492100.653558439"/>
    </cacheField>
    <cacheField name="Gødning" numFmtId="0">
      <sharedItems containsSemiMixedTypes="0" containsString="0" containsNumber="1" minValue="0" maxValue="21676886.123978399"/>
    </cacheField>
    <cacheField name="Energi" numFmtId="0">
      <sharedItems containsSemiMixedTypes="0" containsString="0" containsNumber="1" minValue="0" maxValue="573286016.47512531"/>
    </cacheField>
    <cacheField name="Materialer og processer" numFmtId="0">
      <sharedItems containsSemiMixedTypes="0" containsString="0" containsNumber="1" minValue="0" maxValue="9961349.4049351998"/>
    </cacheField>
    <cacheField name="Produktion minus forbrug [ton]" numFmtId="3">
      <sharedItems containsSemiMixedTypes="0" containsString="0" containsNumber="1" minValue="-4828427.5390456235" maxValue="10005815.557555884"/>
    </cacheField>
    <cacheField name="Potentiale til energi [ton]" numFmtId="3">
      <sharedItems containsSemiMixedTypes="0" containsString="0" containsNumber="1" minValue="0" maxValue="10005815.557555884"/>
    </cacheField>
    <cacheField name="Forbrug energi [ton/m3]" numFmtId="3">
      <sharedItems containsSemiMixedTypes="0" containsString="0" containsNumber="1" minValue="0" maxValue="573286016.47512531"/>
    </cacheField>
    <cacheField name="Potentiale til energi [PJ]" numFmtId="0">
      <sharedItems containsSemiMixedTypes="0" containsString="0" containsNumber="1" minValue="0" maxValue="19.18639036653154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3815969615529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801628.3561156476"/>
    </cacheField>
    <cacheField name="Forbrug/potentiale [Ton TS]" numFmtId="0">
      <sharedItems containsSemiMixedTypes="0" containsString="0" containsNumber="1" minValue="0" maxValue="2801628.3561156476"/>
    </cacheField>
    <cacheField name="Biogasproduktion [Ton TS]" numFmtId="0">
      <sharedItems containsSemiMixedTypes="0" containsString="0" containsNumber="1" minValue="0" maxValue="651661.33780442073"/>
    </cacheField>
    <cacheField name="Biomasser til energi eksl. biogas [Ton TS]" numFmtId="0">
      <sharedItems containsSemiMixedTypes="0" containsString="0" containsNumber="1" minValue="0" maxValue="2801628.356115647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3396215278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3286016.47512531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492100.653558439"/>
    </cacheField>
    <cacheField name="Gødning" numFmtId="0">
      <sharedItems containsSemiMixedTypes="0" containsString="0" containsNumber="1" minValue="0" maxValue="21676886.123978399"/>
    </cacheField>
    <cacheField name="Energi" numFmtId="0">
      <sharedItems containsSemiMixedTypes="0" containsString="0" containsNumber="1" minValue="0" maxValue="573286016.47512531"/>
    </cacheField>
    <cacheField name="Materialer og processer" numFmtId="0">
      <sharedItems containsSemiMixedTypes="0" containsString="0" containsNumber="1" minValue="0" maxValue="9961349.4049351998"/>
    </cacheField>
    <cacheField name="Produktion minus forbrug [ton]" numFmtId="3">
      <sharedItems containsSemiMixedTypes="0" containsString="0" containsNumber="1" minValue="-4828427.5390456235" maxValue="10005815.557555884"/>
    </cacheField>
    <cacheField name="Potentiale til energi [ton]" numFmtId="3">
      <sharedItems containsSemiMixedTypes="0" containsString="0" containsNumber="1" minValue="0" maxValue="10005815.557555884"/>
    </cacheField>
    <cacheField name="Forbrug energi [ton/m3]" numFmtId="3">
      <sharedItems containsSemiMixedTypes="0" containsString="0" containsNumber="1" minValue="0" maxValue="573286016.47512531"/>
    </cacheField>
    <cacheField name="Potentiale til energi [PJ]" numFmtId="0">
      <sharedItems containsSemiMixedTypes="0" containsString="0" containsNumber="1" minValue="0" maxValue="19.18639036653154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3815969615529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801628.3561156476"/>
    </cacheField>
    <cacheField name="Forbrug/potentiale [Ton TS]" numFmtId="0">
      <sharedItems containsSemiMixedTypes="0" containsString="0" containsNumber="1" minValue="0" maxValue="2801628.3561156476"/>
    </cacheField>
    <cacheField name="Biogasproduktion [Ton TS]" numFmtId="0">
      <sharedItems containsSemiMixedTypes="0" containsString="0" containsNumber="1" minValue="0" maxValue="651661.33780442073"/>
    </cacheField>
    <cacheField name="Biomasser til energi eksl. biogas [Ton TS]" numFmtId="0">
      <sharedItems containsSemiMixedTypes="0" containsString="0" containsNumber="1" minValue="0" maxValue="2801628.356115647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33962268519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1499983.497691046"/>
    </cacheField>
    <cacheField name="Halmudbytte" numFmtId="0">
      <sharedItems containsSemiMixedTypes="0" containsString="0" containsNumber="1" minValue="0" maxValue="2040675.045256136"/>
    </cacheField>
    <cacheField name="Potentielt til bioenergi" numFmtId="1">
      <sharedItems containsSemiMixedTypes="0" containsString="0" containsNumber="1" minValue="0" maxValue="21499983.4976910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33962384258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0" maxValue="30133854.036523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33962499996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33962615742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676886.1239783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491384.5112478361"/>
    <s v="CO2 - atmosfære"/>
    <x v="0"/>
  </r>
  <r>
    <s v="Vestdanmark"/>
    <x v="1"/>
    <n v="4532656.7470510947"/>
    <s v="Landbrug"/>
    <x v="1"/>
  </r>
  <r>
    <s v="Vestdanmark"/>
    <x v="1"/>
    <n v="3826092.7896055505"/>
    <s v="Landbrug"/>
    <x v="2"/>
  </r>
  <r>
    <s v="Vestdanmark"/>
    <x v="1"/>
    <n v="1087304.4023455177"/>
    <s v="Landbrug"/>
    <x v="2"/>
  </r>
  <r>
    <s v="Vestdanmark"/>
    <x v="1"/>
    <n v="1695304.9435964727"/>
    <s v="Landbrug"/>
    <x v="2"/>
  </r>
  <r>
    <s v="Vestdanmark"/>
    <x v="1"/>
    <n v="-158.24317477886137"/>
    <s v="Hav"/>
    <x v="3"/>
  </r>
  <r>
    <s v="Vestdanmark"/>
    <x v="1"/>
    <n v="-1763766.4824510801"/>
    <s v="Skov"/>
    <x v="4"/>
  </r>
  <r>
    <s v="Vestdanmark"/>
    <x v="1"/>
    <n v="-491740.36233297375"/>
    <s v="HWP"/>
    <x v="5"/>
  </r>
  <r>
    <s v="Vestdanmark"/>
    <x v="1"/>
    <n v="-394309.28339197114"/>
    <s v="Biogasanlæg"/>
    <x v="6"/>
  </r>
  <r>
    <s v="Vestdanmark"/>
    <x v="1"/>
    <n v="0"/>
    <s v="Pyrolyseproces"/>
    <x v="7"/>
  </r>
  <r>
    <s v="Vestdanmark"/>
    <x v="2"/>
    <n v="3402701.5138964402"/>
    <s v="CO2 - atmosfære"/>
    <x v="0"/>
  </r>
  <r>
    <s v="Vestdanmark"/>
    <x v="2"/>
    <n v="3556476.756989772"/>
    <s v="Landbrug"/>
    <x v="1"/>
  </r>
  <r>
    <s v="Vestdanmark"/>
    <x v="2"/>
    <n v="3291848.5859475122"/>
    <s v="Landbrug"/>
    <x v="2"/>
  </r>
  <r>
    <s v="Vestdanmark"/>
    <x v="2"/>
    <n v="728756.41004021617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570873.911416363"/>
    <s v="Skov"/>
    <x v="4"/>
  </r>
  <r>
    <s v="Vestdanmark"/>
    <x v="2"/>
    <n v="-1222711.8086435611"/>
    <s v="HWP"/>
    <x v="5"/>
  </r>
  <r>
    <s v="Vestdanmark"/>
    <x v="2"/>
    <n v="-380636.27584635757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70696.2607252316"/>
    <s v="CO2 - atmosfære"/>
    <x v="0"/>
  </r>
  <r>
    <s v="Østdanmark"/>
    <x v="1"/>
    <n v="408381.62611770164"/>
    <s v="Landbrug"/>
    <x v="1"/>
  </r>
  <r>
    <s v="Østdanmark"/>
    <x v="1"/>
    <n v="1176267.7635838285"/>
    <s v="Landbrug"/>
    <x v="2"/>
  </r>
  <r>
    <s v="Østdanmark"/>
    <x v="1"/>
    <n v="165137.50523285434"/>
    <s v="Landbrug"/>
    <x v="2"/>
  </r>
  <r>
    <s v="Østdanmark"/>
    <x v="1"/>
    <n v="257406.80986345728"/>
    <s v="Landbrug"/>
    <x v="2"/>
  </r>
  <r>
    <s v="Østdanmark"/>
    <x v="1"/>
    <n v="-0.19402522113858015"/>
    <s v="Hav"/>
    <x v="3"/>
  </r>
  <r>
    <s v="Østdanmark"/>
    <x v="1"/>
    <n v="-359567.40233777399"/>
    <s v="Skov"/>
    <x v="4"/>
  </r>
  <r>
    <s v="Østdanmark"/>
    <x v="1"/>
    <n v="-138422.3223713756"/>
    <s v="HWP"/>
    <x v="5"/>
  </r>
  <r>
    <s v="Østdanmark"/>
    <x v="1"/>
    <n v="-38507.525338239502"/>
    <s v="Biogasanlæg"/>
    <x v="6"/>
  </r>
  <r>
    <s v="Østdanmark"/>
    <x v="1"/>
    <n v="0"/>
    <s v="Pyrolyseproces"/>
    <x v="7"/>
  </r>
  <r>
    <s v="Østdanmark"/>
    <x v="2"/>
    <n v="715947.04296484345"/>
    <s v="CO2 - atmosfære"/>
    <x v="0"/>
  </r>
  <r>
    <s v="Østdanmark"/>
    <x v="2"/>
    <n v="333246.111510079"/>
    <s v="Landbrug"/>
    <x v="1"/>
  </r>
  <r>
    <s v="Østdanmark"/>
    <x v="2"/>
    <n v="1095010.7019116108"/>
    <s v="Landbrug"/>
    <x v="2"/>
  </r>
  <r>
    <s v="Østdanmark"/>
    <x v="2"/>
    <n v="110681.43428938436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17621.37809074466"/>
    <s v="Skov"/>
    <x v="4"/>
  </r>
  <r>
    <s v="Østdanmark"/>
    <x v="2"/>
    <n v="-266578.82140024804"/>
    <s v="HWP"/>
    <x v="5"/>
  </r>
  <r>
    <s v="Østdanmark"/>
    <x v="2"/>
    <n v="-38790.811230016763"/>
    <s v="Biogasanlæg"/>
    <x v="6"/>
  </r>
  <r>
    <s v="Østdanmark"/>
    <x v="2"/>
    <n v="0"/>
    <s v="Pyrolyseproces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</r>
  <r>
    <x v="1"/>
    <x v="10"/>
    <n v="0"/>
    <n v="1"/>
    <x v="1"/>
    <s v="Vestdanmark"/>
    <n v="579870.22365627799"/>
    <n v="60625.352642596932"/>
    <n v="0"/>
    <n v="0"/>
    <n v="0"/>
    <n v="0"/>
    <n v="0"/>
    <n v="0"/>
    <n v="519244.87101368106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98359018.90389258"/>
    <n v="0"/>
    <n v="0"/>
    <n v="0"/>
    <n v="0"/>
    <n v="0"/>
    <n v="498359018.90389258"/>
    <n v="0"/>
    <n v="0"/>
    <n v="0"/>
    <n v="498359018.90389258"/>
    <n v="0"/>
    <n v="0"/>
    <n v="0"/>
    <n v="0"/>
    <n v="0"/>
    <n v="0"/>
    <n v="0"/>
    <n v="0"/>
  </r>
  <r>
    <x v="4"/>
    <x v="10"/>
    <n v="0"/>
    <n v="0"/>
    <x v="1"/>
    <s v="Vestdanmark"/>
    <n v="24420046.602184989"/>
    <n v="0"/>
    <n v="0"/>
    <n v="0"/>
    <n v="0"/>
    <n v="19532024.194819085"/>
    <n v="0"/>
    <n v="0"/>
    <n v="4888022.4073659033"/>
    <n v="0"/>
    <n v="0"/>
    <n v="0"/>
    <n v="0"/>
    <n v="0"/>
    <n v="0"/>
    <n v="0"/>
    <n v="0"/>
    <n v="0"/>
    <n v="0"/>
  </r>
  <r>
    <x v="5"/>
    <x v="1"/>
    <n v="1"/>
    <n v="0"/>
    <x v="1"/>
    <s v="Vestdanmark"/>
    <n v="1954221.4059070963"/>
    <n v="0"/>
    <n v="0"/>
    <n v="0"/>
    <n v="1465666.0544303223"/>
    <n v="0"/>
    <n v="0"/>
    <n v="0"/>
    <n v="488555.35147677409"/>
    <n v="488555.35147677409"/>
    <n v="1465666.0544303223"/>
    <n v="0.27751217966699848"/>
    <n v="1.1100487186679939"/>
    <n v="0.83253653900099556"/>
    <n v="0.27751217966699837"/>
    <n v="20892.281838966985"/>
    <n v="83569.127355867939"/>
    <n v="62676.845516900954"/>
    <n v="20892.281838966985"/>
  </r>
  <r>
    <x v="6"/>
    <x v="2"/>
    <n v="1"/>
    <n v="0"/>
    <x v="1"/>
    <s v="Vestdanmark"/>
    <n v="2476043.1675187107"/>
    <n v="0"/>
    <n v="0"/>
    <n v="0"/>
    <n v="1857032.375639033"/>
    <n v="234339.7997830208"/>
    <n v="0"/>
    <n v="0"/>
    <n v="384670.99209665693"/>
    <n v="384670.99209665693"/>
    <n v="1857032.375639033"/>
    <n v="0.82858131697619908"/>
    <n v="4.8286290541026764"/>
    <n v="4.0000477371264775"/>
    <n v="0.82858131697619886"/>
    <n v="115401.29762899708"/>
    <n v="672511.01032070699"/>
    <n v="557109.71269170986"/>
    <n v="115401.29762899713"/>
  </r>
  <r>
    <x v="7"/>
    <x v="10"/>
    <n v="0"/>
    <n v="0"/>
    <x v="1"/>
    <s v="Vestdanmark"/>
    <n v="1376432.6858613545"/>
    <n v="1366383.6728834384"/>
    <n v="0"/>
    <n v="0"/>
    <n v="0"/>
    <n v="0"/>
    <n v="0"/>
    <n v="0"/>
    <n v="10049.012977916049"/>
    <n v="0"/>
    <n v="0"/>
    <n v="0"/>
    <n v="0"/>
    <n v="0"/>
    <n v="0"/>
    <n v="0"/>
    <n v="0"/>
    <n v="0"/>
    <n v="0"/>
  </r>
  <r>
    <x v="8"/>
    <x v="2"/>
    <n v="1"/>
    <n v="0"/>
    <x v="1"/>
    <s v="Vestdanmark"/>
    <n v="8195.1814461661797"/>
    <n v="0"/>
    <n v="0"/>
    <n v="0"/>
    <n v="6146.3860846246353"/>
    <n v="2048.7953615415449"/>
    <n v="0"/>
    <n v="0"/>
    <n v="0"/>
    <n v="0"/>
    <n v="6146.3860846246353"/>
    <n v="0"/>
    <n v="2.8905839117381199E-3"/>
    <n v="2.8905839117381199E-3"/>
    <n v="0"/>
    <n v="0"/>
    <n v="387.22232333135202"/>
    <n v="387.22232333135202"/>
    <n v="0"/>
  </r>
  <r>
    <x v="9"/>
    <x v="10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</r>
  <r>
    <x v="10"/>
    <x v="10"/>
    <n v="0"/>
    <n v="0"/>
    <x v="1"/>
    <s v="Vestdanmark"/>
    <n v="1070503.6080136246"/>
    <n v="0"/>
    <n v="0"/>
    <n v="0"/>
    <n v="0"/>
    <n v="0"/>
    <n v="0"/>
    <n v="0"/>
    <n v="1070503.6080136246"/>
    <n v="0"/>
    <n v="0"/>
    <n v="0"/>
    <n v="0"/>
    <n v="0"/>
    <n v="0"/>
    <n v="0"/>
    <n v="0"/>
    <n v="0"/>
    <n v="0"/>
  </r>
  <r>
    <x v="11"/>
    <x v="10"/>
    <n v="0"/>
    <n v="1"/>
    <x v="1"/>
    <s v="Vestdanmark"/>
    <n v="30716.468446476159"/>
    <n v="0"/>
    <n v="0"/>
    <n v="257923.29437791562"/>
    <n v="0"/>
    <n v="0"/>
    <n v="0"/>
    <n v="0"/>
    <n v="-227206.82593143947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20884272.83485553"/>
    <n v="11502818.645146063"/>
    <n v="0"/>
    <n v="0"/>
    <n v="0"/>
    <n v="0"/>
    <n v="0"/>
    <n v="3999207.1106153945"/>
    <n v="5382247.0790940728"/>
    <n v="5382247.0790940728"/>
    <n v="0"/>
    <n v="9.9026618446482075"/>
    <n v="9.9026618446482075"/>
    <n v="0"/>
    <n v="9.9026618446482075"/>
    <n v="1507029.1821463406"/>
    <n v="1507029.1821463406"/>
    <n v="0"/>
    <n v="1507029.1821463406"/>
  </r>
  <r>
    <x v="14"/>
    <x v="10"/>
    <n v="0"/>
    <n v="0"/>
    <x v="1"/>
    <s v="Vestdanmark"/>
    <n v="668553.01884694351"/>
    <n v="668553.0188469435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210089.48510238397"/>
    <n v="0"/>
    <n v="0"/>
    <n v="270140.71358529059"/>
    <n v="0"/>
    <n v="0"/>
    <n v="0"/>
    <n v="0"/>
    <n v="-60051.228482906619"/>
    <n v="0"/>
    <n v="0"/>
    <n v="0"/>
    <n v="0"/>
    <n v="0"/>
    <n v="0"/>
    <n v="0"/>
    <n v="0"/>
    <n v="0"/>
    <n v="0"/>
  </r>
  <r>
    <x v="16"/>
    <x v="5"/>
    <n v="1"/>
    <n v="0"/>
    <x v="1"/>
    <s v="Vestdanmark"/>
    <n v="3138912.1771279066"/>
    <n v="726662.21292446053"/>
    <n v="701634.69676209067"/>
    <n v="0"/>
    <n v="0"/>
    <n v="0"/>
    <n v="1710615.2674413556"/>
    <n v="0"/>
    <n v="0"/>
    <n v="0"/>
    <n v="1710615.2674413556"/>
    <n v="0"/>
    <n v="17.680588125040391"/>
    <n v="0"/>
    <n v="17.680588125040391"/>
    <n v="0"/>
    <n v="1454022.9773251521"/>
    <n v="0"/>
    <n v="1454022.9773251521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4538481.2603277434"/>
    <n v="0"/>
    <n v="0"/>
    <n v="0"/>
    <n v="0"/>
    <n v="0"/>
    <n v="0"/>
    <n v="-4538481.2603277434"/>
    <n v="0"/>
    <n v="0"/>
    <n v="0"/>
    <n v="0"/>
    <n v="0"/>
    <n v="0"/>
    <n v="0"/>
    <n v="0"/>
    <n v="0"/>
    <n v="0"/>
  </r>
  <r>
    <x v="19"/>
    <x v="1"/>
    <n v="1"/>
    <n v="0"/>
    <x v="1"/>
    <s v="Vestdanmark"/>
    <n v="504317.49416665337"/>
    <n v="0"/>
    <n v="0"/>
    <n v="0"/>
    <n v="0"/>
    <n v="0"/>
    <n v="0"/>
    <n v="0"/>
    <n v="504317.49416665337"/>
    <n v="504317.49416665337"/>
    <n v="0"/>
    <n v="2.1852732634983512"/>
    <n v="2.1852732634983512"/>
    <n v="0"/>
    <n v="2.1852732634983512"/>
    <n v="211813.34754999442"/>
    <n v="211813.34754999442"/>
    <n v="0"/>
    <n v="211813.34754999442"/>
  </r>
  <r>
    <x v="20"/>
    <x v="10"/>
    <n v="0"/>
    <n v="0"/>
    <x v="1"/>
    <s v="Vestdanmark"/>
    <n v="682696.07698701904"/>
    <n v="0"/>
    <n v="0"/>
    <n v="0"/>
    <n v="0"/>
    <n v="0"/>
    <n v="0"/>
    <n v="0"/>
    <n v="682696.07698701904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699454.8233741326"/>
    <n v="0"/>
    <n v="0"/>
    <n v="123531.68309679118"/>
    <n v="0"/>
    <n v="0"/>
    <n v="0"/>
    <n v="0"/>
    <n v="1575923.1402773415"/>
    <n v="0"/>
    <n v="0"/>
    <n v="0"/>
    <n v="0"/>
    <n v="0"/>
    <n v="0"/>
    <n v="0"/>
    <n v="0"/>
    <n v="0"/>
    <n v="0"/>
  </r>
  <r>
    <x v="22"/>
    <x v="5"/>
    <n v="1"/>
    <n v="1"/>
    <x v="1"/>
    <s v="Vestdanmark"/>
    <n v="5232248.8167889407"/>
    <n v="3565270.5142774517"/>
    <n v="0"/>
    <n v="295933.04302308214"/>
    <n v="0"/>
    <n v="0"/>
    <n v="0"/>
    <n v="0"/>
    <n v="1371045.2594884071"/>
    <n v="1371045.2594884071"/>
    <n v="0"/>
    <n v="4.6956380674114664"/>
    <n v="4.6956380674114664"/>
    <n v="0"/>
    <n v="4.6956380674114664"/>
    <n v="425024.03044140618"/>
    <n v="425024.03044140618"/>
    <n v="0"/>
    <n v="425024.03044140618"/>
  </r>
  <r>
    <x v="23"/>
    <x v="10"/>
    <n v="0"/>
    <n v="0"/>
    <x v="1"/>
    <s v="Vestdanmark"/>
    <n v="0"/>
    <n v="0"/>
    <n v="0"/>
    <n v="0"/>
    <n v="0"/>
    <n v="441076.09050595498"/>
    <n v="0"/>
    <n v="0"/>
    <n v="-441076.09050595498"/>
    <n v="0"/>
    <n v="0"/>
    <n v="0"/>
    <n v="0"/>
    <n v="0"/>
    <n v="0"/>
    <n v="0"/>
    <n v="0"/>
    <n v="0"/>
    <n v="0"/>
  </r>
  <r>
    <x v="24"/>
    <x v="2"/>
    <n v="1"/>
    <n v="0"/>
    <x v="1"/>
    <s v="Vestdanmark"/>
    <n v="11432655.049200363"/>
    <n v="0"/>
    <n v="0"/>
    <n v="0"/>
    <n v="8574491.2869002726"/>
    <n v="2858163.7623000909"/>
    <n v="0"/>
    <n v="0"/>
    <n v="0"/>
    <n v="0"/>
    <n v="8574491.2869002726"/>
    <n v="0"/>
    <n v="4.3403217445160491"/>
    <n v="4.3403217445160491"/>
    <n v="0"/>
    <n v="0"/>
    <n v="651661.33780442073"/>
    <n v="651661.33780442073"/>
    <n v="0"/>
  </r>
  <r>
    <x v="25"/>
    <x v="10"/>
    <n v="0"/>
    <n v="0"/>
    <x v="1"/>
    <s v="Vestdanmark"/>
    <n v="1753952.2647384077"/>
    <n v="1424695.7871010278"/>
    <n v="0"/>
    <n v="0"/>
    <n v="0"/>
    <n v="0"/>
    <n v="0"/>
    <n v="0"/>
    <n v="329256.4776373799"/>
    <n v="0"/>
    <n v="0"/>
    <n v="0"/>
    <n v="0"/>
    <n v="0"/>
    <n v="0"/>
    <n v="0"/>
    <n v="0"/>
    <n v="0"/>
    <n v="0"/>
  </r>
  <r>
    <x v="26"/>
    <x v="4"/>
    <n v="1"/>
    <n v="1"/>
    <x v="1"/>
    <s v="Vestdanmark"/>
    <n v="6020446.6592587531"/>
    <n v="3430547.5084050144"/>
    <n v="0"/>
    <n v="0"/>
    <n v="0"/>
    <n v="0"/>
    <n v="0"/>
    <n v="0"/>
    <n v="2589899.1508537387"/>
    <n v="2589899.1508537387"/>
    <n v="0"/>
    <n v="9.2977379515649226"/>
    <n v="9.2977379515649226"/>
    <n v="0"/>
    <n v="9.2977379515649226"/>
    <n v="776969.74525612162"/>
    <n v="776969.74525612162"/>
    <n v="0"/>
    <n v="776969.74525612162"/>
  </r>
  <r>
    <x v="27"/>
    <x v="10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</r>
  <r>
    <x v="30"/>
    <x v="10"/>
    <n v="0"/>
    <n v="1"/>
    <x v="1"/>
    <s v="Vestdanmark"/>
    <n v="985484.16596559505"/>
    <n v="0"/>
    <n v="0"/>
    <n v="0"/>
    <n v="0"/>
    <n v="0"/>
    <n v="0"/>
    <n v="0"/>
    <n v="985484.16596559505"/>
    <n v="0"/>
    <n v="0"/>
    <n v="0"/>
    <n v="0"/>
    <n v="0"/>
    <n v="0"/>
    <n v="0"/>
    <n v="0"/>
    <n v="0"/>
    <n v="0"/>
  </r>
  <r>
    <x v="31"/>
    <x v="7"/>
    <n v="1"/>
    <n v="0"/>
    <x v="1"/>
    <s v="Vestdanmark"/>
    <n v="147266.58662801079"/>
    <n v="0"/>
    <n v="0"/>
    <n v="0"/>
    <n v="0"/>
    <n v="0"/>
    <n v="147266.58662801079"/>
    <n v="0"/>
    <n v="0"/>
    <n v="0"/>
    <n v="147266.58662801079"/>
    <n v="0"/>
    <n v="2.709705193955398"/>
    <n v="0"/>
    <n v="2.709705193955398"/>
    <n v="0"/>
    <n v="61115.633450624482"/>
    <n v="0"/>
    <n v="61115.633450624482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506825.58780650195"/>
    <n v="0"/>
    <n v="0"/>
    <n v="0"/>
    <n v="0"/>
    <n v="0"/>
    <n v="0"/>
    <n v="506825.58780650195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53412.79390325097"/>
    <n v="201242.49002195371"/>
    <n v="0"/>
    <n v="0"/>
    <n v="0"/>
    <n v="0"/>
    <n v="0"/>
    <n v="0"/>
    <n v="52170.303881297266"/>
    <n v="0"/>
    <n v="0"/>
    <n v="0"/>
    <n v="0"/>
    <n v="0"/>
    <n v="0"/>
    <n v="0"/>
    <n v="0"/>
    <n v="0"/>
    <n v="0"/>
  </r>
  <r>
    <x v="37"/>
    <x v="9"/>
    <n v="1"/>
    <n v="1"/>
    <x v="1"/>
    <s v="Vestdanmark"/>
    <n v="162184.18809808063"/>
    <n v="0"/>
    <n v="0"/>
    <n v="0"/>
    <n v="0"/>
    <n v="0"/>
    <n v="162184.18809808063"/>
    <n v="0"/>
    <n v="0"/>
    <n v="0"/>
    <n v="162184.18809808063"/>
    <n v="0"/>
    <n v="5.6764465834328215"/>
    <n v="0"/>
    <n v="5.6764465834328215"/>
    <n v="0"/>
    <n v="0"/>
    <n v="0"/>
    <n v="0"/>
  </r>
  <r>
    <x v="38"/>
    <x v="4"/>
    <n v="1"/>
    <n v="1"/>
    <x v="1"/>
    <s v="Vestdanmark"/>
    <n v="1897119.255071626"/>
    <n v="790655.64071386843"/>
    <n v="0"/>
    <n v="0"/>
    <n v="0"/>
    <n v="0"/>
    <n v="0"/>
    <n v="0"/>
    <n v="1106463.6143577576"/>
    <n v="1106463.6143577576"/>
    <n v="0"/>
    <n v="3.0029865079115283"/>
    <n v="3.0029865079115283"/>
    <n v="0"/>
    <n v="3.0029865079115283"/>
    <n v="221292.72287155152"/>
    <n v="221292.72287155152"/>
    <n v="0"/>
    <n v="221292.72287155152"/>
  </r>
  <r>
    <x v="39"/>
    <x v="10"/>
    <n v="0"/>
    <n v="0"/>
    <x v="1"/>
    <s v="Vestdanmark"/>
    <n v="183535.7889051619"/>
    <n v="0"/>
    <n v="0"/>
    <n v="0"/>
    <n v="0"/>
    <n v="0"/>
    <n v="0"/>
    <n v="0"/>
    <n v="183535.7889051619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30464.13373201691"/>
    <n v="37048.826614920348"/>
    <n v="0"/>
    <n v="0"/>
    <n v="0"/>
    <n v="0"/>
    <n v="0"/>
    <n v="0"/>
    <n v="93415.307117096556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83898.1540730824"/>
    <n v="0"/>
    <n v="0"/>
    <n v="0"/>
    <n v="2987923.6155548119"/>
    <n v="0"/>
    <n v="0"/>
    <n v="0"/>
    <n v="995974.53851827048"/>
    <n v="995974.53851827048"/>
    <n v="2987923.6155548119"/>
    <n v="0.49700125446600224"/>
    <n v="1.9880050178640092"/>
    <n v="1.4910037633980069"/>
    <n v="0.4970012544660023"/>
    <n v="59758.47231109623"/>
    <n v="239033.88924438495"/>
    <n v="179275.41693328871"/>
    <n v="59758.472311096237"/>
  </r>
  <r>
    <x v="42"/>
    <x v="2"/>
    <n v="1"/>
    <n v="0"/>
    <x v="1"/>
    <s v="Vestdanmark"/>
    <n v="14875101.933150031"/>
    <n v="0"/>
    <n v="0"/>
    <n v="0"/>
    <n v="11156326.449862523"/>
    <n v="3718775.4832875077"/>
    <n v="0"/>
    <n v="0"/>
    <n v="0"/>
    <n v="0"/>
    <n v="11156326.449862523"/>
    <n v="0"/>
    <n v="4.8061454346007757"/>
    <n v="4.8061454346007757"/>
    <n v="0"/>
    <n v="0"/>
    <n v="557816.32249312615"/>
    <n v="557816.32249312615"/>
    <n v="0"/>
  </r>
  <r>
    <x v="43"/>
    <x v="10"/>
    <n v="0"/>
    <n v="1"/>
    <x v="1"/>
    <s v="Vestdanmark"/>
    <n v="1396729.6165794584"/>
    <n v="0"/>
    <n v="0"/>
    <n v="121875.54404868034"/>
    <n v="0"/>
    <n v="0"/>
    <n v="0"/>
    <n v="0"/>
    <n v="1274854.0725307781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</r>
  <r>
    <x v="47"/>
    <x v="10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</r>
  <r>
    <x v="1"/>
    <x v="10"/>
    <n v="0"/>
    <n v="1"/>
    <x v="2"/>
    <s v="Vestdanmark"/>
    <n v="1141968.1379214316"/>
    <n v="53583.311128787769"/>
    <n v="0"/>
    <n v="0"/>
    <n v="0"/>
    <n v="0"/>
    <n v="0"/>
    <n v="0"/>
    <n v="1088384.8267926439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573286016.47512531"/>
    <n v="0"/>
    <n v="0"/>
    <n v="0"/>
    <n v="0"/>
    <n v="0"/>
    <n v="573286016.47512531"/>
    <n v="0"/>
    <n v="0"/>
    <n v="0"/>
    <n v="573286016.47512531"/>
    <n v="0"/>
    <n v="0"/>
    <n v="0"/>
    <n v="0"/>
    <n v="0"/>
    <n v="0"/>
    <n v="0"/>
    <n v="0"/>
  </r>
  <r>
    <x v="4"/>
    <x v="10"/>
    <n v="0"/>
    <n v="0"/>
    <x v="2"/>
    <s v="Vestdanmark"/>
    <n v="28330983.943892833"/>
    <n v="0"/>
    <n v="0"/>
    <n v="0"/>
    <n v="0"/>
    <n v="21676886.123978399"/>
    <n v="0"/>
    <n v="0"/>
    <n v="6654097.8199144341"/>
    <n v="0"/>
    <n v="0"/>
    <n v="0"/>
    <n v="0"/>
    <n v="0"/>
    <n v="0"/>
    <n v="0"/>
    <n v="0"/>
    <n v="0"/>
    <n v="0"/>
  </r>
  <r>
    <x v="5"/>
    <x v="1"/>
    <n v="1"/>
    <n v="0"/>
    <x v="2"/>
    <s v="Vestdanmark"/>
    <n v="4867635.4338269737"/>
    <n v="0"/>
    <n v="0"/>
    <n v="0"/>
    <n v="4380871.8904442769"/>
    <n v="0"/>
    <n v="0"/>
    <n v="0"/>
    <n v="486763.54338269681"/>
    <n v="486763.54338269681"/>
    <n v="4380871.8904442769"/>
    <n v="0.27649438594469189"/>
    <n v="2.7649438594469222"/>
    <n v="2.4884494735022304"/>
    <n v="0.27649438594469178"/>
    <n v="20815.65805500955"/>
    <n v="208156.58055009574"/>
    <n v="187340.92249508618"/>
    <n v="20815.658055009553"/>
  </r>
  <r>
    <x v="6"/>
    <x v="2"/>
    <n v="1"/>
    <n v="0"/>
    <x v="2"/>
    <s v="Vestdanmark"/>
    <n v="2277408.0039894977"/>
    <n v="0"/>
    <n v="0"/>
    <n v="0"/>
    <n v="2049667.2035905479"/>
    <n v="86216.160151030956"/>
    <n v="0"/>
    <n v="0"/>
    <n v="141524.64024791867"/>
    <n v="141524.64024791867"/>
    <n v="2049667.2035905479"/>
    <n v="0.30484407509401679"/>
    <n v="4.7198272316280567"/>
    <n v="4.4149831565340403"/>
    <n v="0.30484407509401645"/>
    <n v="42457.392074375595"/>
    <n v="657357.55315153988"/>
    <n v="614900.16107716435"/>
    <n v="42457.39207437553"/>
  </r>
  <r>
    <x v="7"/>
    <x v="10"/>
    <n v="0"/>
    <n v="0"/>
    <x v="2"/>
    <s v="Vestdanmark"/>
    <n v="3428461.3267074595"/>
    <n v="3445408.7336405795"/>
    <n v="0"/>
    <n v="0"/>
    <n v="0"/>
    <n v="0"/>
    <n v="0"/>
    <n v="0"/>
    <n v="-16947.406933119986"/>
    <n v="0"/>
    <n v="0"/>
    <n v="0"/>
    <n v="0"/>
    <n v="0"/>
    <n v="0"/>
    <n v="0"/>
    <n v="0"/>
    <n v="0"/>
    <n v="0"/>
  </r>
  <r>
    <x v="8"/>
    <x v="2"/>
    <n v="1"/>
    <n v="0"/>
    <x v="2"/>
    <s v="Vestdanmark"/>
    <n v="8195.1814461661797"/>
    <n v="0"/>
    <n v="0"/>
    <n v="0"/>
    <n v="7375.6633015495618"/>
    <n v="819.51814461661775"/>
    <n v="0"/>
    <n v="0"/>
    <n v="0"/>
    <n v="0"/>
    <n v="7375.6633015495618"/>
    <n v="0"/>
    <n v="3.4687006940857436E-3"/>
    <n v="3.4687006940857436E-3"/>
    <n v="0"/>
    <n v="0"/>
    <n v="464.66678799762241"/>
    <n v="464.66678799762241"/>
    <n v="0"/>
  </r>
  <r>
    <x v="9"/>
    <x v="10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923907.87146641535"/>
    <n v="0"/>
    <n v="0"/>
    <n v="0"/>
    <n v="0"/>
    <n v="0"/>
    <n v="0"/>
    <n v="0"/>
    <n v="923907.87146641535"/>
    <n v="0"/>
    <n v="0"/>
    <n v="0"/>
    <n v="0"/>
    <n v="0"/>
    <n v="0"/>
    <n v="0"/>
    <n v="0"/>
    <n v="0"/>
    <n v="0"/>
  </r>
  <r>
    <x v="11"/>
    <x v="10"/>
    <n v="0"/>
    <n v="1"/>
    <x v="2"/>
    <s v="Vestdanmark"/>
    <n v="27589.562606446209"/>
    <n v="0"/>
    <n v="0"/>
    <n v="267978.92035102146"/>
    <n v="0"/>
    <n v="0"/>
    <n v="0"/>
    <n v="0"/>
    <n v="-240389.35774457525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30133854.036523994"/>
    <n v="10166689.07403291"/>
    <n v="0"/>
    <n v="0"/>
    <n v="0"/>
    <n v="0"/>
    <n v="0"/>
    <n v="9961349.4049351998"/>
    <n v="10005815.557555884"/>
    <n v="10005815.557555884"/>
    <n v="0"/>
    <n v="18.409449898958133"/>
    <n v="18.409449898958133"/>
    <n v="0"/>
    <n v="18.409449898958133"/>
    <n v="2801628.3561156476"/>
    <n v="2801628.3561156476"/>
    <n v="0"/>
    <n v="2801628.3561156476"/>
  </r>
  <r>
    <x v="14"/>
    <x v="10"/>
    <n v="0"/>
    <n v="0"/>
    <x v="2"/>
    <s v="Vestdanmark"/>
    <n v="1665252.6444007659"/>
    <n v="1665252.644400766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93502.23599265714"/>
    <n v="0"/>
    <n v="0"/>
    <n v="280672.65868343826"/>
    <n v="0"/>
    <n v="0"/>
    <n v="0"/>
    <n v="0"/>
    <n v="-87170.422690781124"/>
    <n v="0"/>
    <n v="0"/>
    <n v="0"/>
    <n v="0"/>
    <n v="0"/>
    <n v="0"/>
    <n v="0"/>
    <n v="0"/>
    <n v="0"/>
    <n v="0"/>
  </r>
  <r>
    <x v="16"/>
    <x v="5"/>
    <n v="1"/>
    <n v="0"/>
    <x v="2"/>
    <s v="Vestdanmark"/>
    <n v="2122159.4775555073"/>
    <n v="642255.52089088678"/>
    <n v="652649.36471517885"/>
    <n v="0"/>
    <n v="0"/>
    <n v="0"/>
    <n v="827254.59194944182"/>
    <n v="0"/>
    <n v="0"/>
    <n v="0"/>
    <n v="827254.59194944182"/>
    <n v="0"/>
    <n v="8.5503432555490537"/>
    <n v="0"/>
    <n v="8.5503432555490537"/>
    <n v="0"/>
    <n v="703166.40315702558"/>
    <n v="0"/>
    <n v="703166.40315702558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011306.208113418"/>
    <n v="0"/>
    <n v="0"/>
    <n v="0"/>
    <n v="0"/>
    <n v="0"/>
    <n v="0"/>
    <n v="-4011306.208113418"/>
    <n v="0"/>
    <n v="0"/>
    <n v="0"/>
    <n v="0"/>
    <n v="0"/>
    <n v="0"/>
    <n v="0"/>
    <n v="0"/>
    <n v="0"/>
    <n v="0"/>
  </r>
  <r>
    <x v="19"/>
    <x v="1"/>
    <n v="1"/>
    <n v="0"/>
    <x v="2"/>
    <s v="Vestdanmark"/>
    <n v="465047.65356310364"/>
    <n v="0"/>
    <n v="0"/>
    <n v="0"/>
    <n v="0"/>
    <n v="0"/>
    <n v="0"/>
    <n v="0"/>
    <n v="465047.65356310364"/>
    <n v="465047.65356310364"/>
    <n v="0"/>
    <n v="2.0151119390838916"/>
    <n v="2.0151119390838916"/>
    <n v="0"/>
    <n v="2.0151119390838916"/>
    <n v="195320.01449650351"/>
    <n v="195320.01449650351"/>
    <n v="0"/>
    <n v="195320.01449650351"/>
  </r>
  <r>
    <x v="20"/>
    <x v="10"/>
    <n v="0"/>
    <n v="0"/>
    <x v="2"/>
    <s v="Vestdanmark"/>
    <n v="607206.64102514205"/>
    <n v="0"/>
    <n v="0"/>
    <n v="0"/>
    <n v="0"/>
    <n v="0"/>
    <n v="0"/>
    <n v="0"/>
    <n v="607206.64102514205"/>
    <n v="0"/>
    <n v="0"/>
    <n v="0"/>
    <n v="0"/>
    <n v="0"/>
    <n v="0"/>
    <n v="0"/>
    <n v="0"/>
    <n v="0"/>
    <n v="0"/>
  </r>
  <r>
    <x v="21"/>
    <x v="10"/>
    <n v="0"/>
    <n v="1"/>
    <x v="2"/>
    <s v="Vestdanmark"/>
    <n v="1488613.1514833367"/>
    <n v="0"/>
    <n v="0"/>
    <n v="128347.79869443661"/>
    <n v="0"/>
    <n v="0"/>
    <n v="0"/>
    <n v="0"/>
    <n v="1360265.3527889"/>
    <n v="0"/>
    <n v="0"/>
    <n v="0"/>
    <n v="0"/>
    <n v="0"/>
    <n v="0"/>
    <n v="0"/>
    <n v="0"/>
    <n v="0"/>
    <n v="0"/>
  </r>
  <r>
    <x v="22"/>
    <x v="5"/>
    <n v="1"/>
    <n v="1"/>
    <x v="2"/>
    <s v="Vestdanmark"/>
    <n v="2027134.8711416433"/>
    <n v="0"/>
    <n v="0"/>
    <n v="307470.55071854044"/>
    <n v="0"/>
    <n v="0"/>
    <n v="0"/>
    <n v="0"/>
    <n v="1719664.3204231029"/>
    <n v="1719664.3204231029"/>
    <n v="0"/>
    <n v="5.8896095444442693"/>
    <n v="5.8896095444442693"/>
    <n v="0"/>
    <n v="5.8896095444442693"/>
    <n v="533095.93933116191"/>
    <n v="533095.93933116191"/>
    <n v="0"/>
    <n v="533095.93933116191"/>
  </r>
  <r>
    <x v="23"/>
    <x v="10"/>
    <n v="0"/>
    <n v="0"/>
    <x v="2"/>
    <s v="Vestdanmark"/>
    <n v="0"/>
    <n v="0"/>
    <n v="0"/>
    <n v="0"/>
    <n v="0"/>
    <n v="140701.71339130084"/>
    <n v="0"/>
    <n v="0"/>
    <n v="-140701.71339130084"/>
    <n v="0"/>
    <n v="0"/>
    <n v="0"/>
    <n v="0"/>
    <n v="0"/>
    <n v="0"/>
    <n v="0"/>
    <n v="0"/>
    <n v="0"/>
    <n v="0"/>
  </r>
  <r>
    <x v="24"/>
    <x v="2"/>
    <n v="1"/>
    <n v="0"/>
    <x v="2"/>
    <s v="Vestdanmark"/>
    <n v="8368983.7043439979"/>
    <n v="0"/>
    <n v="0"/>
    <n v="0"/>
    <n v="7532085.3339095982"/>
    <n v="836898.37043439958"/>
    <n v="0"/>
    <n v="0"/>
    <n v="0"/>
    <n v="0"/>
    <n v="7532085.3339095982"/>
    <n v="0"/>
    <n v="3.8126662751716998"/>
    <n v="3.8126662751716998"/>
    <n v="0"/>
    <n v="0"/>
    <n v="572438.4853771294"/>
    <n v="572438.4853771294"/>
    <n v="0"/>
  </r>
  <r>
    <x v="25"/>
    <x v="10"/>
    <n v="0"/>
    <n v="0"/>
    <x v="2"/>
    <s v="Vestdanmark"/>
    <n v="1719142.7699023227"/>
    <n v="1259207.8115265125"/>
    <n v="0"/>
    <n v="0"/>
    <n v="0"/>
    <n v="0"/>
    <n v="0"/>
    <n v="0"/>
    <n v="459934.95837581018"/>
    <n v="0"/>
    <n v="0"/>
    <n v="0"/>
    <n v="0"/>
    <n v="0"/>
    <n v="0"/>
    <n v="0"/>
    <n v="0"/>
    <n v="0"/>
    <n v="0"/>
  </r>
  <r>
    <x v="26"/>
    <x v="4"/>
    <n v="1"/>
    <n v="1"/>
    <x v="2"/>
    <s v="Vestdanmark"/>
    <n v="5344398.4307887303"/>
    <n v="0"/>
    <n v="0"/>
    <n v="0"/>
    <n v="0"/>
    <n v="0"/>
    <n v="0"/>
    <n v="0"/>
    <n v="5344398.4307887303"/>
    <n v="5344398.4307887303"/>
    <n v="0"/>
    <n v="19.186390366531544"/>
    <n v="19.186390366531544"/>
    <n v="0"/>
    <n v="19.186390366531544"/>
    <n v="1603319.5292366191"/>
    <n v="1603319.5292366191"/>
    <n v="0"/>
    <n v="1603319.5292366191"/>
  </r>
  <r>
    <x v="27"/>
    <x v="10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"/>
    <x v="7"/>
    <n v="1"/>
    <n v="0"/>
    <x v="2"/>
    <s v="Vestdanmark"/>
    <n v="113901.26981199977"/>
    <n v="0"/>
    <n v="0"/>
    <n v="0"/>
    <n v="0"/>
    <n v="0"/>
    <n v="113901.26981199977"/>
    <n v="0"/>
    <n v="0"/>
    <n v="0"/>
    <n v="113901.26981199977"/>
    <n v="0"/>
    <n v="2.0957833645407953"/>
    <n v="0"/>
    <n v="2.0957833645407953"/>
    <n v="0"/>
    <n v="47269.026971979903"/>
    <n v="0"/>
    <n v="47269.026971979903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</r>
  <r>
    <x v="35"/>
    <x v="10"/>
    <n v="0"/>
    <n v="0"/>
    <x v="2"/>
    <s v="Vestdanmark"/>
    <n v="459015.15773868945"/>
    <n v="0"/>
    <n v="0"/>
    <n v="0"/>
    <n v="0"/>
    <n v="0"/>
    <n v="0"/>
    <n v="459015.15773868945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229507.57886934472"/>
    <n v="177866.82444139273"/>
    <n v="0"/>
    <n v="0"/>
    <n v="0"/>
    <n v="0"/>
    <n v="0"/>
    <n v="0"/>
    <n v="51640.754427951993"/>
    <n v="0"/>
    <n v="0"/>
    <n v="0"/>
    <n v="0"/>
    <n v="0"/>
    <n v="0"/>
    <n v="0"/>
    <n v="0"/>
    <n v="0"/>
    <n v="0"/>
  </r>
  <r>
    <x v="37"/>
    <x v="9"/>
    <n v="1"/>
    <n v="1"/>
    <x v="2"/>
    <s v="Vestdanmark"/>
    <n v="146884.85047638064"/>
    <n v="0"/>
    <n v="0"/>
    <n v="0"/>
    <n v="0"/>
    <n v="0"/>
    <n v="146884.85047638064"/>
    <n v="0"/>
    <n v="0"/>
    <n v="0"/>
    <n v="146884.85047638064"/>
    <n v="0"/>
    <n v="5.1409697666733223"/>
    <n v="0"/>
    <n v="5.1409697666733223"/>
    <n v="0"/>
    <n v="0"/>
    <n v="0"/>
    <n v="0"/>
  </r>
  <r>
    <x v="38"/>
    <x v="4"/>
    <n v="1"/>
    <n v="1"/>
    <x v="2"/>
    <s v="Vestdanmark"/>
    <n v="1751505.460784164"/>
    <n v="698815.68263794051"/>
    <n v="0"/>
    <n v="0"/>
    <n v="0"/>
    <n v="0"/>
    <n v="0"/>
    <n v="0"/>
    <n v="1052689.7781462236"/>
    <n v="1052689.7781462236"/>
    <n v="0"/>
    <n v="2.8570421654799767"/>
    <n v="2.8570421654799767"/>
    <n v="0"/>
    <n v="2.8570421654799767"/>
    <n v="210537.95562924474"/>
    <n v="210537.95562924474"/>
    <n v="0"/>
    <n v="210537.95562924474"/>
  </r>
  <r>
    <x v="39"/>
    <x v="10"/>
    <n v="0"/>
    <n v="0"/>
    <x v="2"/>
    <s v="Vestdanmark"/>
    <n v="164471.72985140106"/>
    <n v="0"/>
    <n v="0"/>
    <n v="0"/>
    <n v="0"/>
    <n v="0"/>
    <n v="0"/>
    <n v="0"/>
    <n v="164471.72985140106"/>
    <n v="0"/>
    <n v="0"/>
    <n v="0"/>
    <n v="0"/>
    <n v="0"/>
    <n v="0"/>
    <n v="0"/>
    <n v="0"/>
    <n v="0"/>
    <n v="0"/>
  </r>
  <r>
    <x v="40"/>
    <x v="10"/>
    <n v="0"/>
    <n v="0"/>
    <x v="2"/>
    <s v="Vestdanmark"/>
    <n v="127623.8452137781"/>
    <n v="32745.356800925863"/>
    <n v="0"/>
    <n v="0"/>
    <n v="0"/>
    <n v="0"/>
    <n v="0"/>
    <n v="0"/>
    <n v="94878.488412852239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31466.7819703384"/>
    <n v="0"/>
    <n v="0"/>
    <n v="0"/>
    <n v="3718320.1037733047"/>
    <n v="0"/>
    <n v="0"/>
    <n v="0"/>
    <n v="413146.6781970337"/>
    <n v="413146.6781970337"/>
    <n v="3718320.1037733047"/>
    <n v="0.20616432388710182"/>
    <n v="2.0616432388710191"/>
    <n v="1.855478914983917"/>
    <n v="0.20616432388710204"/>
    <n v="24788.80069182202"/>
    <n v="247888.00691822029"/>
    <n v="223099.20622639827"/>
    <n v="24788.80069182202"/>
  </r>
  <r>
    <x v="42"/>
    <x v="2"/>
    <n v="1"/>
    <n v="0"/>
    <x v="2"/>
    <s v="Vestdanmark"/>
    <n v="13880111.837287154"/>
    <n v="0"/>
    <n v="0"/>
    <n v="0"/>
    <n v="12492100.653558439"/>
    <n v="1388011.1837287152"/>
    <n v="0"/>
    <n v="0"/>
    <n v="0"/>
    <n v="0"/>
    <n v="12492100.653558439"/>
    <n v="0"/>
    <n v="5.381596961552976"/>
    <n v="5.381596961552976"/>
    <n v="0"/>
    <n v="0"/>
    <n v="624605.03267792193"/>
    <n v="624605.03267792193"/>
    <n v="0"/>
  </r>
  <r>
    <x v="43"/>
    <x v="10"/>
    <n v="0"/>
    <n v="1"/>
    <x v="2"/>
    <s v="Vestdanmark"/>
    <n v="1384505.5584216663"/>
    <n v="0"/>
    <n v="0"/>
    <n v="126627.09194270898"/>
    <n v="0"/>
    <n v="0"/>
    <n v="0"/>
    <n v="0"/>
    <n v="1257878.4664789573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</r>
  <r>
    <x v="47"/>
    <x v="10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</r>
  <r>
    <x v="1"/>
    <x v="10"/>
    <n v="0"/>
    <n v="1"/>
    <x v="1"/>
    <s v="Østdanmark"/>
    <n v="176267.9564046892"/>
    <n v="7523.964529683959"/>
    <n v="0"/>
    <n v="0"/>
    <n v="0"/>
    <n v="0"/>
    <n v="0"/>
    <n v="0"/>
    <n v="168743.99187500525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109335233.51434851"/>
    <n v="0"/>
    <n v="0"/>
    <n v="0"/>
    <n v="0"/>
    <n v="0"/>
    <n v="109335233.51434851"/>
    <n v="0"/>
    <n v="0"/>
    <n v="0"/>
    <n v="109335233.51434851"/>
    <n v="0"/>
    <n v="0"/>
    <n v="0"/>
    <n v="0"/>
    <n v="0"/>
    <n v="0"/>
    <n v="0"/>
    <n v="0"/>
  </r>
  <r>
    <x v="4"/>
    <x v="10"/>
    <n v="0"/>
    <n v="0"/>
    <x v="1"/>
    <s v="Østdanmark"/>
    <n v="5096793.2716633677"/>
    <n v="0"/>
    <n v="0"/>
    <n v="0"/>
    <n v="0"/>
    <n v="4076597.0319324732"/>
    <n v="0"/>
    <n v="0"/>
    <n v="1020196.2397308946"/>
    <n v="0"/>
    <n v="0"/>
    <n v="0"/>
    <n v="0"/>
    <n v="0"/>
    <n v="0"/>
    <n v="0"/>
    <n v="0"/>
    <n v="0"/>
    <n v="0"/>
  </r>
  <r>
    <x v="5"/>
    <x v="1"/>
    <n v="1"/>
    <n v="0"/>
    <x v="1"/>
    <s v="Østdanmark"/>
    <n v="242530.42498367353"/>
    <n v="0"/>
    <n v="0"/>
    <n v="0"/>
    <n v="181897.81873775515"/>
    <n v="0"/>
    <n v="0"/>
    <n v="0"/>
    <n v="60632.606245918374"/>
    <n v="60632.606245918374"/>
    <n v="181897.81873775515"/>
    <n v="3.444090146046757E-2"/>
    <n v="0.13776360584187031"/>
    <n v="0.10332270438140273"/>
    <n v="3.4440901460467577E-2"/>
    <n v="2592.8556395744608"/>
    <n v="10371.422558297845"/>
    <n v="7778.5669187233843"/>
    <n v="2592.8556395744608"/>
  </r>
  <r>
    <x v="6"/>
    <x v="2"/>
    <n v="1"/>
    <n v="0"/>
    <x v="1"/>
    <s v="Østdanmark"/>
    <n v="334258.37302149995"/>
    <n v="0"/>
    <n v="0"/>
    <n v="0"/>
    <n v="250693.77976612496"/>
    <n v="31635.167446677671"/>
    <n v="0"/>
    <n v="0"/>
    <n v="51929.425808697299"/>
    <n v="51929.425808697299"/>
    <n v="250693.77976612496"/>
    <n v="0.11185598319193399"/>
    <n v="0.65185038480816715"/>
    <n v="0.53999440161623313"/>
    <n v="0.11185598319193402"/>
    <n v="15578.827742609188"/>
    <n v="90786.961672446676"/>
    <n v="75208.133929837481"/>
    <n v="15578.827742609195"/>
  </r>
  <r>
    <x v="7"/>
    <x v="10"/>
    <n v="0"/>
    <n v="0"/>
    <x v="1"/>
    <s v="Østdanmark"/>
    <n v="170823.43037196452"/>
    <n v="169576.28847656137"/>
    <n v="0"/>
    <n v="0"/>
    <n v="0"/>
    <n v="0"/>
    <n v="0"/>
    <n v="0"/>
    <n v="1247.1418954031542"/>
    <n v="0"/>
    <n v="0"/>
    <n v="0"/>
    <n v="0"/>
    <n v="0"/>
    <n v="0"/>
    <n v="0"/>
    <n v="0"/>
    <n v="0"/>
    <n v="0"/>
  </r>
  <r>
    <x v="8"/>
    <x v="2"/>
    <n v="1"/>
    <n v="0"/>
    <x v="1"/>
    <s v="Østdanmark"/>
    <n v="687.81855383382072"/>
    <n v="0"/>
    <n v="0"/>
    <n v="0"/>
    <n v="515.86391537536554"/>
    <n v="171.95463845845521"/>
    <n v="0"/>
    <n v="0"/>
    <n v="0"/>
    <n v="0"/>
    <n v="515.86391537536554"/>
    <n v="0"/>
    <n v="2.4260564076188066E-4"/>
    <n v="2.4260564076188066E-4"/>
    <n v="0"/>
    <n v="0"/>
    <n v="32.499426668648027"/>
    <n v="32.499426668648027"/>
    <n v="0"/>
  </r>
  <r>
    <x v="9"/>
    <x v="10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</r>
  <r>
    <x v="10"/>
    <x v="10"/>
    <n v="0"/>
    <n v="0"/>
    <x v="1"/>
    <s v="Østdanmark"/>
    <n v="339419.57427429431"/>
    <n v="0"/>
    <n v="0"/>
    <n v="0"/>
    <n v="0"/>
    <n v="0"/>
    <n v="0"/>
    <n v="0"/>
    <n v="339419.57427429431"/>
    <n v="0"/>
    <n v="0"/>
    <n v="0"/>
    <n v="0"/>
    <n v="0"/>
    <n v="0"/>
    <n v="0"/>
    <n v="0"/>
    <n v="0"/>
    <n v="0"/>
  </r>
  <r>
    <x v="11"/>
    <x v="10"/>
    <n v="0"/>
    <n v="1"/>
    <x v="1"/>
    <s v="Østdanmark"/>
    <n v="9506.0234201630083"/>
    <n v="0"/>
    <n v="0"/>
    <n v="223323.94265330929"/>
    <n v="0"/>
    <n v="0"/>
    <n v="0"/>
    <n v="0"/>
    <n v="-213817.9192331463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5848605.7258035736"/>
    <n v="1427567.7700001742"/>
    <n v="0"/>
    <n v="0"/>
    <n v="0"/>
    <n v="0"/>
    <n v="0"/>
    <n v="496325.23582202086"/>
    <n v="3924712.7199813789"/>
    <n v="3924712.7199813789"/>
    <n v="0"/>
    <n v="7.2209808156757402"/>
    <n v="7.2209808156757402"/>
    <n v="0"/>
    <n v="7.2209808156757402"/>
    <n v="1098919.5615947861"/>
    <n v="1098919.5615947861"/>
    <n v="0"/>
    <n v="1098919.5615947861"/>
  </r>
  <r>
    <x v="14"/>
    <x v="10"/>
    <n v="0"/>
    <n v="0"/>
    <x v="1"/>
    <s v="Østdanmark"/>
    <n v="82971.380466382761"/>
    <n v="82971.38046638276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64596.129800272989"/>
    <n v="0"/>
    <n v="0"/>
    <n v="233902.44520004498"/>
    <n v="0"/>
    <n v="0"/>
    <n v="0"/>
    <n v="0"/>
    <n v="-169306.31539977199"/>
    <n v="0"/>
    <n v="0"/>
    <n v="0"/>
    <n v="0"/>
    <n v="0"/>
    <n v="0"/>
    <n v="0"/>
    <n v="0"/>
    <n v="0"/>
    <n v="0"/>
  </r>
  <r>
    <x v="16"/>
    <x v="5"/>
    <n v="1"/>
    <n v="0"/>
    <x v="1"/>
    <s v="Østdanmark"/>
    <n v="957139.58560994104"/>
    <n v="90183.074848850796"/>
    <n v="100014.05145838822"/>
    <n v="0"/>
    <n v="0"/>
    <n v="0"/>
    <n v="766942.45930270199"/>
    <n v="0"/>
    <n v="0"/>
    <n v="0"/>
    <n v="766942.45930270199"/>
    <n v="0"/>
    <n v="7.9269687326121669"/>
    <n v="0"/>
    <n v="7.9269687326121669"/>
    <n v="0"/>
    <n v="651901.09040729667"/>
    <n v="0"/>
    <n v="651901.09040729667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563252.34465272981"/>
    <n v="0"/>
    <n v="0"/>
    <n v="0"/>
    <n v="0"/>
    <n v="0"/>
    <n v="0"/>
    <n v="-563252.34465272981"/>
    <n v="0"/>
    <n v="0"/>
    <n v="0"/>
    <n v="0"/>
    <n v="0"/>
    <n v="0"/>
    <n v="0"/>
    <n v="0"/>
    <n v="0"/>
    <n v="0"/>
  </r>
  <r>
    <x v="19"/>
    <x v="1"/>
    <n v="1"/>
    <n v="0"/>
    <x v="1"/>
    <s v="Østdanmark"/>
    <n v="201165.45595975555"/>
    <n v="0"/>
    <n v="0"/>
    <n v="0"/>
    <n v="0"/>
    <n v="0"/>
    <n v="0"/>
    <n v="0"/>
    <n v="201165.45595975555"/>
    <n v="201165.45595975555"/>
    <n v="0"/>
    <n v="0.87167607218289567"/>
    <n v="0.87167607218289567"/>
    <n v="0"/>
    <n v="0.87167607218289567"/>
    <n v="84489.491503097321"/>
    <n v="84489.491503097321"/>
    <n v="0"/>
    <n v="84489.491503097321"/>
  </r>
  <r>
    <x v="20"/>
    <x v="10"/>
    <n v="0"/>
    <n v="0"/>
    <x v="1"/>
    <s v="Østdanmark"/>
    <n v="204930.84110787377"/>
    <n v="0"/>
    <n v="0"/>
    <n v="0"/>
    <n v="0"/>
    <n v="0"/>
    <n v="0"/>
    <n v="0"/>
    <n v="204930.84110787377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97901.38065030228"/>
    <n v="0"/>
    <n v="0"/>
    <n v="106960.41463921656"/>
    <n v="0"/>
    <n v="0"/>
    <n v="0"/>
    <n v="0"/>
    <n v="390940.96601108572"/>
    <n v="0"/>
    <n v="0"/>
    <n v="0"/>
    <n v="0"/>
    <n v="0"/>
    <n v="0"/>
    <n v="0"/>
    <n v="0"/>
    <n v="0"/>
    <n v="0"/>
  </r>
  <r>
    <x v="22"/>
    <x v="5"/>
    <n v="1"/>
    <n v="1"/>
    <x v="1"/>
    <s v="Østdanmark"/>
    <n v="1588374.092524813"/>
    <n v="442471.13985946064"/>
    <n v="0"/>
    <n v="256234.83946537593"/>
    <n v="0"/>
    <n v="0"/>
    <n v="0"/>
    <n v="0"/>
    <n v="889668.11319997651"/>
    <n v="889668.11319997651"/>
    <n v="0"/>
    <n v="3.046988734174072"/>
    <n v="3.046988734174072"/>
    <n v="0"/>
    <n v="3.046988734174072"/>
    <n v="275797.11509199272"/>
    <n v="275797.11509199272"/>
    <n v="0"/>
    <n v="275797.11509199272"/>
  </r>
  <r>
    <x v="23"/>
    <x v="10"/>
    <n v="0"/>
    <n v="0"/>
    <x v="1"/>
    <s v="Østdanmark"/>
    <n v="0"/>
    <n v="0"/>
    <n v="0"/>
    <n v="0"/>
    <n v="0"/>
    <n v="267198.26870512444"/>
    <n v="0"/>
    <n v="0"/>
    <n v="-267198.26870512444"/>
    <n v="0"/>
    <n v="0"/>
    <n v="0"/>
    <n v="0"/>
    <n v="0"/>
    <n v="0"/>
    <n v="0"/>
    <n v="0"/>
    <n v="0"/>
    <n v="0"/>
  </r>
  <r>
    <x v="24"/>
    <x v="2"/>
    <n v="1"/>
    <n v="0"/>
    <x v="1"/>
    <s v="Østdanmark"/>
    <n v="812564.63715346437"/>
    <n v="0"/>
    <n v="0"/>
    <n v="0"/>
    <n v="609423.47786509828"/>
    <n v="203141.15928836609"/>
    <n v="0"/>
    <n v="0"/>
    <n v="0"/>
    <n v="0"/>
    <n v="609423.47786509828"/>
    <n v="0"/>
    <n v="0.30848407026053415"/>
    <n v="0.30848407026053415"/>
    <n v="0"/>
    <n v="0"/>
    <n v="46316.184317747466"/>
    <n v="46316.184317747466"/>
    <n v="0"/>
  </r>
  <r>
    <x v="25"/>
    <x v="10"/>
    <n v="0"/>
    <n v="0"/>
    <x v="1"/>
    <s v="Østdanmark"/>
    <n v="124660.42047523726"/>
    <n v="176813.16644757299"/>
    <n v="0"/>
    <n v="0"/>
    <n v="0"/>
    <n v="0"/>
    <n v="0"/>
    <n v="0"/>
    <n v="-52152.745972335731"/>
    <n v="0"/>
    <n v="0"/>
    <n v="0"/>
    <n v="0"/>
    <n v="0"/>
    <n v="0"/>
    <n v="0"/>
    <n v="0"/>
    <n v="0"/>
    <n v="0"/>
  </r>
  <r>
    <x v="26"/>
    <x v="4"/>
    <n v="1"/>
    <n v="1"/>
    <x v="1"/>
    <s v="Østdanmark"/>
    <n v="1783661.0251624556"/>
    <n v="425751.21868238528"/>
    <n v="0"/>
    <n v="0"/>
    <n v="0"/>
    <n v="0"/>
    <n v="0"/>
    <n v="0"/>
    <n v="1357909.8064800703"/>
    <n v="1357909.8064800703"/>
    <n v="0"/>
    <n v="4.874896205263453"/>
    <n v="4.874896205263453"/>
    <n v="0"/>
    <n v="4.874896205263453"/>
    <n v="407372.94194402109"/>
    <n v="407372.94194402109"/>
    <n v="0"/>
    <n v="407372.94194402109"/>
  </r>
  <r>
    <x v="27"/>
    <x v="10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</r>
  <r>
    <x v="30"/>
    <x v="10"/>
    <n v="0"/>
    <n v="1"/>
    <x v="1"/>
    <s v="Østdanmark"/>
    <n v="294462.92097351002"/>
    <n v="0"/>
    <n v="0"/>
    <n v="0"/>
    <n v="0"/>
    <n v="0"/>
    <n v="0"/>
    <n v="0"/>
    <n v="294462.92097351002"/>
    <n v="0"/>
    <n v="0"/>
    <n v="0"/>
    <n v="0"/>
    <n v="0"/>
    <n v="0"/>
    <n v="0"/>
    <n v="0"/>
    <n v="0"/>
    <n v="0"/>
  </r>
  <r>
    <x v="31"/>
    <x v="7"/>
    <n v="1"/>
    <n v="0"/>
    <x v="1"/>
    <s v="Østdanmark"/>
    <n v="41571.723507452407"/>
    <n v="0"/>
    <n v="0"/>
    <n v="0"/>
    <n v="0"/>
    <n v="0"/>
    <n v="41571.723507452407"/>
    <n v="0"/>
    <n v="0"/>
    <n v="0"/>
    <n v="41571.723507452407"/>
    <n v="0"/>
    <n v="0.7649197125371241"/>
    <n v="0"/>
    <n v="0.7649197125371241"/>
    <n v="0"/>
    <n v="17252.265255592749"/>
    <n v="0"/>
    <n v="17252.265255592749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55136.14949717541"/>
    <n v="0"/>
    <n v="0"/>
    <n v="0"/>
    <n v="0"/>
    <n v="0"/>
    <n v="0"/>
    <n v="155136.14949717541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77568.074748587707"/>
    <n v="24975.382258256472"/>
    <n v="0"/>
    <n v="0"/>
    <n v="0"/>
    <n v="0"/>
    <n v="0"/>
    <n v="0"/>
    <n v="52592.692490331232"/>
    <n v="0"/>
    <n v="0"/>
    <n v="0"/>
    <n v="0"/>
    <n v="0"/>
    <n v="0"/>
    <n v="0"/>
    <n v="0"/>
    <n v="0"/>
    <n v="0"/>
  </r>
  <r>
    <x v="37"/>
    <x v="9"/>
    <n v="1"/>
    <n v="1"/>
    <x v="1"/>
    <s v="Østdanmark"/>
    <n v="49643.567839096133"/>
    <n v="0"/>
    <n v="0"/>
    <n v="0"/>
    <n v="0"/>
    <n v="0"/>
    <n v="49643.567839096133"/>
    <n v="0"/>
    <n v="0"/>
    <n v="0"/>
    <n v="49643.567839096133"/>
    <n v="0"/>
    <n v="1.7375248743683644"/>
    <n v="0"/>
    <n v="1.7375248743683644"/>
    <n v="0"/>
    <n v="0"/>
    <n v="0"/>
    <n v="0"/>
  </r>
  <r>
    <x v="38"/>
    <x v="4"/>
    <n v="1"/>
    <n v="1"/>
    <x v="1"/>
    <s v="Østdanmark"/>
    <n v="594214.23560647713"/>
    <n v="98125.03740796163"/>
    <n v="0"/>
    <n v="0"/>
    <n v="0"/>
    <n v="0"/>
    <n v="0"/>
    <n v="0"/>
    <n v="496089.19819851551"/>
    <n v="496089.19819851551"/>
    <n v="0"/>
    <n v="1.346405927478699"/>
    <n v="1.346405927478699"/>
    <n v="0"/>
    <n v="1.346405927478699"/>
    <n v="99217.839639703103"/>
    <n v="99217.839639703103"/>
    <n v="0"/>
    <n v="99217.839639703103"/>
  </r>
  <r>
    <x v="39"/>
    <x v="10"/>
    <n v="0"/>
    <n v="0"/>
    <x v="1"/>
    <s v="Østdanmark"/>
    <n v="22118.152254158318"/>
    <n v="0"/>
    <n v="0"/>
    <n v="0"/>
    <n v="0"/>
    <n v="0"/>
    <n v="0"/>
    <n v="0"/>
    <n v="22118.152254158318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8468.437352394609"/>
    <n v="4597.9783236957528"/>
    <n v="0"/>
    <n v="0"/>
    <n v="0"/>
    <n v="0"/>
    <n v="0"/>
    <n v="0"/>
    <n v="13870.459028698857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763.9180281772"/>
    <n v="0"/>
    <n v="0"/>
    <n v="0"/>
    <n v="2508572.9385211328"/>
    <n v="0"/>
    <n v="0"/>
    <n v="0"/>
    <n v="836190.97950704442"/>
    <n v="836190.97950704442"/>
    <n v="2508572.9385211328"/>
    <n v="0.41726766068381027"/>
    <n v="1.6690706427352411"/>
    <n v="1.2518029820514307"/>
    <n v="0.41726766068381038"/>
    <n v="50171.458770422665"/>
    <n v="200685.83508169063"/>
    <n v="150514.37631126796"/>
    <n v="50171.458770422672"/>
  </r>
  <r>
    <x v="42"/>
    <x v="2"/>
    <n v="1"/>
    <n v="0"/>
    <x v="1"/>
    <s v="Østdanmark"/>
    <n v="2155359.3571725488"/>
    <n v="0"/>
    <n v="0"/>
    <n v="0"/>
    <n v="1616519.5178794116"/>
    <n v="538839.83929313719"/>
    <n v="0"/>
    <n v="0"/>
    <n v="0"/>
    <n v="0"/>
    <n v="1616519.5178794116"/>
    <n v="0"/>
    <n v="0.69639660830245065"/>
    <n v="0.69639660830245065"/>
    <n v="0"/>
    <n v="0"/>
    <n v="80825.975893970579"/>
    <n v="80825.975893970579"/>
    <n v="0"/>
  </r>
  <r>
    <x v="43"/>
    <x v="10"/>
    <n v="0"/>
    <n v="1"/>
    <x v="1"/>
    <s v="Østdanmark"/>
    <n v="202382.09203969146"/>
    <n v="0"/>
    <n v="0"/>
    <n v="105526.43984954793"/>
    <n v="0"/>
    <n v="0"/>
    <n v="0"/>
    <n v="0"/>
    <n v="96855.652190143534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</r>
  <r>
    <x v="47"/>
    <x v="10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</r>
  <r>
    <x v="1"/>
    <x v="10"/>
    <n v="0"/>
    <n v="1"/>
    <x v="2"/>
    <s v="Østdanmark"/>
    <n v="379867.81579326891"/>
    <n v="6810.0513950364375"/>
    <n v="0"/>
    <n v="0"/>
    <n v="0"/>
    <n v="0"/>
    <n v="0"/>
    <n v="0"/>
    <n v="373057.76439823245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132290752.37400205"/>
    <n v="0"/>
    <n v="0"/>
    <n v="0"/>
    <n v="0"/>
    <n v="0"/>
    <n v="132290752.37400205"/>
    <n v="0"/>
    <n v="0"/>
    <n v="0"/>
    <n v="132290752.37400205"/>
    <n v="0"/>
    <n v="0"/>
    <n v="0"/>
    <n v="0"/>
    <n v="0"/>
    <n v="0"/>
    <n v="0"/>
    <n v="0"/>
  </r>
  <r>
    <x v="4"/>
    <x v="10"/>
    <n v="0"/>
    <n v="0"/>
    <x v="2"/>
    <s v="Østdanmark"/>
    <n v="6267371.4968841244"/>
    <n v="0"/>
    <n v="0"/>
    <n v="0"/>
    <n v="0"/>
    <n v="4795354.0372504871"/>
    <n v="0"/>
    <n v="0"/>
    <n v="1472017.4596336372"/>
    <n v="0"/>
    <n v="0"/>
    <n v="0"/>
    <n v="0"/>
    <n v="0"/>
    <n v="0"/>
    <n v="0"/>
    <n v="0"/>
    <n v="0"/>
    <n v="0"/>
  </r>
  <r>
    <x v="5"/>
    <x v="1"/>
    <n v="1"/>
    <n v="0"/>
    <x v="2"/>
    <s v="Østdanmark"/>
    <n v="618641.26681139111"/>
    <n v="0"/>
    <n v="0"/>
    <n v="0"/>
    <n v="556777.140130252"/>
    <n v="0"/>
    <n v="0"/>
    <n v="0"/>
    <n v="61864.126681139111"/>
    <n v="61864.126681139111"/>
    <n v="556777.140130252"/>
    <n v="3.5140437181956446E-2"/>
    <n v="0.35140437181956452"/>
    <n v="0.31626393463760805"/>
    <n v="3.5140437181956474E-2"/>
    <n v="2645.5196252319838"/>
    <n v="26455.196252319838"/>
    <n v="23809.676627087854"/>
    <n v="2645.5196252319838"/>
  </r>
  <r>
    <x v="6"/>
    <x v="2"/>
    <n v="1"/>
    <n v="0"/>
    <x v="2"/>
    <s v="Østdanmark"/>
    <n v="309678.15571473341"/>
    <n v="0"/>
    <n v="0"/>
    <n v="0"/>
    <n v="278710.34014326008"/>
    <n v="11723.530180629188"/>
    <n v="0"/>
    <n v="0"/>
    <n v="19244.285390844161"/>
    <n v="19244.285390844161"/>
    <n v="278710.34014326008"/>
    <n v="4.1452190731878322E-2"/>
    <n v="0.64179426340046053"/>
    <n v="0.60034207266858219"/>
    <n v="4.1452190731878336E-2"/>
    <n v="5773.2856172532483"/>
    <n v="89386.387660231267"/>
    <n v="83613.102042978018"/>
    <n v="5773.2856172532483"/>
  </r>
  <r>
    <x v="7"/>
    <x v="10"/>
    <n v="0"/>
    <n v="0"/>
    <x v="2"/>
    <s v="Østdanmark"/>
    <n v="435732.64415585622"/>
    <n v="437886.53703399032"/>
    <n v="0"/>
    <n v="0"/>
    <n v="0"/>
    <n v="0"/>
    <n v="0"/>
    <n v="0"/>
    <n v="-2153.8928781340946"/>
    <n v="0"/>
    <n v="0"/>
    <n v="0"/>
    <n v="0"/>
    <n v="0"/>
    <n v="0"/>
    <n v="0"/>
    <n v="0"/>
    <n v="0"/>
    <n v="0"/>
  </r>
  <r>
    <x v="8"/>
    <x v="2"/>
    <n v="1"/>
    <n v="0"/>
    <x v="2"/>
    <s v="Østdanmark"/>
    <n v="687.81855383382072"/>
    <n v="0"/>
    <n v="0"/>
    <n v="0"/>
    <n v="619.03669845043862"/>
    <n v="68.781855383382052"/>
    <n v="0"/>
    <n v="0"/>
    <n v="0"/>
    <n v="0"/>
    <n v="619.03669845043862"/>
    <n v="0"/>
    <n v="2.9112676891425676E-4"/>
    <n v="2.9112676891425676E-4"/>
    <n v="0"/>
    <n v="0"/>
    <n v="38.999312002377636"/>
    <n v="38.999312002377636"/>
    <n v="0"/>
  </r>
  <r>
    <x v="9"/>
    <x v="10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</r>
  <r>
    <x v="10"/>
    <x v="10"/>
    <n v="0"/>
    <n v="0"/>
    <x v="2"/>
    <s v="Østdanmark"/>
    <n v="307331.57386244164"/>
    <n v="0"/>
    <n v="0"/>
    <n v="0"/>
    <n v="0"/>
    <n v="0"/>
    <n v="0"/>
    <n v="0"/>
    <n v="307331.57386244164"/>
    <n v="0"/>
    <n v="0"/>
    <n v="0"/>
    <n v="0"/>
    <n v="0"/>
    <n v="0"/>
    <n v="0"/>
    <n v="0"/>
    <n v="0"/>
    <n v="0"/>
  </r>
  <r>
    <x v="11"/>
    <x v="10"/>
    <n v="0"/>
    <n v="1"/>
    <x v="2"/>
    <s v="Østdanmark"/>
    <n v="9177.4774951938543"/>
    <n v="0"/>
    <n v="0"/>
    <n v="233795.01599247381"/>
    <n v="0"/>
    <n v="0"/>
    <n v="0"/>
    <n v="0"/>
    <n v="-224617.53849727995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9788684.072497759"/>
    <n v="1292112.6681610101"/>
    <n v="0"/>
    <n v="0"/>
    <n v="0"/>
    <n v="0"/>
    <n v="0"/>
    <n v="1266015.4809858061"/>
    <n v="7230555.9233509433"/>
    <n v="7230555.9233509433"/>
    <n v="0"/>
    <n v="13.303319079475317"/>
    <n v="13.303319079475317"/>
    <n v="0"/>
    <n v="13.303319079475317"/>
    <n v="2024555.6585382642"/>
    <n v="2024555.6585382642"/>
    <n v="0"/>
    <n v="2024555.6585382642"/>
  </r>
  <r>
    <x v="14"/>
    <x v="10"/>
    <n v="0"/>
    <n v="0"/>
    <x v="2"/>
    <s v="Østdanmark"/>
    <n v="211641.5700185587"/>
    <n v="211641.57001855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64367.182670644317"/>
    <n v="0"/>
    <n v="0"/>
    <n v="244869.51675001203"/>
    <n v="0"/>
    <n v="0"/>
    <n v="0"/>
    <n v="0"/>
    <n v="-180502.33407936772"/>
    <n v="0"/>
    <n v="0"/>
    <n v="0"/>
    <n v="0"/>
    <n v="0"/>
    <n v="0"/>
    <n v="0"/>
    <n v="0"/>
    <n v="0"/>
    <n v="0"/>
  </r>
  <r>
    <x v="16"/>
    <x v="5"/>
    <n v="1"/>
    <n v="0"/>
    <x v="2"/>
    <s v="Østdanmark"/>
    <n v="705921.69670451735"/>
    <n v="81626.032693283953"/>
    <n v="93187.234911625652"/>
    <n v="0"/>
    <n v="0"/>
    <n v="0"/>
    <n v="531108.42909960775"/>
    <n v="0"/>
    <n v="0"/>
    <n v="0"/>
    <n v="531108.42909960775"/>
    <n v="0"/>
    <n v="5.4894338682554205"/>
    <n v="0"/>
    <n v="5.4894338682554205"/>
    <n v="0"/>
    <n v="451442.16473466658"/>
    <n v="0"/>
    <n v="451442.16473466658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509808.01415619999"/>
    <n v="0"/>
    <n v="0"/>
    <n v="0"/>
    <n v="0"/>
    <n v="0"/>
    <n v="0"/>
    <n v="-509808.01415619999"/>
    <n v="0"/>
    <n v="0"/>
    <n v="0"/>
    <n v="0"/>
    <n v="0"/>
    <n v="0"/>
    <n v="0"/>
    <n v="0"/>
    <n v="0"/>
    <n v="0"/>
  </r>
  <r>
    <x v="19"/>
    <x v="1"/>
    <n v="1"/>
    <n v="0"/>
    <x v="2"/>
    <s v="Østdanmark"/>
    <n v="198273.18750740081"/>
    <n v="0"/>
    <n v="0"/>
    <n v="0"/>
    <n v="0"/>
    <n v="0"/>
    <n v="0"/>
    <n v="0"/>
    <n v="198273.18750740081"/>
    <n v="198273.18750740081"/>
    <n v="0"/>
    <n v="0.85914349698394377"/>
    <n v="0.85914349698394377"/>
    <n v="0"/>
    <n v="0.85914349698394377"/>
    <n v="83274.738753108337"/>
    <n v="83274.738753108337"/>
    <n v="0"/>
    <n v="83274.738753108337"/>
  </r>
  <r>
    <x v="20"/>
    <x v="10"/>
    <n v="0"/>
    <n v="0"/>
    <x v="2"/>
    <s v="Østdanmark"/>
    <n v="201983.09637712303"/>
    <n v="0"/>
    <n v="0"/>
    <n v="0"/>
    <n v="0"/>
    <n v="0"/>
    <n v="0"/>
    <n v="0"/>
    <n v="201983.09637712303"/>
    <n v="0"/>
    <n v="0"/>
    <n v="0"/>
    <n v="0"/>
    <n v="0"/>
    <n v="0"/>
    <n v="0"/>
    <n v="0"/>
    <n v="0"/>
    <n v="0"/>
  </r>
  <r>
    <x v="21"/>
    <x v="10"/>
    <n v="0"/>
    <n v="1"/>
    <x v="2"/>
    <s v="Østdanmark"/>
    <n v="495176.8859719403"/>
    <n v="0"/>
    <n v="0"/>
    <n v="111975.50765955324"/>
    <n v="0"/>
    <n v="0"/>
    <n v="0"/>
    <n v="0"/>
    <n v="383201.37831238704"/>
    <n v="0"/>
    <n v="0"/>
    <n v="0"/>
    <n v="0"/>
    <n v="0"/>
    <n v="0"/>
    <n v="0"/>
    <n v="0"/>
    <n v="0"/>
    <n v="0"/>
  </r>
  <r>
    <x v="22"/>
    <x v="5"/>
    <n v="1"/>
    <n v="1"/>
    <x v="2"/>
    <s v="Østdanmark"/>
    <n v="674312.417525545"/>
    <n v="0"/>
    <n v="0"/>
    <n v="268249.01834925939"/>
    <n v="0"/>
    <n v="0"/>
    <n v="0"/>
    <n v="0"/>
    <n v="406063.3991762856"/>
    <n v="406063.3991762856"/>
    <n v="0"/>
    <n v="1.3907102933028939"/>
    <n v="1.3907102933028939"/>
    <n v="0"/>
    <n v="1.3907102933028939"/>
    <n v="125879.65374464853"/>
    <n v="125879.65374464853"/>
    <n v="0"/>
    <n v="125879.65374464853"/>
  </r>
  <r>
    <x v="23"/>
    <x v="10"/>
    <n v="0"/>
    <n v="0"/>
    <x v="2"/>
    <s v="Østdanmark"/>
    <n v="0"/>
    <n v="0"/>
    <n v="0"/>
    <n v="0"/>
    <n v="0"/>
    <n v="169682.2052053689"/>
    <n v="0"/>
    <n v="0"/>
    <n v="-169682.2052053689"/>
    <n v="0"/>
    <n v="0"/>
    <n v="0"/>
    <n v="0"/>
    <n v="0"/>
    <n v="0"/>
    <n v="0"/>
    <n v="0"/>
    <n v="0"/>
    <n v="0"/>
  </r>
  <r>
    <x v="24"/>
    <x v="2"/>
    <n v="1"/>
    <n v="0"/>
    <x v="2"/>
    <s v="Østdanmark"/>
    <n v="594817.2299258844"/>
    <n v="0"/>
    <n v="0"/>
    <n v="0"/>
    <n v="535335.50693329598"/>
    <n v="59481.722992588424"/>
    <n v="0"/>
    <n v="0"/>
    <n v="0"/>
    <n v="0"/>
    <n v="535335.50693329598"/>
    <n v="0"/>
    <n v="0.27098148025456514"/>
    <n v="0.27098148025456514"/>
    <n v="0"/>
    <n v="0"/>
    <n v="40685.498526930496"/>
    <n v="40685.498526930496"/>
    <n v="0"/>
  </r>
  <r>
    <x v="25"/>
    <x v="10"/>
    <n v="0"/>
    <n v="0"/>
    <x v="2"/>
    <s v="Østdanmark"/>
    <n v="122186.37009767797"/>
    <n v="160036.20778335625"/>
    <n v="0"/>
    <n v="0"/>
    <n v="0"/>
    <n v="0"/>
    <n v="0"/>
    <n v="0"/>
    <n v="-37849.837685678285"/>
    <n v="0"/>
    <n v="0"/>
    <n v="0"/>
    <n v="0"/>
    <n v="0"/>
    <n v="0"/>
    <n v="0"/>
    <n v="0"/>
    <n v="0"/>
    <n v="0"/>
  </r>
  <r>
    <x v="26"/>
    <x v="4"/>
    <n v="1"/>
    <n v="1"/>
    <x v="2"/>
    <s v="Østdanmark"/>
    <n v="1777777.2349480088"/>
    <n v="0"/>
    <n v="0"/>
    <n v="0"/>
    <n v="0"/>
    <n v="0"/>
    <n v="0"/>
    <n v="0"/>
    <n v="1777777.2349480088"/>
    <n v="1777777.2349480088"/>
    <n v="0"/>
    <n v="6.3822202734633517"/>
    <n v="6.3822202734633517"/>
    <n v="0"/>
    <n v="6.3822202734633517"/>
    <n v="533333.17048440257"/>
    <n v="533333.17048440257"/>
    <n v="0"/>
    <n v="533333.17048440257"/>
  </r>
  <r>
    <x v="27"/>
    <x v="10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</r>
  <r>
    <x v="30"/>
    <x v="10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"/>
    <x v="7"/>
    <n v="1"/>
    <n v="0"/>
    <x v="2"/>
    <s v="Østdanmark"/>
    <n v="37888.470915062418"/>
    <n v="0"/>
    <n v="0"/>
    <n v="0"/>
    <n v="0"/>
    <n v="0"/>
    <n v="37888.470915062418"/>
    <n v="0"/>
    <n v="0"/>
    <n v="0"/>
    <n v="37888.470915062418"/>
    <n v="0"/>
    <n v="0.69714786483714841"/>
    <n v="0"/>
    <n v="0.69714786483714841"/>
    <n v="0"/>
    <n v="15723.715429750904"/>
    <n v="0"/>
    <n v="15723.715429750904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</r>
  <r>
    <x v="35"/>
    <x v="10"/>
    <n v="0"/>
    <n v="0"/>
    <x v="2"/>
    <s v="Østdanmark"/>
    <n v="152688.22272359687"/>
    <n v="0"/>
    <n v="0"/>
    <n v="0"/>
    <n v="0"/>
    <n v="0"/>
    <n v="0"/>
    <n v="152688.22272359687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76344.111361798437"/>
    <n v="22605.587269634838"/>
    <n v="0"/>
    <n v="0"/>
    <n v="0"/>
    <n v="0"/>
    <n v="0"/>
    <n v="0"/>
    <n v="53738.5240921636"/>
    <n v="0"/>
    <n v="0"/>
    <n v="0"/>
    <n v="0"/>
    <n v="0"/>
    <n v="0"/>
    <n v="0"/>
    <n v="0"/>
    <n v="0"/>
    <n v="0"/>
  </r>
  <r>
    <x v="37"/>
    <x v="9"/>
    <n v="1"/>
    <n v="1"/>
    <x v="2"/>
    <s v="Østdanmark"/>
    <n v="48860.231271550998"/>
    <n v="0"/>
    <n v="0"/>
    <n v="0"/>
    <n v="0"/>
    <n v="0"/>
    <n v="48860.231271550998"/>
    <n v="0"/>
    <n v="0"/>
    <n v="0"/>
    <n v="48860.231271550998"/>
    <n v="0"/>
    <n v="1.7101080945042848"/>
    <n v="0"/>
    <n v="1.7101080945042848"/>
    <n v="0"/>
    <n v="0"/>
    <n v="0"/>
    <n v="0"/>
  </r>
  <r>
    <x v="38"/>
    <x v="4"/>
    <n v="1"/>
    <n v="1"/>
    <x v="2"/>
    <s v="Østdanmark"/>
    <n v="582626.19739031594"/>
    <n v="88814.420276933524"/>
    <n v="0"/>
    <n v="0"/>
    <n v="0"/>
    <n v="0"/>
    <n v="0"/>
    <n v="0"/>
    <n v="493811.77711338241"/>
    <n v="493811.77711338241"/>
    <n v="0"/>
    <n v="1.3402249155568045"/>
    <n v="1.3402249155568045"/>
    <n v="0"/>
    <n v="1.3402249155568045"/>
    <n v="98762.355422676483"/>
    <n v="98762.355422676483"/>
    <n v="0"/>
    <n v="98762.355422676483"/>
  </r>
  <r>
    <x v="39"/>
    <x v="10"/>
    <n v="0"/>
    <n v="0"/>
    <x v="2"/>
    <s v="Østdanmark"/>
    <n v="20683.782394615449"/>
    <n v="0"/>
    <n v="0"/>
    <n v="0"/>
    <n v="0"/>
    <n v="0"/>
    <n v="0"/>
    <n v="0"/>
    <n v="20683.782394615449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8186.085556113034"/>
    <n v="4161.6980747444895"/>
    <n v="0"/>
    <n v="0"/>
    <n v="0"/>
    <n v="0"/>
    <n v="0"/>
    <n v="0"/>
    <n v="14024.387481368543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966.231939313"/>
    <n v="0"/>
    <n v="0"/>
    <n v="0"/>
    <n v="3150869.6087453817"/>
    <n v="0"/>
    <n v="0"/>
    <n v="0"/>
    <n v="350096.6231939313"/>
    <n v="350096.6231939313"/>
    <n v="3150869.6087453817"/>
    <n v="0.17470171594000369"/>
    <n v="1.7470171594000368"/>
    <n v="1.572315443460033"/>
    <n v="0.17470171594000372"/>
    <n v="21005.797391635879"/>
    <n v="210057.97391635878"/>
    <n v="189052.17652472289"/>
    <n v="21005.79739163589"/>
  </r>
  <r>
    <x v="42"/>
    <x v="2"/>
    <n v="1"/>
    <n v="0"/>
    <x v="2"/>
    <s v="Østdanmark"/>
    <n v="2011188.1627128469"/>
    <n v="0"/>
    <n v="0"/>
    <n v="0"/>
    <n v="1810069.3464415623"/>
    <n v="201118.81627128465"/>
    <n v="0"/>
    <n v="0"/>
    <n v="0"/>
    <n v="0"/>
    <n v="1810069.3464415623"/>
    <n v="0"/>
    <n v="0.77977787444702518"/>
    <n v="0.77977787444702518"/>
    <n v="0"/>
    <n v="0"/>
    <n v="90503.467322078126"/>
    <n v="90503.467322078126"/>
    <n v="0"/>
  </r>
  <r>
    <x v="43"/>
    <x v="10"/>
    <n v="0"/>
    <n v="1"/>
    <x v="2"/>
    <s v="Østdanmark"/>
    <n v="200610.86127761501"/>
    <n v="0"/>
    <n v="0"/>
    <n v="110474.29755686472"/>
    <n v="0"/>
    <n v="0"/>
    <n v="0"/>
    <n v="0"/>
    <n v="90136.563720750288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</r>
  <r>
    <x v="47"/>
    <x v="10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79870.22365627799"/>
    <n v="60625.352642596932"/>
    <n v="0"/>
    <n v="0"/>
    <n v="0"/>
    <n v="0"/>
    <n v="0"/>
    <n v="0"/>
    <n v="519244.8710136810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98359018.90389258"/>
    <n v="0"/>
    <n v="0"/>
    <n v="0"/>
    <n v="0"/>
    <n v="0"/>
    <n v="498359018.90389258"/>
    <n v="0"/>
    <n v="0"/>
    <n v="0"/>
    <n v="498359018.90389258"/>
    <n v="0"/>
    <n v="0"/>
    <n v="0"/>
    <n v="0"/>
    <n v="0"/>
    <n v="0"/>
    <n v="0"/>
    <n v="0"/>
    <n v="0"/>
    <x v="1"/>
  </r>
  <r>
    <x v="4"/>
    <s v=""/>
    <n v="0"/>
    <n v="0"/>
    <x v="1"/>
    <s v="Vestdanmark"/>
    <n v="24420046.602184989"/>
    <n v="0"/>
    <n v="0"/>
    <n v="0"/>
    <n v="0"/>
    <n v="19532024.194819085"/>
    <n v="0"/>
    <n v="0"/>
    <n v="4888022.407365903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1954221.4059070963"/>
    <n v="0"/>
    <n v="0"/>
    <n v="0"/>
    <n v="1465666.0544303223"/>
    <n v="0"/>
    <n v="0"/>
    <n v="0"/>
    <n v="488555.35147677409"/>
    <n v="488555.35147677409"/>
    <n v="1465666.0544303223"/>
    <n v="0.27751217966699848"/>
    <n v="1.1100487186679939"/>
    <n v="0.83253653900099556"/>
    <n v="0.27751217966699837"/>
    <n v="20892.281838966985"/>
    <n v="83569.127355867939"/>
    <n v="62676.845516900954"/>
    <n v="20892.281838966985"/>
    <n v="0"/>
    <x v="0"/>
  </r>
  <r>
    <x v="6"/>
    <s v="Husdyrgødning"/>
    <n v="1"/>
    <n v="0"/>
    <x v="1"/>
    <s v="Vestdanmark"/>
    <n v="2476043.1675187107"/>
    <n v="0"/>
    <n v="0"/>
    <n v="0"/>
    <n v="1857032.375639033"/>
    <n v="234339.7997830208"/>
    <n v="0"/>
    <n v="0"/>
    <n v="384670.99209665693"/>
    <n v="384670.99209665693"/>
    <n v="1857032.375639033"/>
    <n v="0.82858131697619908"/>
    <n v="4.8286290541026764"/>
    <n v="4.0000477371264775"/>
    <n v="0.82858131697619886"/>
    <n v="115401.29762899708"/>
    <n v="672511.01032070699"/>
    <n v="557109.71269170986"/>
    <n v="115401.29762899713"/>
    <n v="0"/>
    <x v="0"/>
  </r>
  <r>
    <x v="7"/>
    <s v=""/>
    <n v="0"/>
    <n v="0"/>
    <x v="1"/>
    <s v="Vestdanmark"/>
    <n v="1376432.6858613545"/>
    <n v="1366383.6728834384"/>
    <n v="0"/>
    <n v="0"/>
    <n v="0"/>
    <n v="0"/>
    <n v="0"/>
    <n v="0"/>
    <n v="10049.012977916049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195.1814461661797"/>
    <n v="0"/>
    <n v="0"/>
    <n v="0"/>
    <n v="6146.3860846246353"/>
    <n v="2048.7953615415449"/>
    <n v="0"/>
    <n v="0"/>
    <n v="0"/>
    <n v="0"/>
    <n v="6146.3860846246353"/>
    <n v="0"/>
    <n v="2.8905839117381199E-3"/>
    <n v="2.8905839117381199E-3"/>
    <n v="0"/>
    <n v="0"/>
    <n v="387.22232333135202"/>
    <n v="387.22232333135202"/>
    <n v="0"/>
    <n v="0"/>
    <x v="1"/>
  </r>
  <r>
    <x v="9"/>
    <s v="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70503.6080136246"/>
    <n v="0"/>
    <n v="0"/>
    <n v="0"/>
    <n v="0"/>
    <n v="0"/>
    <n v="0"/>
    <n v="0"/>
    <n v="1070503.6080136246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716.468446476159"/>
    <n v="0"/>
    <n v="0"/>
    <n v="257923.29437791562"/>
    <n v="0"/>
    <n v="0"/>
    <n v="0"/>
    <n v="0"/>
    <n v="-227206.82593143947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20884272.83485553"/>
    <n v="11502818.645146063"/>
    <n v="0"/>
    <n v="0"/>
    <n v="0"/>
    <n v="0"/>
    <n v="0"/>
    <n v="3999207.1106153945"/>
    <n v="5382247.0790940728"/>
    <n v="5382247.0790940728"/>
    <n v="0"/>
    <n v="9.9026618446482075"/>
    <n v="9.9026618446482075"/>
    <n v="0"/>
    <n v="9.9026618446482075"/>
    <n v="1507029.1821463406"/>
    <n v="1507029.1821463406"/>
    <n v="0"/>
    <n v="1507029.1821463406"/>
    <n v="0"/>
    <x v="0"/>
  </r>
  <r>
    <x v="14"/>
    <s v=""/>
    <n v="0"/>
    <n v="0"/>
    <x v="1"/>
    <s v="Vestdanmark"/>
    <n v="668553.01884694351"/>
    <n v="668553.018846943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210089.48510238397"/>
    <n v="0"/>
    <n v="0"/>
    <n v="270140.71358529059"/>
    <n v="0"/>
    <n v="0"/>
    <n v="0"/>
    <n v="0"/>
    <n v="-60051.22848290661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Vestdanmark"/>
    <n v="3138912.1771279066"/>
    <n v="726662.21292446053"/>
    <n v="701634.69676209067"/>
    <n v="0"/>
    <n v="0"/>
    <n v="0"/>
    <n v="1710615.2674413556"/>
    <n v="0"/>
    <n v="0"/>
    <n v="0"/>
    <n v="1710615.2674413556"/>
    <n v="0"/>
    <n v="17.680588125040391"/>
    <n v="0"/>
    <n v="17.680588125040391"/>
    <n v="0"/>
    <n v="1454022.9773251521"/>
    <n v="0"/>
    <n v="1454022.9773251521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4538481.2603277434"/>
    <n v="0"/>
    <n v="0"/>
    <n v="0"/>
    <n v="0"/>
    <n v="0"/>
    <n v="0"/>
    <n v="-4538481.2603277434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504317.49416665337"/>
    <n v="0"/>
    <n v="0"/>
    <n v="0"/>
    <n v="0"/>
    <n v="0"/>
    <n v="0"/>
    <n v="0"/>
    <n v="504317.49416665337"/>
    <n v="504317.49416665337"/>
    <n v="0"/>
    <n v="2.1852732634983512"/>
    <n v="2.1852732634983512"/>
    <n v="0"/>
    <n v="2.1852732634983512"/>
    <n v="211813.34754999442"/>
    <n v="211813.34754999442"/>
    <n v="0"/>
    <n v="211813.34754999442"/>
    <n v="0"/>
    <x v="0"/>
  </r>
  <r>
    <x v="20"/>
    <s v=""/>
    <n v="0"/>
    <n v="0"/>
    <x v="1"/>
    <s v="Vestdanmark"/>
    <n v="682696.07698701904"/>
    <n v="0"/>
    <n v="0"/>
    <n v="0"/>
    <n v="0"/>
    <n v="0"/>
    <n v="0"/>
    <n v="0"/>
    <n v="682696.07698701904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99454.8233741326"/>
    <n v="0"/>
    <n v="0"/>
    <n v="123531.68309679118"/>
    <n v="0"/>
    <n v="0"/>
    <n v="0"/>
    <n v="0"/>
    <n v="1575923.140277341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232248.8167889407"/>
    <n v="3565270.5142774517"/>
    <n v="0"/>
    <n v="295933.04302308214"/>
    <n v="0"/>
    <n v="0"/>
    <n v="0"/>
    <n v="0"/>
    <n v="1371045.2594884071"/>
    <n v="1371045.2594884071"/>
    <n v="0"/>
    <n v="4.6956380674114664"/>
    <n v="4.6956380674114664"/>
    <n v="0"/>
    <n v="4.6956380674114664"/>
    <n v="425024.03044140618"/>
    <n v="425024.03044140618"/>
    <n v="0"/>
    <n v="425024.03044140618"/>
    <n v="0"/>
    <x v="0"/>
  </r>
  <r>
    <x v="23"/>
    <s v=""/>
    <n v="0"/>
    <n v="0"/>
    <x v="1"/>
    <s v="Vestdanmark"/>
    <n v="0"/>
    <n v="0"/>
    <n v="0"/>
    <n v="0"/>
    <n v="0"/>
    <n v="441076.09050595498"/>
    <n v="0"/>
    <n v="0"/>
    <n v="-441076.09050595498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1432655.049200363"/>
    <n v="0"/>
    <n v="0"/>
    <n v="0"/>
    <n v="8574491.2869002726"/>
    <n v="2858163.7623000909"/>
    <n v="0"/>
    <n v="0"/>
    <n v="0"/>
    <n v="0"/>
    <n v="8574491.2869002726"/>
    <n v="0"/>
    <n v="4.3403217445160491"/>
    <n v="4.3403217445160491"/>
    <n v="0"/>
    <n v="0"/>
    <n v="651661.33780442073"/>
    <n v="651661.33780442073"/>
    <n v="0"/>
    <n v="0"/>
    <x v="1"/>
  </r>
  <r>
    <x v="25"/>
    <s v=""/>
    <n v="0"/>
    <n v="0"/>
    <x v="1"/>
    <s v="Vestdanmark"/>
    <n v="1753952.2647384077"/>
    <n v="1424695.7871010278"/>
    <n v="0"/>
    <n v="0"/>
    <n v="0"/>
    <n v="0"/>
    <n v="0"/>
    <n v="0"/>
    <n v="329256.4776373799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6020446.6592587531"/>
    <n v="3430547.5084050144"/>
    <n v="0"/>
    <n v="0"/>
    <n v="0"/>
    <n v="0"/>
    <n v="0"/>
    <n v="0"/>
    <n v="2589899.1508537387"/>
    <n v="2589899.1508537387"/>
    <n v="0"/>
    <n v="9.2977379515649226"/>
    <n v="9.2977379515649226"/>
    <n v="0"/>
    <n v="9.2977379515649226"/>
    <n v="776969.74525612162"/>
    <n v="776969.74525612162"/>
    <n v="0"/>
    <n v="776969.74525612162"/>
    <n v="0"/>
    <x v="0"/>
  </r>
  <r>
    <x v="27"/>
    <s v="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985484.16596559505"/>
    <n v="0"/>
    <n v="0"/>
    <n v="0"/>
    <n v="0"/>
    <n v="0"/>
    <n v="0"/>
    <n v="0"/>
    <n v="985484.1659655950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47266.58662801079"/>
    <n v="0"/>
    <n v="0"/>
    <n v="0"/>
    <n v="0"/>
    <n v="0"/>
    <n v="147266.58662801079"/>
    <n v="0"/>
    <n v="0"/>
    <n v="0"/>
    <n v="147266.58662801079"/>
    <n v="0"/>
    <n v="2.709705193955398"/>
    <n v="0"/>
    <n v="2.709705193955398"/>
    <n v="0"/>
    <n v="61115.633450624482"/>
    <n v="0"/>
    <n v="61115.633450624482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506825.58780650195"/>
    <n v="0"/>
    <n v="0"/>
    <n v="0"/>
    <n v="0"/>
    <n v="0"/>
    <n v="0"/>
    <n v="506825.5878065019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53412.79390325097"/>
    <n v="201242.49002195371"/>
    <n v="0"/>
    <n v="0"/>
    <n v="0"/>
    <n v="0"/>
    <n v="0"/>
    <n v="0"/>
    <n v="52170.303881297266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62184.18809808063"/>
    <n v="0"/>
    <n v="0"/>
    <n v="0"/>
    <n v="0"/>
    <n v="0"/>
    <n v="162184.18809808063"/>
    <n v="0"/>
    <n v="0"/>
    <n v="0"/>
    <n v="162184.18809808063"/>
    <n v="0"/>
    <n v="5.6764465834328215"/>
    <n v="0"/>
    <n v="5.6764465834328215"/>
    <n v="0"/>
    <n v="0"/>
    <n v="0"/>
    <n v="0"/>
    <n v="0"/>
    <x v="1"/>
  </r>
  <r>
    <x v="38"/>
    <s v="Græs og urter"/>
    <n v="1"/>
    <n v="1"/>
    <x v="1"/>
    <s v="Vestdanmark"/>
    <n v="1897119.255071626"/>
    <n v="790655.64071386843"/>
    <n v="0"/>
    <n v="0"/>
    <n v="0"/>
    <n v="0"/>
    <n v="0"/>
    <n v="0"/>
    <n v="1106463.6143577576"/>
    <n v="1106463.6143577576"/>
    <n v="0"/>
    <n v="3.0029865079115283"/>
    <n v="3.0029865079115283"/>
    <n v="0"/>
    <n v="3.0029865079115283"/>
    <n v="221292.72287155152"/>
    <n v="221292.72287155152"/>
    <n v="0"/>
    <n v="221292.72287155152"/>
    <n v="0"/>
    <x v="0"/>
  </r>
  <r>
    <x v="39"/>
    <s v=""/>
    <n v="0"/>
    <n v="0"/>
    <x v="1"/>
    <s v="Vestdanmark"/>
    <n v="183535.7889051619"/>
    <n v="0"/>
    <n v="0"/>
    <n v="0"/>
    <n v="0"/>
    <n v="0"/>
    <n v="0"/>
    <n v="0"/>
    <n v="183535.788905161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30464.13373201691"/>
    <n v="37048.826614920348"/>
    <n v="0"/>
    <n v="0"/>
    <n v="0"/>
    <n v="0"/>
    <n v="0"/>
    <n v="0"/>
    <n v="93415.30711709655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83898.1540730824"/>
    <n v="0"/>
    <n v="0"/>
    <n v="0"/>
    <n v="2987923.6155548119"/>
    <n v="0"/>
    <n v="0"/>
    <n v="0"/>
    <n v="995974.53851827048"/>
    <n v="995974.53851827048"/>
    <n v="2987923.6155548119"/>
    <n v="0.49700125446600224"/>
    <n v="1.9880050178640092"/>
    <n v="1.4910037633980069"/>
    <n v="0.4970012544660023"/>
    <n v="59758.47231109623"/>
    <n v="239033.88924438495"/>
    <n v="179275.41693328871"/>
    <n v="59758.472311096237"/>
    <n v="0"/>
    <x v="0"/>
  </r>
  <r>
    <x v="42"/>
    <s v="Husdyrgødning"/>
    <n v="1"/>
    <n v="0"/>
    <x v="1"/>
    <s v="Vestdanmark"/>
    <n v="14875101.933150031"/>
    <n v="0"/>
    <n v="0"/>
    <n v="0"/>
    <n v="11156326.449862523"/>
    <n v="3718775.4832875077"/>
    <n v="0"/>
    <n v="0"/>
    <n v="0"/>
    <n v="0"/>
    <n v="11156326.449862523"/>
    <n v="0"/>
    <n v="4.8061454346007757"/>
    <n v="4.8061454346007757"/>
    <n v="0"/>
    <n v="0"/>
    <n v="557816.32249312615"/>
    <n v="557816.32249312615"/>
    <n v="0"/>
    <n v="0"/>
    <x v="1"/>
  </r>
  <r>
    <x v="43"/>
    <s v=""/>
    <n v="0"/>
    <n v="1"/>
    <x v="1"/>
    <s v="Vestdanmark"/>
    <n v="1396729.6165794584"/>
    <n v="0"/>
    <n v="0"/>
    <n v="121875.54404868034"/>
    <n v="0"/>
    <n v="0"/>
    <n v="0"/>
    <n v="0"/>
    <n v="1274854.0725307781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  <n v="0"/>
    <x v="1"/>
  </r>
  <r>
    <x v="47"/>
    <s v="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1141968.1379214316"/>
    <n v="53583.311128787769"/>
    <n v="0"/>
    <n v="0"/>
    <n v="0"/>
    <n v="0"/>
    <n v="0"/>
    <n v="0"/>
    <n v="1088384.826792643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573286016.47512531"/>
    <n v="0"/>
    <n v="0"/>
    <n v="0"/>
    <n v="0"/>
    <n v="0"/>
    <n v="573286016.47512531"/>
    <n v="0"/>
    <n v="0"/>
    <n v="0"/>
    <n v="573286016.47512531"/>
    <n v="0"/>
    <n v="0"/>
    <n v="0"/>
    <n v="0"/>
    <n v="0"/>
    <n v="0"/>
    <n v="0"/>
    <n v="0"/>
    <n v="0"/>
    <x v="1"/>
  </r>
  <r>
    <x v="4"/>
    <s v=""/>
    <n v="0"/>
    <n v="0"/>
    <x v="2"/>
    <s v="Vestdanmark"/>
    <n v="28330983.943892833"/>
    <n v="0"/>
    <n v="0"/>
    <n v="0"/>
    <n v="0"/>
    <n v="21676886.123978399"/>
    <n v="0"/>
    <n v="0"/>
    <n v="6654097.819914434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4867635.4338269737"/>
    <n v="0"/>
    <n v="0"/>
    <n v="0"/>
    <n v="4380871.8904442769"/>
    <n v="0"/>
    <n v="0"/>
    <n v="0"/>
    <n v="486763.54338269681"/>
    <n v="486763.54338269681"/>
    <n v="4380871.8904442769"/>
    <n v="0.27649438594469189"/>
    <n v="2.7649438594469222"/>
    <n v="2.4884494735022304"/>
    <n v="0.27649438594469178"/>
    <n v="20815.65805500955"/>
    <n v="208156.58055009574"/>
    <n v="187340.92249508618"/>
    <n v="20815.658055009553"/>
    <n v="0"/>
    <x v="0"/>
  </r>
  <r>
    <x v="6"/>
    <s v="Husdyrgødning"/>
    <n v="1"/>
    <n v="0"/>
    <x v="2"/>
    <s v="Vestdanmark"/>
    <n v="2277408.0039894977"/>
    <n v="0"/>
    <n v="0"/>
    <n v="0"/>
    <n v="2049667.2035905479"/>
    <n v="86216.160151030956"/>
    <n v="0"/>
    <n v="0"/>
    <n v="141524.64024791867"/>
    <n v="141524.64024791867"/>
    <n v="2049667.2035905479"/>
    <n v="0.30484407509401679"/>
    <n v="4.7198272316280567"/>
    <n v="4.4149831565340403"/>
    <n v="0.30484407509401645"/>
    <n v="42457.392074375595"/>
    <n v="657357.55315153988"/>
    <n v="614900.16107716435"/>
    <n v="42457.39207437553"/>
    <n v="0"/>
    <x v="0"/>
  </r>
  <r>
    <x v="7"/>
    <s v=""/>
    <n v="0"/>
    <n v="0"/>
    <x v="2"/>
    <s v="Vestdanmark"/>
    <n v="3428461.3267074595"/>
    <n v="3445408.7336405795"/>
    <n v="0"/>
    <n v="0"/>
    <n v="0"/>
    <n v="0"/>
    <n v="0"/>
    <n v="0"/>
    <n v="-16947.406933119986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2"/>
    <s v="Vestdanmark"/>
    <n v="8195.1814461661797"/>
    <n v="0"/>
    <n v="0"/>
    <n v="0"/>
    <n v="7375.6633015495618"/>
    <n v="819.51814461661775"/>
    <n v="0"/>
    <n v="0"/>
    <n v="0"/>
    <n v="0"/>
    <n v="7375.6633015495618"/>
    <n v="0"/>
    <n v="3.4687006940857436E-3"/>
    <n v="3.4687006940857436E-3"/>
    <n v="0"/>
    <n v="0"/>
    <n v="464.66678799762241"/>
    <n v="464.66678799762241"/>
    <n v="0"/>
    <n v="0"/>
    <x v="1"/>
  </r>
  <r>
    <x v="9"/>
    <s v="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923907.87146641535"/>
    <n v="0"/>
    <n v="0"/>
    <n v="0"/>
    <n v="0"/>
    <n v="0"/>
    <n v="0"/>
    <n v="0"/>
    <n v="923907.87146641535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7589.562606446209"/>
    <n v="0"/>
    <n v="0"/>
    <n v="267978.92035102146"/>
    <n v="0"/>
    <n v="0"/>
    <n v="0"/>
    <n v="0"/>
    <n v="-240389.35774457525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30133854.036523994"/>
    <n v="10166689.07403291"/>
    <n v="0"/>
    <n v="0"/>
    <n v="0"/>
    <n v="0"/>
    <n v="0"/>
    <n v="9961349.4049351998"/>
    <n v="10005815.557555884"/>
    <n v="10005815.557555884"/>
    <n v="0"/>
    <n v="18.409449898958133"/>
    <n v="18.409449898958133"/>
    <n v="0"/>
    <n v="18.409449898958133"/>
    <n v="2801628.3561156476"/>
    <n v="2801628.3561156476"/>
    <n v="0"/>
    <n v="2801628.3561156476"/>
    <n v="0"/>
    <x v="0"/>
  </r>
  <r>
    <x v="14"/>
    <s v=""/>
    <n v="0"/>
    <n v="0"/>
    <x v="2"/>
    <s v="Vestdanmark"/>
    <n v="1665252.6444007659"/>
    <n v="1665252.64440076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93502.23599265714"/>
    <n v="0"/>
    <n v="0"/>
    <n v="280672.65868343826"/>
    <n v="0"/>
    <n v="0"/>
    <n v="0"/>
    <n v="0"/>
    <n v="-87170.422690781124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Vestdanmark"/>
    <n v="2122159.4775555073"/>
    <n v="642255.52089088678"/>
    <n v="652649.36471517885"/>
    <n v="0"/>
    <n v="0"/>
    <n v="0"/>
    <n v="827254.59194944182"/>
    <n v="0"/>
    <n v="0"/>
    <n v="0"/>
    <n v="827254.59194944182"/>
    <n v="0"/>
    <n v="8.5503432555490537"/>
    <n v="0"/>
    <n v="8.5503432555490537"/>
    <n v="0"/>
    <n v="703166.40315702558"/>
    <n v="0"/>
    <n v="703166.40315702558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011306.208113418"/>
    <n v="0"/>
    <n v="0"/>
    <n v="0"/>
    <n v="0"/>
    <n v="0"/>
    <n v="0"/>
    <n v="-4011306.20811341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465047.65356310364"/>
    <n v="0"/>
    <n v="0"/>
    <n v="0"/>
    <n v="0"/>
    <n v="0"/>
    <n v="0"/>
    <n v="0"/>
    <n v="465047.65356310364"/>
    <n v="465047.65356310364"/>
    <n v="0"/>
    <n v="2.0151119390838916"/>
    <n v="2.0151119390838916"/>
    <n v="0"/>
    <n v="2.0151119390838916"/>
    <n v="195320.01449650351"/>
    <n v="195320.01449650351"/>
    <n v="0"/>
    <n v="195320.01449650351"/>
    <n v="0"/>
    <x v="0"/>
  </r>
  <r>
    <x v="20"/>
    <s v=""/>
    <n v="0"/>
    <n v="0"/>
    <x v="2"/>
    <s v="Vestdanmark"/>
    <n v="607206.64102514205"/>
    <n v="0"/>
    <n v="0"/>
    <n v="0"/>
    <n v="0"/>
    <n v="0"/>
    <n v="0"/>
    <n v="0"/>
    <n v="607206.64102514205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1488613.1514833367"/>
    <n v="0"/>
    <n v="0"/>
    <n v="128347.79869443661"/>
    <n v="0"/>
    <n v="0"/>
    <n v="0"/>
    <n v="0"/>
    <n v="1360265.352788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2027134.8711416433"/>
    <n v="0"/>
    <n v="0"/>
    <n v="307470.55071854044"/>
    <n v="0"/>
    <n v="0"/>
    <n v="0"/>
    <n v="0"/>
    <n v="1719664.3204231029"/>
    <n v="1719664.3204231029"/>
    <n v="0"/>
    <n v="5.8896095444442693"/>
    <n v="5.8896095444442693"/>
    <n v="0"/>
    <n v="5.8896095444442693"/>
    <n v="533095.93933116191"/>
    <n v="533095.93933116191"/>
    <n v="0"/>
    <n v="533095.93933116191"/>
    <n v="0"/>
    <x v="0"/>
  </r>
  <r>
    <x v="23"/>
    <s v=""/>
    <n v="0"/>
    <n v="0"/>
    <x v="2"/>
    <s v="Vestdanmark"/>
    <n v="0"/>
    <n v="0"/>
    <n v="0"/>
    <n v="0"/>
    <n v="0"/>
    <n v="140701.71339130084"/>
    <n v="0"/>
    <n v="0"/>
    <n v="-140701.71339130084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8368983.7043439979"/>
    <n v="0"/>
    <n v="0"/>
    <n v="0"/>
    <n v="7532085.3339095982"/>
    <n v="836898.37043439958"/>
    <n v="0"/>
    <n v="0"/>
    <n v="0"/>
    <n v="0"/>
    <n v="7532085.3339095982"/>
    <n v="0"/>
    <n v="3.8126662751716998"/>
    <n v="3.8126662751716998"/>
    <n v="0"/>
    <n v="0"/>
    <n v="572438.4853771294"/>
    <n v="572438.4853771294"/>
    <n v="0"/>
    <n v="0"/>
    <x v="1"/>
  </r>
  <r>
    <x v="25"/>
    <s v=""/>
    <n v="0"/>
    <n v="0"/>
    <x v="2"/>
    <s v="Vestdanmark"/>
    <n v="1719142.7699023227"/>
    <n v="1259207.8115265125"/>
    <n v="0"/>
    <n v="0"/>
    <n v="0"/>
    <n v="0"/>
    <n v="0"/>
    <n v="0"/>
    <n v="459934.95837581018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5344398.4307887303"/>
    <n v="0"/>
    <n v="0"/>
    <n v="0"/>
    <n v="0"/>
    <n v="0"/>
    <n v="0"/>
    <n v="0"/>
    <n v="5344398.4307887303"/>
    <n v="5344398.4307887303"/>
    <n v="0"/>
    <n v="19.186390366531544"/>
    <n v="19.186390366531544"/>
    <n v="0"/>
    <n v="19.186390366531544"/>
    <n v="1603319.5292366191"/>
    <n v="1603319.5292366191"/>
    <n v="0"/>
    <n v="1603319.5292366191"/>
    <n v="0"/>
    <x v="0"/>
  </r>
  <r>
    <x v="27"/>
    <s v="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1"/>
    <s v="Vedmasse"/>
    <n v="1"/>
    <n v="0"/>
    <x v="2"/>
    <s v="Vestdanmark"/>
    <n v="113901.26981199977"/>
    <n v="0"/>
    <n v="0"/>
    <n v="0"/>
    <n v="0"/>
    <n v="0"/>
    <n v="113901.26981199977"/>
    <n v="0"/>
    <n v="0"/>
    <n v="0"/>
    <n v="113901.26981199977"/>
    <n v="0"/>
    <n v="2.0957833645407953"/>
    <n v="0"/>
    <n v="2.0957833645407953"/>
    <n v="0"/>
    <n v="47269.026971979903"/>
    <n v="0"/>
    <n v="47269.026971979903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59015.15773868945"/>
    <n v="0"/>
    <n v="0"/>
    <n v="0"/>
    <n v="0"/>
    <n v="0"/>
    <n v="0"/>
    <n v="459015.1577386894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229507.57886934472"/>
    <n v="177866.82444139273"/>
    <n v="0"/>
    <n v="0"/>
    <n v="0"/>
    <n v="0"/>
    <n v="0"/>
    <n v="0"/>
    <n v="51640.754427951993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46884.85047638064"/>
    <n v="0"/>
    <n v="0"/>
    <n v="0"/>
    <n v="0"/>
    <n v="0"/>
    <n v="146884.85047638064"/>
    <n v="0"/>
    <n v="0"/>
    <n v="0"/>
    <n v="146884.85047638064"/>
    <n v="0"/>
    <n v="5.1409697666733223"/>
    <n v="0"/>
    <n v="5.1409697666733223"/>
    <n v="0"/>
    <n v="0"/>
    <n v="0"/>
    <n v="0"/>
    <n v="0"/>
    <x v="1"/>
  </r>
  <r>
    <x v="38"/>
    <s v="Græs og urter"/>
    <n v="1"/>
    <n v="1"/>
    <x v="2"/>
    <s v="Vestdanmark"/>
    <n v="1751505.460784164"/>
    <n v="698815.68263794051"/>
    <n v="0"/>
    <n v="0"/>
    <n v="0"/>
    <n v="0"/>
    <n v="0"/>
    <n v="0"/>
    <n v="1052689.7781462236"/>
    <n v="1052689.7781462236"/>
    <n v="0"/>
    <n v="2.8570421654799767"/>
    <n v="2.8570421654799767"/>
    <n v="0"/>
    <n v="2.8570421654799767"/>
    <n v="210537.95562924474"/>
    <n v="210537.95562924474"/>
    <n v="0"/>
    <n v="210537.95562924474"/>
    <n v="0"/>
    <x v="0"/>
  </r>
  <r>
    <x v="39"/>
    <s v=""/>
    <n v="0"/>
    <n v="0"/>
    <x v="2"/>
    <s v="Vestdanmark"/>
    <n v="164471.72985140106"/>
    <n v="0"/>
    <n v="0"/>
    <n v="0"/>
    <n v="0"/>
    <n v="0"/>
    <n v="0"/>
    <n v="0"/>
    <n v="164471.7298514010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27623.8452137781"/>
    <n v="32745.356800925863"/>
    <n v="0"/>
    <n v="0"/>
    <n v="0"/>
    <n v="0"/>
    <n v="0"/>
    <n v="0"/>
    <n v="94878.488412852239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31466.7819703384"/>
    <n v="0"/>
    <n v="0"/>
    <n v="0"/>
    <n v="3718320.1037733047"/>
    <n v="0"/>
    <n v="0"/>
    <n v="0"/>
    <n v="413146.6781970337"/>
    <n v="413146.6781970337"/>
    <n v="3718320.1037733047"/>
    <n v="0.20616432388710182"/>
    <n v="2.0616432388710191"/>
    <n v="1.855478914983917"/>
    <n v="0.20616432388710204"/>
    <n v="24788.80069182202"/>
    <n v="247888.00691822029"/>
    <n v="223099.20622639827"/>
    <n v="24788.80069182202"/>
    <n v="0"/>
    <x v="0"/>
  </r>
  <r>
    <x v="42"/>
    <s v="Husdyrgødning"/>
    <n v="1"/>
    <n v="0"/>
    <x v="2"/>
    <s v="Vestdanmark"/>
    <n v="13880111.837287154"/>
    <n v="0"/>
    <n v="0"/>
    <n v="0"/>
    <n v="12492100.653558439"/>
    <n v="1388011.1837287152"/>
    <n v="0"/>
    <n v="0"/>
    <n v="0"/>
    <n v="0"/>
    <n v="12492100.653558439"/>
    <n v="0"/>
    <n v="5.381596961552976"/>
    <n v="5.381596961552976"/>
    <n v="0"/>
    <n v="0"/>
    <n v="624605.03267792193"/>
    <n v="624605.03267792193"/>
    <n v="0"/>
    <n v="0"/>
    <x v="1"/>
  </r>
  <r>
    <x v="43"/>
    <s v=""/>
    <n v="0"/>
    <n v="1"/>
    <x v="2"/>
    <s v="Vestdanmark"/>
    <n v="1384505.5584216663"/>
    <n v="0"/>
    <n v="0"/>
    <n v="126627.09194270898"/>
    <n v="0"/>
    <n v="0"/>
    <n v="0"/>
    <n v="0"/>
    <n v="1257878.4664789573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  <n v="0"/>
    <x v="1"/>
  </r>
  <r>
    <x v="47"/>
    <s v="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76267.9564046892"/>
    <n v="7523.964529683959"/>
    <n v="0"/>
    <n v="0"/>
    <n v="0"/>
    <n v="0"/>
    <n v="0"/>
    <n v="0"/>
    <n v="168743.9918750052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109335233.51434851"/>
    <n v="0"/>
    <n v="0"/>
    <n v="0"/>
    <n v="0"/>
    <n v="0"/>
    <n v="109335233.51434851"/>
    <n v="0"/>
    <n v="0"/>
    <n v="0"/>
    <n v="109335233.51434851"/>
    <n v="0"/>
    <n v="0"/>
    <n v="0"/>
    <n v="0"/>
    <n v="0"/>
    <n v="0"/>
    <n v="0"/>
    <n v="0"/>
    <n v="0"/>
    <x v="1"/>
  </r>
  <r>
    <x v="4"/>
    <s v=""/>
    <n v="0"/>
    <n v="0"/>
    <x v="1"/>
    <s v="Østdanmark"/>
    <n v="5096793.2716633677"/>
    <n v="0"/>
    <n v="0"/>
    <n v="0"/>
    <n v="0"/>
    <n v="4076597.0319324732"/>
    <n v="0"/>
    <n v="0"/>
    <n v="1020196.239730894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242530.42498367353"/>
    <n v="0"/>
    <n v="0"/>
    <n v="0"/>
    <n v="181897.81873775515"/>
    <n v="0"/>
    <n v="0"/>
    <n v="0"/>
    <n v="60632.606245918374"/>
    <n v="60632.606245918374"/>
    <n v="181897.81873775515"/>
    <n v="3.444090146046757E-2"/>
    <n v="0.13776360584187031"/>
    <n v="0.10332270438140273"/>
    <n v="3.4440901460467577E-2"/>
    <n v="2592.8556395744608"/>
    <n v="10371.422558297845"/>
    <n v="7778.5669187233843"/>
    <n v="2592.8556395744608"/>
    <n v="0"/>
    <x v="0"/>
  </r>
  <r>
    <x v="6"/>
    <s v="Husdyrgødning"/>
    <n v="1"/>
    <n v="0"/>
    <x v="1"/>
    <s v="Østdanmark"/>
    <n v="334258.37302149995"/>
    <n v="0"/>
    <n v="0"/>
    <n v="0"/>
    <n v="250693.77976612496"/>
    <n v="31635.167446677671"/>
    <n v="0"/>
    <n v="0"/>
    <n v="51929.425808697299"/>
    <n v="51929.425808697299"/>
    <n v="250693.77976612496"/>
    <n v="0.11185598319193399"/>
    <n v="0.65185038480816715"/>
    <n v="0.53999440161623313"/>
    <n v="0.11185598319193402"/>
    <n v="15578.827742609188"/>
    <n v="90786.961672446676"/>
    <n v="75208.133929837481"/>
    <n v="15578.827742609195"/>
    <n v="0"/>
    <x v="0"/>
  </r>
  <r>
    <x v="7"/>
    <s v=""/>
    <n v="0"/>
    <n v="0"/>
    <x v="1"/>
    <s v="Østdanmark"/>
    <n v="170823.43037196452"/>
    <n v="169576.28847656137"/>
    <n v="0"/>
    <n v="0"/>
    <n v="0"/>
    <n v="0"/>
    <n v="0"/>
    <n v="0"/>
    <n v="1247.1418954031542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87.81855383382072"/>
    <n v="0"/>
    <n v="0"/>
    <n v="0"/>
    <n v="515.86391537536554"/>
    <n v="171.95463845845521"/>
    <n v="0"/>
    <n v="0"/>
    <n v="0"/>
    <n v="0"/>
    <n v="515.86391537536554"/>
    <n v="0"/>
    <n v="2.4260564076188066E-4"/>
    <n v="2.4260564076188066E-4"/>
    <n v="0"/>
    <n v="0"/>
    <n v="32.499426668648027"/>
    <n v="32.499426668648027"/>
    <n v="0"/>
    <n v="0"/>
    <x v="1"/>
  </r>
  <r>
    <x v="9"/>
    <s v="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9419.57427429431"/>
    <n v="0"/>
    <n v="0"/>
    <n v="0"/>
    <n v="0"/>
    <n v="0"/>
    <n v="0"/>
    <n v="0"/>
    <n v="339419.57427429431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506.0234201630083"/>
    <n v="0"/>
    <n v="0"/>
    <n v="223323.94265330929"/>
    <n v="0"/>
    <n v="0"/>
    <n v="0"/>
    <n v="0"/>
    <n v="-213817.9192331463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5848605.7258035736"/>
    <n v="1427567.7700001742"/>
    <n v="0"/>
    <n v="0"/>
    <n v="0"/>
    <n v="0"/>
    <n v="0"/>
    <n v="496325.23582202086"/>
    <n v="3924712.7199813789"/>
    <n v="3924712.7199813789"/>
    <n v="0"/>
    <n v="7.2209808156757402"/>
    <n v="7.2209808156757402"/>
    <n v="0"/>
    <n v="7.2209808156757402"/>
    <n v="1098919.5615947861"/>
    <n v="1098919.5615947861"/>
    <n v="0"/>
    <n v="1098919.5615947861"/>
    <n v="0"/>
    <x v="0"/>
  </r>
  <r>
    <x v="14"/>
    <s v=""/>
    <n v="0"/>
    <n v="0"/>
    <x v="1"/>
    <s v="Østdanmark"/>
    <n v="82971.380466382761"/>
    <n v="82971.3804663827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64596.129800272989"/>
    <n v="0"/>
    <n v="0"/>
    <n v="233902.44520004498"/>
    <n v="0"/>
    <n v="0"/>
    <n v="0"/>
    <n v="0"/>
    <n v="-169306.3153997719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Østdanmark"/>
    <n v="957139.58560994104"/>
    <n v="90183.074848850796"/>
    <n v="100014.05145838822"/>
    <n v="0"/>
    <n v="0"/>
    <n v="0"/>
    <n v="766942.45930270199"/>
    <n v="0"/>
    <n v="0"/>
    <n v="0"/>
    <n v="766942.45930270199"/>
    <n v="0"/>
    <n v="7.9269687326121669"/>
    <n v="0"/>
    <n v="7.9269687326121669"/>
    <n v="0"/>
    <n v="651901.09040729667"/>
    <n v="0"/>
    <n v="651901.09040729667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563252.34465272981"/>
    <n v="0"/>
    <n v="0"/>
    <n v="0"/>
    <n v="0"/>
    <n v="0"/>
    <n v="0"/>
    <n v="-563252.3446527298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201165.45595975555"/>
    <n v="0"/>
    <n v="0"/>
    <n v="0"/>
    <n v="0"/>
    <n v="0"/>
    <n v="0"/>
    <n v="0"/>
    <n v="201165.45595975555"/>
    <n v="201165.45595975555"/>
    <n v="0"/>
    <n v="0.87167607218289567"/>
    <n v="0.87167607218289567"/>
    <n v="0"/>
    <n v="0.87167607218289567"/>
    <n v="84489.491503097321"/>
    <n v="84489.491503097321"/>
    <n v="0"/>
    <n v="84489.491503097321"/>
    <n v="0"/>
    <x v="0"/>
  </r>
  <r>
    <x v="20"/>
    <s v=""/>
    <n v="0"/>
    <n v="0"/>
    <x v="1"/>
    <s v="Østdanmark"/>
    <n v="204930.84110787377"/>
    <n v="0"/>
    <n v="0"/>
    <n v="0"/>
    <n v="0"/>
    <n v="0"/>
    <n v="0"/>
    <n v="0"/>
    <n v="204930.84110787377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97901.38065030228"/>
    <n v="0"/>
    <n v="0"/>
    <n v="106960.41463921656"/>
    <n v="0"/>
    <n v="0"/>
    <n v="0"/>
    <n v="0"/>
    <n v="390940.9660110857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88374.092524813"/>
    <n v="442471.13985946064"/>
    <n v="0"/>
    <n v="256234.83946537593"/>
    <n v="0"/>
    <n v="0"/>
    <n v="0"/>
    <n v="0"/>
    <n v="889668.11319997651"/>
    <n v="889668.11319997651"/>
    <n v="0"/>
    <n v="3.046988734174072"/>
    <n v="3.046988734174072"/>
    <n v="0"/>
    <n v="3.046988734174072"/>
    <n v="275797.11509199272"/>
    <n v="275797.11509199272"/>
    <n v="0"/>
    <n v="275797.11509199272"/>
    <n v="0"/>
    <x v="0"/>
  </r>
  <r>
    <x v="23"/>
    <s v=""/>
    <n v="0"/>
    <n v="0"/>
    <x v="1"/>
    <s v="Østdanmark"/>
    <n v="0"/>
    <n v="0"/>
    <n v="0"/>
    <n v="0"/>
    <n v="0"/>
    <n v="267198.26870512444"/>
    <n v="0"/>
    <n v="0"/>
    <n v="-267198.26870512444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812564.63715346437"/>
    <n v="0"/>
    <n v="0"/>
    <n v="0"/>
    <n v="609423.47786509828"/>
    <n v="203141.15928836609"/>
    <n v="0"/>
    <n v="0"/>
    <n v="0"/>
    <n v="0"/>
    <n v="609423.47786509828"/>
    <n v="0"/>
    <n v="0.30848407026053415"/>
    <n v="0.30848407026053415"/>
    <n v="0"/>
    <n v="0"/>
    <n v="46316.184317747466"/>
    <n v="46316.184317747466"/>
    <n v="0"/>
    <n v="0"/>
    <x v="1"/>
  </r>
  <r>
    <x v="25"/>
    <s v=""/>
    <n v="0"/>
    <n v="0"/>
    <x v="1"/>
    <s v="Østdanmark"/>
    <n v="124660.42047523726"/>
    <n v="176813.16644757299"/>
    <n v="0"/>
    <n v="0"/>
    <n v="0"/>
    <n v="0"/>
    <n v="0"/>
    <n v="0"/>
    <n v="-52152.74597233573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783661.0251624556"/>
    <n v="425751.21868238528"/>
    <n v="0"/>
    <n v="0"/>
    <n v="0"/>
    <n v="0"/>
    <n v="0"/>
    <n v="0"/>
    <n v="1357909.8064800703"/>
    <n v="1357909.8064800703"/>
    <n v="0"/>
    <n v="4.874896205263453"/>
    <n v="4.874896205263453"/>
    <n v="0"/>
    <n v="4.874896205263453"/>
    <n v="407372.94194402109"/>
    <n v="407372.94194402109"/>
    <n v="0"/>
    <n v="407372.94194402109"/>
    <n v="0"/>
    <x v="0"/>
  </r>
  <r>
    <x v="27"/>
    <s v="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294462.92097351002"/>
    <n v="0"/>
    <n v="0"/>
    <n v="0"/>
    <n v="0"/>
    <n v="0"/>
    <n v="0"/>
    <n v="0"/>
    <n v="294462.92097351002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1571.723507452407"/>
    <n v="0"/>
    <n v="0"/>
    <n v="0"/>
    <n v="0"/>
    <n v="0"/>
    <n v="41571.723507452407"/>
    <n v="0"/>
    <n v="0"/>
    <n v="0"/>
    <n v="41571.723507452407"/>
    <n v="0"/>
    <n v="0.7649197125371241"/>
    <n v="0"/>
    <n v="0.7649197125371241"/>
    <n v="0"/>
    <n v="17252.265255592749"/>
    <n v="0"/>
    <n v="17252.265255592749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55136.14949717541"/>
    <n v="0"/>
    <n v="0"/>
    <n v="0"/>
    <n v="0"/>
    <n v="0"/>
    <n v="0"/>
    <n v="155136.1494971754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77568.074748587707"/>
    <n v="24975.382258256472"/>
    <n v="0"/>
    <n v="0"/>
    <n v="0"/>
    <n v="0"/>
    <n v="0"/>
    <n v="0"/>
    <n v="52592.692490331232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9643.567839096133"/>
    <n v="0"/>
    <n v="0"/>
    <n v="0"/>
    <n v="0"/>
    <n v="0"/>
    <n v="49643.567839096133"/>
    <n v="0"/>
    <n v="0"/>
    <n v="0"/>
    <n v="49643.567839096133"/>
    <n v="0"/>
    <n v="1.7375248743683644"/>
    <n v="0"/>
    <n v="1.7375248743683644"/>
    <n v="0"/>
    <n v="0"/>
    <n v="0"/>
    <n v="0"/>
    <n v="0"/>
    <x v="1"/>
  </r>
  <r>
    <x v="38"/>
    <s v="Græs og urter"/>
    <n v="1"/>
    <n v="1"/>
    <x v="1"/>
    <s v="Østdanmark"/>
    <n v="594214.23560647713"/>
    <n v="98125.03740796163"/>
    <n v="0"/>
    <n v="0"/>
    <n v="0"/>
    <n v="0"/>
    <n v="0"/>
    <n v="0"/>
    <n v="496089.19819851551"/>
    <n v="496089.19819851551"/>
    <n v="0"/>
    <n v="1.346405927478699"/>
    <n v="1.346405927478699"/>
    <n v="0"/>
    <n v="1.346405927478699"/>
    <n v="99217.839639703103"/>
    <n v="99217.839639703103"/>
    <n v="0"/>
    <n v="99217.839639703103"/>
    <n v="0"/>
    <x v="0"/>
  </r>
  <r>
    <x v="39"/>
    <s v=""/>
    <n v="0"/>
    <n v="0"/>
    <x v="1"/>
    <s v="Østdanmark"/>
    <n v="22118.152254158318"/>
    <n v="0"/>
    <n v="0"/>
    <n v="0"/>
    <n v="0"/>
    <n v="0"/>
    <n v="0"/>
    <n v="0"/>
    <n v="22118.152254158318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8468.437352394609"/>
    <n v="4597.9783236957528"/>
    <n v="0"/>
    <n v="0"/>
    <n v="0"/>
    <n v="0"/>
    <n v="0"/>
    <n v="0"/>
    <n v="13870.459028698857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763.9180281772"/>
    <n v="0"/>
    <n v="0"/>
    <n v="0"/>
    <n v="2508572.9385211328"/>
    <n v="0"/>
    <n v="0"/>
    <n v="0"/>
    <n v="836190.97950704442"/>
    <n v="836190.97950704442"/>
    <n v="2508572.9385211328"/>
    <n v="0.41726766068381027"/>
    <n v="1.6690706427352411"/>
    <n v="1.2518029820514307"/>
    <n v="0.41726766068381038"/>
    <n v="50171.458770422665"/>
    <n v="200685.83508169063"/>
    <n v="150514.37631126796"/>
    <n v="50171.458770422672"/>
    <n v="0"/>
    <x v="0"/>
  </r>
  <r>
    <x v="42"/>
    <s v="Husdyrgødning"/>
    <n v="1"/>
    <n v="0"/>
    <x v="1"/>
    <s v="Østdanmark"/>
    <n v="2155359.3571725488"/>
    <n v="0"/>
    <n v="0"/>
    <n v="0"/>
    <n v="1616519.5178794116"/>
    <n v="538839.83929313719"/>
    <n v="0"/>
    <n v="0"/>
    <n v="0"/>
    <n v="0"/>
    <n v="1616519.5178794116"/>
    <n v="0"/>
    <n v="0.69639660830245065"/>
    <n v="0.69639660830245065"/>
    <n v="0"/>
    <n v="0"/>
    <n v="80825.975893970579"/>
    <n v="80825.975893970579"/>
    <n v="0"/>
    <n v="0"/>
    <x v="1"/>
  </r>
  <r>
    <x v="43"/>
    <s v=""/>
    <n v="0"/>
    <n v="1"/>
    <x v="1"/>
    <s v="Østdanmark"/>
    <n v="202382.09203969146"/>
    <n v="0"/>
    <n v="0"/>
    <n v="105526.43984954793"/>
    <n v="0"/>
    <n v="0"/>
    <n v="0"/>
    <n v="0"/>
    <n v="96855.652190143534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  <n v="0"/>
    <x v="1"/>
  </r>
  <r>
    <x v="47"/>
    <s v="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79867.81579326891"/>
    <n v="6810.0513950364375"/>
    <n v="0"/>
    <n v="0"/>
    <n v="0"/>
    <n v="0"/>
    <n v="0"/>
    <n v="0"/>
    <n v="373057.7643982324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132290752.37400205"/>
    <n v="0"/>
    <n v="0"/>
    <n v="0"/>
    <n v="0"/>
    <n v="0"/>
    <n v="132290752.37400205"/>
    <n v="0"/>
    <n v="0"/>
    <n v="0"/>
    <n v="132290752.37400205"/>
    <n v="0"/>
    <n v="0"/>
    <n v="0"/>
    <n v="0"/>
    <n v="0"/>
    <n v="0"/>
    <n v="0"/>
    <n v="0"/>
    <n v="0"/>
    <x v="1"/>
  </r>
  <r>
    <x v="4"/>
    <s v=""/>
    <n v="0"/>
    <n v="0"/>
    <x v="2"/>
    <s v="Østdanmark"/>
    <n v="6267371.4968841244"/>
    <n v="0"/>
    <n v="0"/>
    <n v="0"/>
    <n v="0"/>
    <n v="4795354.0372504871"/>
    <n v="0"/>
    <n v="0"/>
    <n v="1472017.4596336372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618641.26681139111"/>
    <n v="0"/>
    <n v="0"/>
    <n v="0"/>
    <n v="556777.140130252"/>
    <n v="0"/>
    <n v="0"/>
    <n v="0"/>
    <n v="61864.126681139111"/>
    <n v="61864.126681139111"/>
    <n v="556777.140130252"/>
    <n v="3.5140437181956446E-2"/>
    <n v="0.35140437181956452"/>
    <n v="0.31626393463760805"/>
    <n v="3.5140437181956474E-2"/>
    <n v="2645.5196252319838"/>
    <n v="26455.196252319838"/>
    <n v="23809.676627087854"/>
    <n v="2645.5196252319838"/>
    <n v="0"/>
    <x v="0"/>
  </r>
  <r>
    <x v="6"/>
    <s v="Husdyrgødning"/>
    <n v="1"/>
    <n v="0"/>
    <x v="2"/>
    <s v="Østdanmark"/>
    <n v="309678.15571473341"/>
    <n v="0"/>
    <n v="0"/>
    <n v="0"/>
    <n v="278710.34014326008"/>
    <n v="11723.530180629188"/>
    <n v="0"/>
    <n v="0"/>
    <n v="19244.285390844161"/>
    <n v="19244.285390844161"/>
    <n v="278710.34014326008"/>
    <n v="4.1452190731878322E-2"/>
    <n v="0.64179426340046053"/>
    <n v="0.60034207266858219"/>
    <n v="4.1452190731878336E-2"/>
    <n v="5773.2856172532483"/>
    <n v="89386.387660231267"/>
    <n v="83613.102042978018"/>
    <n v="5773.2856172532483"/>
    <n v="0"/>
    <x v="0"/>
  </r>
  <r>
    <x v="7"/>
    <s v=""/>
    <n v="0"/>
    <n v="0"/>
    <x v="2"/>
    <s v="Østdanmark"/>
    <n v="435732.64415585622"/>
    <n v="437886.53703399032"/>
    <n v="0"/>
    <n v="0"/>
    <n v="0"/>
    <n v="0"/>
    <n v="0"/>
    <n v="0"/>
    <n v="-2153.8928781340946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2"/>
    <s v="Østdanmark"/>
    <n v="687.81855383382072"/>
    <n v="0"/>
    <n v="0"/>
    <n v="0"/>
    <n v="619.03669845043862"/>
    <n v="68.781855383382052"/>
    <n v="0"/>
    <n v="0"/>
    <n v="0"/>
    <n v="0"/>
    <n v="619.03669845043862"/>
    <n v="0"/>
    <n v="2.9112676891425676E-4"/>
    <n v="2.9112676891425676E-4"/>
    <n v="0"/>
    <n v="0"/>
    <n v="38.999312002377636"/>
    <n v="38.999312002377636"/>
    <n v="0"/>
    <n v="0"/>
    <x v="1"/>
  </r>
  <r>
    <x v="9"/>
    <s v="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307331.57386244164"/>
    <n v="0"/>
    <n v="0"/>
    <n v="0"/>
    <n v="0"/>
    <n v="0"/>
    <n v="0"/>
    <n v="0"/>
    <n v="307331.57386244164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9177.4774951938543"/>
    <n v="0"/>
    <n v="0"/>
    <n v="233795.01599247381"/>
    <n v="0"/>
    <n v="0"/>
    <n v="0"/>
    <n v="0"/>
    <n v="-224617.53849727995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9788684.072497759"/>
    <n v="1292112.6681610101"/>
    <n v="0"/>
    <n v="0"/>
    <n v="0"/>
    <n v="0"/>
    <n v="0"/>
    <n v="1266015.4809858061"/>
    <n v="7230555.9233509433"/>
    <n v="7230555.9233509433"/>
    <n v="0"/>
    <n v="13.303319079475317"/>
    <n v="13.303319079475317"/>
    <n v="0"/>
    <n v="13.303319079475317"/>
    <n v="2024555.6585382642"/>
    <n v="2024555.6585382642"/>
    <n v="0"/>
    <n v="2024555.6585382642"/>
    <n v="0"/>
    <x v="0"/>
  </r>
  <r>
    <x v="14"/>
    <s v=""/>
    <n v="0"/>
    <n v="0"/>
    <x v="2"/>
    <s v="Østdanmark"/>
    <n v="211641.5700185587"/>
    <n v="211641.57001855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64367.182670644317"/>
    <n v="0"/>
    <n v="0"/>
    <n v="244869.51675001203"/>
    <n v="0"/>
    <n v="0"/>
    <n v="0"/>
    <n v="0"/>
    <n v="-180502.33407936772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Østdanmark"/>
    <n v="705921.69670451735"/>
    <n v="81626.032693283953"/>
    <n v="93187.234911625652"/>
    <n v="0"/>
    <n v="0"/>
    <n v="0"/>
    <n v="531108.42909960775"/>
    <n v="0"/>
    <n v="0"/>
    <n v="0"/>
    <n v="531108.42909960775"/>
    <n v="0"/>
    <n v="5.4894338682554205"/>
    <n v="0"/>
    <n v="5.4894338682554205"/>
    <n v="0"/>
    <n v="451442.16473466658"/>
    <n v="0"/>
    <n v="451442.16473466658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509808.01415619999"/>
    <n v="0"/>
    <n v="0"/>
    <n v="0"/>
    <n v="0"/>
    <n v="0"/>
    <n v="0"/>
    <n v="-509808.01415619999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198273.18750740081"/>
    <n v="0"/>
    <n v="0"/>
    <n v="0"/>
    <n v="0"/>
    <n v="0"/>
    <n v="0"/>
    <n v="0"/>
    <n v="198273.18750740081"/>
    <n v="198273.18750740081"/>
    <n v="0"/>
    <n v="0.85914349698394377"/>
    <n v="0.85914349698394377"/>
    <n v="0"/>
    <n v="0.85914349698394377"/>
    <n v="83274.738753108337"/>
    <n v="83274.738753108337"/>
    <n v="0"/>
    <n v="83274.738753108337"/>
    <n v="0"/>
    <x v="0"/>
  </r>
  <r>
    <x v="20"/>
    <s v=""/>
    <n v="0"/>
    <n v="0"/>
    <x v="2"/>
    <s v="Østdanmark"/>
    <n v="201983.09637712303"/>
    <n v="0"/>
    <n v="0"/>
    <n v="0"/>
    <n v="0"/>
    <n v="0"/>
    <n v="0"/>
    <n v="0"/>
    <n v="201983.09637712303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495176.8859719403"/>
    <n v="0"/>
    <n v="0"/>
    <n v="111975.50765955324"/>
    <n v="0"/>
    <n v="0"/>
    <n v="0"/>
    <n v="0"/>
    <n v="383201.37831238704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674312.417525545"/>
    <n v="0"/>
    <n v="0"/>
    <n v="268249.01834925939"/>
    <n v="0"/>
    <n v="0"/>
    <n v="0"/>
    <n v="0"/>
    <n v="406063.3991762856"/>
    <n v="406063.3991762856"/>
    <n v="0"/>
    <n v="1.3907102933028939"/>
    <n v="1.3907102933028939"/>
    <n v="0"/>
    <n v="1.3907102933028939"/>
    <n v="125879.65374464853"/>
    <n v="125879.65374464853"/>
    <n v="0"/>
    <n v="125879.65374464853"/>
    <n v="0"/>
    <x v="0"/>
  </r>
  <r>
    <x v="23"/>
    <s v=""/>
    <n v="0"/>
    <n v="0"/>
    <x v="2"/>
    <s v="Østdanmark"/>
    <n v="0"/>
    <n v="0"/>
    <n v="0"/>
    <n v="0"/>
    <n v="0"/>
    <n v="169682.2052053689"/>
    <n v="0"/>
    <n v="0"/>
    <n v="-169682.2052053689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594817.2299258844"/>
    <n v="0"/>
    <n v="0"/>
    <n v="0"/>
    <n v="535335.50693329598"/>
    <n v="59481.722992588424"/>
    <n v="0"/>
    <n v="0"/>
    <n v="0"/>
    <n v="0"/>
    <n v="535335.50693329598"/>
    <n v="0"/>
    <n v="0.27098148025456514"/>
    <n v="0.27098148025456514"/>
    <n v="0"/>
    <n v="0"/>
    <n v="40685.498526930496"/>
    <n v="40685.498526930496"/>
    <n v="0"/>
    <n v="0"/>
    <x v="1"/>
  </r>
  <r>
    <x v="25"/>
    <s v=""/>
    <n v="0"/>
    <n v="0"/>
    <x v="2"/>
    <s v="Østdanmark"/>
    <n v="122186.37009767797"/>
    <n v="160036.20778335625"/>
    <n v="0"/>
    <n v="0"/>
    <n v="0"/>
    <n v="0"/>
    <n v="0"/>
    <n v="0"/>
    <n v="-37849.83768567828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1777777.2349480088"/>
    <n v="0"/>
    <n v="0"/>
    <n v="0"/>
    <n v="0"/>
    <n v="0"/>
    <n v="0"/>
    <n v="0"/>
    <n v="1777777.2349480088"/>
    <n v="1777777.2349480088"/>
    <n v="0"/>
    <n v="6.3822202734633517"/>
    <n v="6.3822202734633517"/>
    <n v="0"/>
    <n v="6.3822202734633517"/>
    <n v="533333.17048440257"/>
    <n v="533333.17048440257"/>
    <n v="0"/>
    <n v="533333.17048440257"/>
    <n v="0"/>
    <x v="0"/>
  </r>
  <r>
    <x v="27"/>
    <s v="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1"/>
    <s v="Vedmasse"/>
    <n v="1"/>
    <n v="0"/>
    <x v="2"/>
    <s v="Østdanmark"/>
    <n v="37888.470915062418"/>
    <n v="0"/>
    <n v="0"/>
    <n v="0"/>
    <n v="0"/>
    <n v="0"/>
    <n v="37888.470915062418"/>
    <n v="0"/>
    <n v="0"/>
    <n v="0"/>
    <n v="37888.470915062418"/>
    <n v="0"/>
    <n v="0.69714786483714841"/>
    <n v="0"/>
    <n v="0.69714786483714841"/>
    <n v="0"/>
    <n v="15723.715429750904"/>
    <n v="0"/>
    <n v="15723.715429750904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152688.22272359687"/>
    <n v="0"/>
    <n v="0"/>
    <n v="0"/>
    <n v="0"/>
    <n v="0"/>
    <n v="0"/>
    <n v="152688.22272359687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76344.111361798437"/>
    <n v="22605.587269634838"/>
    <n v="0"/>
    <n v="0"/>
    <n v="0"/>
    <n v="0"/>
    <n v="0"/>
    <n v="0"/>
    <n v="53738.5240921636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48860.231271550998"/>
    <n v="0"/>
    <n v="0"/>
    <n v="0"/>
    <n v="0"/>
    <n v="0"/>
    <n v="48860.231271550998"/>
    <n v="0"/>
    <n v="0"/>
    <n v="0"/>
    <n v="48860.231271550998"/>
    <n v="0"/>
    <n v="1.7101080945042848"/>
    <n v="0"/>
    <n v="1.7101080945042848"/>
    <n v="0"/>
    <n v="0"/>
    <n v="0"/>
    <n v="0"/>
    <n v="0"/>
    <x v="1"/>
  </r>
  <r>
    <x v="38"/>
    <s v="Græs og urter"/>
    <n v="1"/>
    <n v="1"/>
    <x v="2"/>
    <s v="Østdanmark"/>
    <n v="582626.19739031594"/>
    <n v="88814.420276933524"/>
    <n v="0"/>
    <n v="0"/>
    <n v="0"/>
    <n v="0"/>
    <n v="0"/>
    <n v="0"/>
    <n v="493811.77711338241"/>
    <n v="493811.77711338241"/>
    <n v="0"/>
    <n v="1.3402249155568045"/>
    <n v="1.3402249155568045"/>
    <n v="0"/>
    <n v="1.3402249155568045"/>
    <n v="98762.355422676483"/>
    <n v="98762.355422676483"/>
    <n v="0"/>
    <n v="98762.355422676483"/>
    <n v="0"/>
    <x v="0"/>
  </r>
  <r>
    <x v="39"/>
    <s v=""/>
    <n v="0"/>
    <n v="0"/>
    <x v="2"/>
    <s v="Østdanmark"/>
    <n v="20683.782394615449"/>
    <n v="0"/>
    <n v="0"/>
    <n v="0"/>
    <n v="0"/>
    <n v="0"/>
    <n v="0"/>
    <n v="0"/>
    <n v="20683.782394615449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8186.085556113034"/>
    <n v="4161.6980747444895"/>
    <n v="0"/>
    <n v="0"/>
    <n v="0"/>
    <n v="0"/>
    <n v="0"/>
    <n v="0"/>
    <n v="14024.387481368543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966.231939313"/>
    <n v="0"/>
    <n v="0"/>
    <n v="0"/>
    <n v="3150869.6087453817"/>
    <n v="0"/>
    <n v="0"/>
    <n v="0"/>
    <n v="350096.6231939313"/>
    <n v="350096.6231939313"/>
    <n v="3150869.6087453817"/>
    <n v="0.17470171594000369"/>
    <n v="1.7470171594000368"/>
    <n v="1.572315443460033"/>
    <n v="0.17470171594000372"/>
    <n v="21005.797391635879"/>
    <n v="210057.97391635878"/>
    <n v="189052.17652472289"/>
    <n v="21005.79739163589"/>
    <n v="0"/>
    <x v="0"/>
  </r>
  <r>
    <x v="42"/>
    <s v="Husdyrgødning"/>
    <n v="1"/>
    <n v="0"/>
    <x v="2"/>
    <s v="Østdanmark"/>
    <n v="2011188.1627128469"/>
    <n v="0"/>
    <n v="0"/>
    <n v="0"/>
    <n v="1810069.3464415623"/>
    <n v="201118.81627128465"/>
    <n v="0"/>
    <n v="0"/>
    <n v="0"/>
    <n v="0"/>
    <n v="1810069.3464415623"/>
    <n v="0"/>
    <n v="0.77977787444702518"/>
    <n v="0.77977787444702518"/>
    <n v="0"/>
    <n v="0"/>
    <n v="90503.467322078126"/>
    <n v="90503.467322078126"/>
    <n v="0"/>
    <n v="0"/>
    <x v="1"/>
  </r>
  <r>
    <x v="43"/>
    <s v=""/>
    <n v="0"/>
    <n v="1"/>
    <x v="2"/>
    <s v="Østdanmark"/>
    <n v="200610.86127761501"/>
    <n v="0"/>
    <n v="0"/>
    <n v="110474.29755686472"/>
    <n v="0"/>
    <n v="0"/>
    <n v="0"/>
    <n v="0"/>
    <n v="90136.563720750288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  <n v="0"/>
    <x v="1"/>
  </r>
  <r>
    <x v="47"/>
    <s v="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79870.22365627799"/>
    <n v="60625.352642596932"/>
    <n v="0"/>
    <n v="0"/>
    <n v="0"/>
    <n v="0"/>
    <n v="0"/>
    <n v="0"/>
    <n v="519244.87101368106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98359018.90389258"/>
    <n v="0"/>
    <n v="0"/>
    <n v="0"/>
    <n v="0"/>
    <n v="0"/>
    <n v="498359018.90389258"/>
    <n v="0"/>
    <n v="0"/>
    <n v="0"/>
    <n v="498359018.90389258"/>
    <n v="0"/>
    <n v="0"/>
    <n v="0"/>
    <n v="0"/>
    <n v="0"/>
    <n v="0"/>
    <n v="0"/>
    <n v="0"/>
    <x v="0"/>
  </r>
  <r>
    <x v="4"/>
    <s v=""/>
    <n v="0"/>
    <n v="0"/>
    <x v="1"/>
    <s v="Vestdanmark"/>
    <n v="24420046.602184989"/>
    <n v="0"/>
    <n v="0"/>
    <n v="0"/>
    <n v="0"/>
    <n v="19532024.194819085"/>
    <n v="0"/>
    <n v="0"/>
    <n v="4888022.4073659033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1954221.4059070963"/>
    <n v="0"/>
    <n v="0"/>
    <n v="0"/>
    <n v="1465666.0544303223"/>
    <n v="0"/>
    <n v="0"/>
    <n v="0"/>
    <n v="488555.35147677409"/>
    <n v="488555.35147677409"/>
    <n v="1465666.0544303223"/>
    <n v="0.27751217966699848"/>
    <n v="1.1100487186679939"/>
    <n v="0.83253653900099556"/>
    <n v="0.27751217966699837"/>
    <n v="20892.281838966985"/>
    <n v="83569.127355867939"/>
    <n v="62676.845516900954"/>
    <n v="20892.281838966985"/>
    <x v="0"/>
  </r>
  <r>
    <x v="6"/>
    <s v="Husdyrgødning"/>
    <n v="1"/>
    <n v="0"/>
    <x v="1"/>
    <s v="Vestdanmark"/>
    <n v="2476043.1675187107"/>
    <n v="0"/>
    <n v="0"/>
    <n v="0"/>
    <n v="1857032.375639033"/>
    <n v="234339.7997830208"/>
    <n v="0"/>
    <n v="0"/>
    <n v="384670.99209665693"/>
    <n v="384670.99209665693"/>
    <n v="1857032.375639033"/>
    <n v="0.82858131697619908"/>
    <n v="4.8286290541026764"/>
    <n v="4.0000477371264775"/>
    <n v="0.82858131697619886"/>
    <n v="115401.29762899708"/>
    <n v="672511.01032070699"/>
    <n v="557109.71269170986"/>
    <n v="115401.29762899713"/>
    <x v="0"/>
  </r>
  <r>
    <x v="7"/>
    <s v=""/>
    <n v="0"/>
    <n v="0"/>
    <x v="1"/>
    <s v="Vestdanmark"/>
    <n v="1376432.6858613545"/>
    <n v="1366383.6728834384"/>
    <n v="0"/>
    <n v="0"/>
    <n v="0"/>
    <n v="0"/>
    <n v="0"/>
    <n v="0"/>
    <n v="10049.012977916049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195.1814461661797"/>
    <n v="0"/>
    <n v="0"/>
    <n v="0"/>
    <n v="6146.3860846246353"/>
    <n v="2048.7953615415449"/>
    <n v="0"/>
    <n v="0"/>
    <n v="0"/>
    <n v="0"/>
    <n v="6146.3860846246353"/>
    <n v="0"/>
    <n v="2.8905839117381199E-3"/>
    <n v="2.8905839117381199E-3"/>
    <n v="0"/>
    <n v="0"/>
    <n v="387.22232333135202"/>
    <n v="387.22232333135202"/>
    <n v="0"/>
    <x v="0"/>
  </r>
  <r>
    <x v="9"/>
    <s v="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70503.6080136246"/>
    <n v="0"/>
    <n v="0"/>
    <n v="0"/>
    <n v="0"/>
    <n v="0"/>
    <n v="0"/>
    <n v="0"/>
    <n v="1070503.6080136246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716.468446476159"/>
    <n v="0"/>
    <n v="0"/>
    <n v="257923.29437791562"/>
    <n v="0"/>
    <n v="0"/>
    <n v="0"/>
    <n v="0"/>
    <n v="-227206.82593143947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20884272.83485553"/>
    <n v="11502818.645146063"/>
    <n v="0"/>
    <n v="0"/>
    <n v="0"/>
    <n v="0"/>
    <n v="0"/>
    <n v="3999207.1106153945"/>
    <n v="5382247.0790940728"/>
    <n v="5382247.0790940728"/>
    <n v="0"/>
    <n v="9.9026618446482075"/>
    <n v="9.9026618446482075"/>
    <n v="0"/>
    <n v="9.9026618446482075"/>
    <n v="1507029.1821463406"/>
    <n v="1507029.1821463406"/>
    <n v="0"/>
    <n v="1507029.1821463406"/>
    <x v="0"/>
  </r>
  <r>
    <x v="14"/>
    <s v=""/>
    <n v="0"/>
    <n v="0"/>
    <x v="1"/>
    <s v="Vestdanmark"/>
    <n v="668553.01884694351"/>
    <n v="668553.0188469435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210089.48510238397"/>
    <n v="0"/>
    <n v="0"/>
    <n v="270140.71358529059"/>
    <n v="0"/>
    <n v="0"/>
    <n v="0"/>
    <n v="0"/>
    <n v="-60051.228482906619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Vestdanmark"/>
    <n v="3138912.1771279066"/>
    <n v="726662.21292446053"/>
    <n v="701634.69676209067"/>
    <n v="0"/>
    <n v="0"/>
    <n v="0"/>
    <n v="1710615.2674413556"/>
    <n v="0"/>
    <n v="0"/>
    <n v="0"/>
    <n v="1710615.2674413556"/>
    <n v="0"/>
    <n v="17.680588125040391"/>
    <n v="0"/>
    <n v="17.680588125040391"/>
    <n v="0"/>
    <n v="1454022.9773251521"/>
    <n v="0"/>
    <n v="1454022.9773251521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4538481.2603277434"/>
    <n v="0"/>
    <n v="0"/>
    <n v="0"/>
    <n v="0"/>
    <n v="0"/>
    <n v="0"/>
    <n v="-4538481.2603277434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504317.49416665337"/>
    <n v="0"/>
    <n v="0"/>
    <n v="0"/>
    <n v="0"/>
    <n v="0"/>
    <n v="0"/>
    <n v="0"/>
    <n v="504317.49416665337"/>
    <n v="504317.49416665337"/>
    <n v="0"/>
    <n v="2.1852732634983512"/>
    <n v="2.1852732634983512"/>
    <n v="0"/>
    <n v="2.1852732634983512"/>
    <n v="211813.34754999442"/>
    <n v="211813.34754999442"/>
    <n v="0"/>
    <n v="211813.34754999442"/>
    <x v="0"/>
  </r>
  <r>
    <x v="20"/>
    <s v=""/>
    <n v="0"/>
    <n v="0"/>
    <x v="1"/>
    <s v="Vestdanmark"/>
    <n v="682696.07698701904"/>
    <n v="0"/>
    <n v="0"/>
    <n v="0"/>
    <n v="0"/>
    <n v="0"/>
    <n v="0"/>
    <n v="0"/>
    <n v="682696.07698701904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99454.8233741326"/>
    <n v="0"/>
    <n v="0"/>
    <n v="123531.68309679118"/>
    <n v="0"/>
    <n v="0"/>
    <n v="0"/>
    <n v="0"/>
    <n v="1575923.1402773415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232248.8167889407"/>
    <n v="3565270.5142774517"/>
    <n v="0"/>
    <n v="295933.04302308214"/>
    <n v="0"/>
    <n v="0"/>
    <n v="0"/>
    <n v="0"/>
    <n v="1371045.2594884071"/>
    <n v="1371045.2594884071"/>
    <n v="0"/>
    <n v="4.6956380674114664"/>
    <n v="4.6956380674114664"/>
    <n v="0"/>
    <n v="4.6956380674114664"/>
    <n v="425024.03044140618"/>
    <n v="425024.03044140618"/>
    <n v="0"/>
    <n v="425024.03044140618"/>
    <x v="0"/>
  </r>
  <r>
    <x v="23"/>
    <s v=""/>
    <n v="0"/>
    <n v="0"/>
    <x v="1"/>
    <s v="Vestdanmark"/>
    <n v="0"/>
    <n v="0"/>
    <n v="0"/>
    <n v="0"/>
    <n v="0"/>
    <n v="441076.09050595498"/>
    <n v="0"/>
    <n v="0"/>
    <n v="-441076.09050595498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1432655.049200363"/>
    <n v="0"/>
    <n v="0"/>
    <n v="0"/>
    <n v="8574491.2869002726"/>
    <n v="2858163.7623000909"/>
    <n v="0"/>
    <n v="0"/>
    <n v="0"/>
    <n v="0"/>
    <n v="8574491.2869002726"/>
    <n v="0"/>
    <n v="4.3403217445160491"/>
    <n v="4.3403217445160491"/>
    <n v="0"/>
    <n v="0"/>
    <n v="651661.33780442073"/>
    <n v="651661.33780442073"/>
    <n v="0"/>
    <x v="0"/>
  </r>
  <r>
    <x v="25"/>
    <s v=""/>
    <n v="0"/>
    <n v="0"/>
    <x v="1"/>
    <s v="Vestdanmark"/>
    <n v="1753952.2647384077"/>
    <n v="1424695.7871010278"/>
    <n v="0"/>
    <n v="0"/>
    <n v="0"/>
    <n v="0"/>
    <n v="0"/>
    <n v="0"/>
    <n v="329256.4776373799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6020446.6592587531"/>
    <n v="3430547.5084050144"/>
    <n v="0"/>
    <n v="0"/>
    <n v="0"/>
    <n v="0"/>
    <n v="0"/>
    <n v="0"/>
    <n v="2589899.1508537387"/>
    <n v="2589899.1508537387"/>
    <n v="0"/>
    <n v="9.2977379515649226"/>
    <n v="9.2977379515649226"/>
    <n v="0"/>
    <n v="9.2977379515649226"/>
    <n v="776969.74525612162"/>
    <n v="776969.74525612162"/>
    <n v="0"/>
    <n v="776969.74525612162"/>
    <x v="0"/>
  </r>
  <r>
    <x v="27"/>
    <s v="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985484.16596559505"/>
    <n v="0"/>
    <n v="0"/>
    <n v="0"/>
    <n v="0"/>
    <n v="0"/>
    <n v="0"/>
    <n v="0"/>
    <n v="985484.1659655950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47266.58662801079"/>
    <n v="0"/>
    <n v="0"/>
    <n v="0"/>
    <n v="0"/>
    <n v="0"/>
    <n v="147266.58662801079"/>
    <n v="0"/>
    <n v="0"/>
    <n v="0"/>
    <n v="147266.58662801079"/>
    <n v="0"/>
    <n v="2.709705193955398"/>
    <n v="0"/>
    <n v="2.709705193955398"/>
    <n v="0"/>
    <n v="61115.633450624482"/>
    <n v="0"/>
    <n v="61115.633450624482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506825.58780650195"/>
    <n v="0"/>
    <n v="0"/>
    <n v="0"/>
    <n v="0"/>
    <n v="0"/>
    <n v="0"/>
    <n v="506825.58780650195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53412.79390325097"/>
    <n v="201242.49002195371"/>
    <n v="0"/>
    <n v="0"/>
    <n v="0"/>
    <n v="0"/>
    <n v="0"/>
    <n v="0"/>
    <n v="52170.303881297266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62184.18809808063"/>
    <n v="0"/>
    <n v="0"/>
    <n v="0"/>
    <n v="0"/>
    <n v="0"/>
    <n v="162184.18809808063"/>
    <n v="0"/>
    <n v="0"/>
    <n v="0"/>
    <n v="162184.18809808063"/>
    <n v="0"/>
    <n v="5.6764465834328215"/>
    <n v="0"/>
    <n v="5.6764465834328215"/>
    <n v="0"/>
    <n v="0"/>
    <n v="0"/>
    <n v="0"/>
    <x v="0"/>
  </r>
  <r>
    <x v="38"/>
    <s v="Græs og urter"/>
    <n v="1"/>
    <n v="1"/>
    <x v="1"/>
    <s v="Vestdanmark"/>
    <n v="1897119.255071626"/>
    <n v="790655.64071386843"/>
    <n v="0"/>
    <n v="0"/>
    <n v="0"/>
    <n v="0"/>
    <n v="0"/>
    <n v="0"/>
    <n v="1106463.6143577576"/>
    <n v="1106463.6143577576"/>
    <n v="0"/>
    <n v="3.0029865079115283"/>
    <n v="3.0029865079115283"/>
    <n v="0"/>
    <n v="3.0029865079115283"/>
    <n v="221292.72287155152"/>
    <n v="221292.72287155152"/>
    <n v="0"/>
    <n v="221292.72287155152"/>
    <x v="0"/>
  </r>
  <r>
    <x v="39"/>
    <s v=""/>
    <n v="0"/>
    <n v="0"/>
    <x v="1"/>
    <s v="Vestdanmark"/>
    <n v="183535.7889051619"/>
    <n v="0"/>
    <n v="0"/>
    <n v="0"/>
    <n v="0"/>
    <n v="0"/>
    <n v="0"/>
    <n v="0"/>
    <n v="183535.7889051619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30464.13373201691"/>
    <n v="37048.826614920348"/>
    <n v="0"/>
    <n v="0"/>
    <n v="0"/>
    <n v="0"/>
    <n v="0"/>
    <n v="0"/>
    <n v="93415.307117096556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83898.1540730824"/>
    <n v="0"/>
    <n v="0"/>
    <n v="0"/>
    <n v="2987923.6155548119"/>
    <n v="0"/>
    <n v="0"/>
    <n v="0"/>
    <n v="995974.53851827048"/>
    <n v="995974.53851827048"/>
    <n v="2987923.6155548119"/>
    <n v="0.49700125446600224"/>
    <n v="1.9880050178640092"/>
    <n v="1.4910037633980069"/>
    <n v="0.4970012544660023"/>
    <n v="59758.47231109623"/>
    <n v="239033.88924438495"/>
    <n v="179275.41693328871"/>
    <n v="59758.472311096237"/>
    <x v="0"/>
  </r>
  <r>
    <x v="42"/>
    <s v="Husdyrgødning"/>
    <n v="1"/>
    <n v="0"/>
    <x v="1"/>
    <s v="Vestdanmark"/>
    <n v="14875101.933150031"/>
    <n v="0"/>
    <n v="0"/>
    <n v="0"/>
    <n v="11156326.449862523"/>
    <n v="3718775.4832875077"/>
    <n v="0"/>
    <n v="0"/>
    <n v="0"/>
    <n v="0"/>
    <n v="11156326.449862523"/>
    <n v="0"/>
    <n v="4.8061454346007757"/>
    <n v="4.8061454346007757"/>
    <n v="0"/>
    <n v="0"/>
    <n v="557816.32249312615"/>
    <n v="557816.32249312615"/>
    <n v="0"/>
    <x v="0"/>
  </r>
  <r>
    <x v="43"/>
    <s v=""/>
    <n v="0"/>
    <n v="1"/>
    <x v="1"/>
    <s v="Vestdanmark"/>
    <n v="1396729.6165794584"/>
    <n v="0"/>
    <n v="0"/>
    <n v="121875.54404868034"/>
    <n v="0"/>
    <n v="0"/>
    <n v="0"/>
    <n v="0"/>
    <n v="1274854.0725307781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  <x v="0"/>
  </r>
  <r>
    <x v="47"/>
    <s v="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1141968.1379214316"/>
    <n v="53583.311128787769"/>
    <n v="0"/>
    <n v="0"/>
    <n v="0"/>
    <n v="0"/>
    <n v="0"/>
    <n v="0"/>
    <n v="1088384.8267926439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573286016.47512531"/>
    <n v="0"/>
    <n v="0"/>
    <n v="0"/>
    <n v="0"/>
    <n v="0"/>
    <n v="573286016.47512531"/>
    <n v="0"/>
    <n v="0"/>
    <n v="0"/>
    <n v="573286016.47512531"/>
    <n v="0"/>
    <n v="0"/>
    <n v="0"/>
    <n v="0"/>
    <n v="0"/>
    <n v="0"/>
    <n v="0"/>
    <n v="0"/>
    <x v="0"/>
  </r>
  <r>
    <x v="4"/>
    <s v=""/>
    <n v="0"/>
    <n v="0"/>
    <x v="2"/>
    <s v="Vestdanmark"/>
    <n v="28330983.943892833"/>
    <n v="0"/>
    <n v="0"/>
    <n v="0"/>
    <n v="0"/>
    <n v="21676886.123978399"/>
    <n v="0"/>
    <n v="0"/>
    <n v="6654097.8199144341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4867635.4338269737"/>
    <n v="0"/>
    <n v="0"/>
    <n v="0"/>
    <n v="4380871.8904442769"/>
    <n v="0"/>
    <n v="0"/>
    <n v="0"/>
    <n v="486763.54338269681"/>
    <n v="486763.54338269681"/>
    <n v="4380871.8904442769"/>
    <n v="0.27649438594469189"/>
    <n v="2.7649438594469222"/>
    <n v="2.4884494735022304"/>
    <n v="0.27649438594469178"/>
    <n v="20815.65805500955"/>
    <n v="208156.58055009574"/>
    <n v="187340.92249508618"/>
    <n v="20815.658055009553"/>
    <x v="0"/>
  </r>
  <r>
    <x v="6"/>
    <s v="Husdyrgødning"/>
    <n v="1"/>
    <n v="0"/>
    <x v="2"/>
    <s v="Vestdanmark"/>
    <n v="2277408.0039894977"/>
    <n v="0"/>
    <n v="0"/>
    <n v="0"/>
    <n v="2049667.2035905479"/>
    <n v="86216.160151030956"/>
    <n v="0"/>
    <n v="0"/>
    <n v="141524.64024791867"/>
    <n v="141524.64024791867"/>
    <n v="2049667.2035905479"/>
    <n v="0.30484407509401679"/>
    <n v="4.7198272316280567"/>
    <n v="4.4149831565340403"/>
    <n v="0.30484407509401645"/>
    <n v="42457.392074375595"/>
    <n v="657357.55315153988"/>
    <n v="614900.16107716435"/>
    <n v="42457.39207437553"/>
    <x v="0"/>
  </r>
  <r>
    <x v="7"/>
    <s v=""/>
    <n v="0"/>
    <n v="0"/>
    <x v="2"/>
    <s v="Vestdanmark"/>
    <n v="3428461.3267074595"/>
    <n v="3445408.7336405795"/>
    <n v="0"/>
    <n v="0"/>
    <n v="0"/>
    <n v="0"/>
    <n v="0"/>
    <n v="0"/>
    <n v="-16947.406933119986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8195.1814461661797"/>
    <n v="0"/>
    <n v="0"/>
    <n v="0"/>
    <n v="7375.6633015495618"/>
    <n v="819.51814461661775"/>
    <n v="0"/>
    <n v="0"/>
    <n v="0"/>
    <n v="0"/>
    <n v="7375.6633015495618"/>
    <n v="0"/>
    <n v="3.4687006940857436E-3"/>
    <n v="3.4687006940857436E-3"/>
    <n v="0"/>
    <n v="0"/>
    <n v="464.66678799762241"/>
    <n v="464.66678799762241"/>
    <n v="0"/>
    <x v="0"/>
  </r>
  <r>
    <x v="9"/>
    <s v="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923907.87146641535"/>
    <n v="0"/>
    <n v="0"/>
    <n v="0"/>
    <n v="0"/>
    <n v="0"/>
    <n v="0"/>
    <n v="0"/>
    <n v="923907.87146641535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7589.562606446209"/>
    <n v="0"/>
    <n v="0"/>
    <n v="267978.92035102146"/>
    <n v="0"/>
    <n v="0"/>
    <n v="0"/>
    <n v="0"/>
    <n v="-240389.35774457525"/>
    <n v="0"/>
    <n v="0"/>
    <n v="0"/>
    <n v="0"/>
    <n v="0"/>
    <n v="0"/>
    <n v="0"/>
    <n v="0"/>
    <n v="0"/>
    <n v="0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30133854.036523994"/>
    <n v="10166689.07403291"/>
    <n v="0"/>
    <n v="0"/>
    <n v="0"/>
    <n v="0"/>
    <n v="0"/>
    <n v="9961349.4049351998"/>
    <n v="10005815.557555884"/>
    <n v="10005815.557555884"/>
    <n v="0"/>
    <n v="18.409449898958133"/>
    <n v="18.409449898958133"/>
    <n v="0"/>
    <n v="18.409449898958133"/>
    <n v="2801628.3561156476"/>
    <n v="2801628.3561156476"/>
    <n v="0"/>
    <n v="2801628.3561156476"/>
    <x v="0"/>
  </r>
  <r>
    <x v="14"/>
    <s v=""/>
    <n v="0"/>
    <n v="0"/>
    <x v="2"/>
    <s v="Vestdanmark"/>
    <n v="1665252.6444007659"/>
    <n v="1665252.644400766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93502.23599265714"/>
    <n v="0"/>
    <n v="0"/>
    <n v="280672.65868343826"/>
    <n v="0"/>
    <n v="0"/>
    <n v="0"/>
    <n v="0"/>
    <n v="-87170.422690781124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Vestdanmark"/>
    <n v="2122159.4775555073"/>
    <n v="642255.52089088678"/>
    <n v="652649.36471517885"/>
    <n v="0"/>
    <n v="0"/>
    <n v="0"/>
    <n v="827254.59194944182"/>
    <n v="0"/>
    <n v="0"/>
    <n v="0"/>
    <n v="827254.59194944182"/>
    <n v="0"/>
    <n v="8.5503432555490537"/>
    <n v="0"/>
    <n v="8.5503432555490537"/>
    <n v="0"/>
    <n v="703166.40315702558"/>
    <n v="0"/>
    <n v="703166.40315702558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011306.208113418"/>
    <n v="0"/>
    <n v="0"/>
    <n v="0"/>
    <n v="0"/>
    <n v="0"/>
    <n v="0"/>
    <n v="-4011306.208113418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465047.65356310364"/>
    <n v="0"/>
    <n v="0"/>
    <n v="0"/>
    <n v="0"/>
    <n v="0"/>
    <n v="0"/>
    <n v="0"/>
    <n v="465047.65356310364"/>
    <n v="465047.65356310364"/>
    <n v="0"/>
    <n v="2.0151119390838916"/>
    <n v="2.0151119390838916"/>
    <n v="0"/>
    <n v="2.0151119390838916"/>
    <n v="195320.01449650351"/>
    <n v="195320.01449650351"/>
    <n v="0"/>
    <n v="195320.01449650351"/>
    <x v="0"/>
  </r>
  <r>
    <x v="20"/>
    <s v=""/>
    <n v="0"/>
    <n v="0"/>
    <x v="2"/>
    <s v="Vestdanmark"/>
    <n v="607206.64102514205"/>
    <n v="0"/>
    <n v="0"/>
    <n v="0"/>
    <n v="0"/>
    <n v="0"/>
    <n v="0"/>
    <n v="0"/>
    <n v="607206.64102514205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1488613.1514833367"/>
    <n v="0"/>
    <n v="0"/>
    <n v="128347.79869443661"/>
    <n v="0"/>
    <n v="0"/>
    <n v="0"/>
    <n v="0"/>
    <n v="1360265.3527889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2027134.8711416433"/>
    <n v="0"/>
    <n v="0"/>
    <n v="307470.55071854044"/>
    <n v="0"/>
    <n v="0"/>
    <n v="0"/>
    <n v="0"/>
    <n v="1719664.3204231029"/>
    <n v="1719664.3204231029"/>
    <n v="0"/>
    <n v="5.8896095444442693"/>
    <n v="5.8896095444442693"/>
    <n v="0"/>
    <n v="5.8896095444442693"/>
    <n v="533095.93933116191"/>
    <n v="533095.93933116191"/>
    <n v="0"/>
    <n v="533095.93933116191"/>
    <x v="0"/>
  </r>
  <r>
    <x v="23"/>
    <s v=""/>
    <n v="0"/>
    <n v="0"/>
    <x v="2"/>
    <s v="Vestdanmark"/>
    <n v="0"/>
    <n v="0"/>
    <n v="0"/>
    <n v="0"/>
    <n v="0"/>
    <n v="140701.71339130084"/>
    <n v="0"/>
    <n v="0"/>
    <n v="-140701.71339130084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8368983.7043439979"/>
    <n v="0"/>
    <n v="0"/>
    <n v="0"/>
    <n v="7532085.3339095982"/>
    <n v="836898.37043439958"/>
    <n v="0"/>
    <n v="0"/>
    <n v="0"/>
    <n v="0"/>
    <n v="7532085.3339095982"/>
    <n v="0"/>
    <n v="3.8126662751716998"/>
    <n v="3.8126662751716998"/>
    <n v="0"/>
    <n v="0"/>
    <n v="572438.4853771294"/>
    <n v="572438.4853771294"/>
    <n v="0"/>
    <x v="0"/>
  </r>
  <r>
    <x v="25"/>
    <s v=""/>
    <n v="0"/>
    <n v="0"/>
    <x v="2"/>
    <s v="Vestdanmark"/>
    <n v="1719142.7699023227"/>
    <n v="1259207.8115265125"/>
    <n v="0"/>
    <n v="0"/>
    <n v="0"/>
    <n v="0"/>
    <n v="0"/>
    <n v="0"/>
    <n v="459934.95837581018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5344398.4307887303"/>
    <n v="0"/>
    <n v="0"/>
    <n v="0"/>
    <n v="0"/>
    <n v="0"/>
    <n v="0"/>
    <n v="0"/>
    <n v="5344398.4307887303"/>
    <n v="5344398.4307887303"/>
    <n v="0"/>
    <n v="19.186390366531544"/>
    <n v="19.186390366531544"/>
    <n v="0"/>
    <n v="19.186390366531544"/>
    <n v="1603319.5292366191"/>
    <n v="1603319.5292366191"/>
    <n v="0"/>
    <n v="1603319.5292366191"/>
    <x v="0"/>
  </r>
  <r>
    <x v="27"/>
    <s v="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13901.26981199977"/>
    <n v="0"/>
    <n v="0"/>
    <n v="0"/>
    <n v="0"/>
    <n v="0"/>
    <n v="113901.26981199977"/>
    <n v="0"/>
    <n v="0"/>
    <n v="0"/>
    <n v="113901.26981199977"/>
    <n v="0"/>
    <n v="2.0957833645407953"/>
    <n v="0"/>
    <n v="2.0957833645407953"/>
    <n v="0"/>
    <n v="47269.026971979903"/>
    <n v="0"/>
    <n v="47269.026971979903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59015.15773868945"/>
    <n v="0"/>
    <n v="0"/>
    <n v="0"/>
    <n v="0"/>
    <n v="0"/>
    <n v="0"/>
    <n v="459015.15773868945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229507.57886934472"/>
    <n v="177866.82444139273"/>
    <n v="0"/>
    <n v="0"/>
    <n v="0"/>
    <n v="0"/>
    <n v="0"/>
    <n v="0"/>
    <n v="51640.754427951993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46884.85047638064"/>
    <n v="0"/>
    <n v="0"/>
    <n v="0"/>
    <n v="0"/>
    <n v="0"/>
    <n v="146884.85047638064"/>
    <n v="0"/>
    <n v="0"/>
    <n v="0"/>
    <n v="146884.85047638064"/>
    <n v="0"/>
    <n v="5.1409697666733223"/>
    <n v="0"/>
    <n v="5.1409697666733223"/>
    <n v="0"/>
    <n v="0"/>
    <n v="0"/>
    <n v="0"/>
    <x v="0"/>
  </r>
  <r>
    <x v="38"/>
    <s v="Græs og urter"/>
    <n v="1"/>
    <n v="1"/>
    <x v="2"/>
    <s v="Vestdanmark"/>
    <n v="1751505.460784164"/>
    <n v="698815.68263794051"/>
    <n v="0"/>
    <n v="0"/>
    <n v="0"/>
    <n v="0"/>
    <n v="0"/>
    <n v="0"/>
    <n v="1052689.7781462236"/>
    <n v="1052689.7781462236"/>
    <n v="0"/>
    <n v="2.8570421654799767"/>
    <n v="2.8570421654799767"/>
    <n v="0"/>
    <n v="2.8570421654799767"/>
    <n v="210537.95562924474"/>
    <n v="210537.95562924474"/>
    <n v="0"/>
    <n v="210537.95562924474"/>
    <x v="0"/>
  </r>
  <r>
    <x v="39"/>
    <s v=""/>
    <n v="0"/>
    <n v="0"/>
    <x v="2"/>
    <s v="Vestdanmark"/>
    <n v="164471.72985140106"/>
    <n v="0"/>
    <n v="0"/>
    <n v="0"/>
    <n v="0"/>
    <n v="0"/>
    <n v="0"/>
    <n v="0"/>
    <n v="164471.72985140106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27623.8452137781"/>
    <n v="32745.356800925863"/>
    <n v="0"/>
    <n v="0"/>
    <n v="0"/>
    <n v="0"/>
    <n v="0"/>
    <n v="0"/>
    <n v="94878.488412852239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31466.7819703384"/>
    <n v="0"/>
    <n v="0"/>
    <n v="0"/>
    <n v="3718320.1037733047"/>
    <n v="0"/>
    <n v="0"/>
    <n v="0"/>
    <n v="413146.6781970337"/>
    <n v="413146.6781970337"/>
    <n v="3718320.1037733047"/>
    <n v="0.20616432388710182"/>
    <n v="2.0616432388710191"/>
    <n v="1.855478914983917"/>
    <n v="0.20616432388710204"/>
    <n v="24788.80069182202"/>
    <n v="247888.00691822029"/>
    <n v="223099.20622639827"/>
    <n v="24788.80069182202"/>
    <x v="0"/>
  </r>
  <r>
    <x v="42"/>
    <s v="Husdyrgødning"/>
    <n v="1"/>
    <n v="0"/>
    <x v="2"/>
    <s v="Vestdanmark"/>
    <n v="13880111.837287154"/>
    <n v="0"/>
    <n v="0"/>
    <n v="0"/>
    <n v="12492100.653558439"/>
    <n v="1388011.1837287152"/>
    <n v="0"/>
    <n v="0"/>
    <n v="0"/>
    <n v="0"/>
    <n v="12492100.653558439"/>
    <n v="0"/>
    <n v="5.381596961552976"/>
    <n v="5.381596961552976"/>
    <n v="0"/>
    <n v="0"/>
    <n v="624605.03267792193"/>
    <n v="624605.03267792193"/>
    <n v="0"/>
    <x v="0"/>
  </r>
  <r>
    <x v="43"/>
    <s v=""/>
    <n v="0"/>
    <n v="1"/>
    <x v="2"/>
    <s v="Vestdanmark"/>
    <n v="1384505.5584216663"/>
    <n v="0"/>
    <n v="0"/>
    <n v="126627.09194270898"/>
    <n v="0"/>
    <n v="0"/>
    <n v="0"/>
    <n v="0"/>
    <n v="1257878.4664789573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  <x v="0"/>
  </r>
  <r>
    <x v="47"/>
    <s v="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76267.9564046892"/>
    <n v="7523.964529683959"/>
    <n v="0"/>
    <n v="0"/>
    <n v="0"/>
    <n v="0"/>
    <n v="0"/>
    <n v="0"/>
    <n v="168743.99187500525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109335233.51434851"/>
    <n v="0"/>
    <n v="0"/>
    <n v="0"/>
    <n v="0"/>
    <n v="0"/>
    <n v="109335233.51434851"/>
    <n v="0"/>
    <n v="0"/>
    <n v="0"/>
    <n v="109335233.51434851"/>
    <n v="0"/>
    <n v="0"/>
    <n v="0"/>
    <n v="0"/>
    <n v="0"/>
    <n v="0"/>
    <n v="0"/>
    <n v="0"/>
    <x v="0"/>
  </r>
  <r>
    <x v="4"/>
    <s v=""/>
    <n v="0"/>
    <n v="0"/>
    <x v="1"/>
    <s v="Østdanmark"/>
    <n v="5096793.2716633677"/>
    <n v="0"/>
    <n v="0"/>
    <n v="0"/>
    <n v="0"/>
    <n v="4076597.0319324732"/>
    <n v="0"/>
    <n v="0"/>
    <n v="1020196.2397308946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242530.42498367353"/>
    <n v="0"/>
    <n v="0"/>
    <n v="0"/>
    <n v="181897.81873775515"/>
    <n v="0"/>
    <n v="0"/>
    <n v="0"/>
    <n v="60632.606245918374"/>
    <n v="60632.606245918374"/>
    <n v="181897.81873775515"/>
    <n v="3.444090146046757E-2"/>
    <n v="0.13776360584187031"/>
    <n v="0.10332270438140273"/>
    <n v="3.4440901460467577E-2"/>
    <n v="2592.8556395744608"/>
    <n v="10371.422558297845"/>
    <n v="7778.5669187233843"/>
    <n v="2592.8556395744608"/>
    <x v="0"/>
  </r>
  <r>
    <x v="6"/>
    <s v="Husdyrgødning"/>
    <n v="1"/>
    <n v="0"/>
    <x v="1"/>
    <s v="Østdanmark"/>
    <n v="334258.37302149995"/>
    <n v="0"/>
    <n v="0"/>
    <n v="0"/>
    <n v="250693.77976612496"/>
    <n v="31635.167446677671"/>
    <n v="0"/>
    <n v="0"/>
    <n v="51929.425808697299"/>
    <n v="51929.425808697299"/>
    <n v="250693.77976612496"/>
    <n v="0.11185598319193399"/>
    <n v="0.65185038480816715"/>
    <n v="0.53999440161623313"/>
    <n v="0.11185598319193402"/>
    <n v="15578.827742609188"/>
    <n v="90786.961672446676"/>
    <n v="75208.133929837481"/>
    <n v="15578.827742609195"/>
    <x v="0"/>
  </r>
  <r>
    <x v="7"/>
    <s v=""/>
    <n v="0"/>
    <n v="0"/>
    <x v="1"/>
    <s v="Østdanmark"/>
    <n v="170823.43037196452"/>
    <n v="169576.28847656137"/>
    <n v="0"/>
    <n v="0"/>
    <n v="0"/>
    <n v="0"/>
    <n v="0"/>
    <n v="0"/>
    <n v="1247.1418954031542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87.81855383382072"/>
    <n v="0"/>
    <n v="0"/>
    <n v="0"/>
    <n v="515.86391537536554"/>
    <n v="171.95463845845521"/>
    <n v="0"/>
    <n v="0"/>
    <n v="0"/>
    <n v="0"/>
    <n v="515.86391537536554"/>
    <n v="0"/>
    <n v="2.4260564076188066E-4"/>
    <n v="2.4260564076188066E-4"/>
    <n v="0"/>
    <n v="0"/>
    <n v="32.499426668648027"/>
    <n v="32.499426668648027"/>
    <n v="0"/>
    <x v="0"/>
  </r>
  <r>
    <x v="9"/>
    <s v="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9419.57427429431"/>
    <n v="0"/>
    <n v="0"/>
    <n v="0"/>
    <n v="0"/>
    <n v="0"/>
    <n v="0"/>
    <n v="0"/>
    <n v="339419.57427429431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506.0234201630083"/>
    <n v="0"/>
    <n v="0"/>
    <n v="223323.94265330929"/>
    <n v="0"/>
    <n v="0"/>
    <n v="0"/>
    <n v="0"/>
    <n v="-213817.9192331463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5848605.7258035736"/>
    <n v="1427567.7700001742"/>
    <n v="0"/>
    <n v="0"/>
    <n v="0"/>
    <n v="0"/>
    <n v="0"/>
    <n v="496325.23582202086"/>
    <n v="3924712.7199813789"/>
    <n v="3924712.7199813789"/>
    <n v="0"/>
    <n v="7.2209808156757402"/>
    <n v="7.2209808156757402"/>
    <n v="0"/>
    <n v="7.2209808156757402"/>
    <n v="1098919.5615947861"/>
    <n v="1098919.5615947861"/>
    <n v="0"/>
    <n v="1098919.5615947861"/>
    <x v="0"/>
  </r>
  <r>
    <x v="14"/>
    <s v=""/>
    <n v="0"/>
    <n v="0"/>
    <x v="1"/>
    <s v="Østdanmark"/>
    <n v="82971.380466382761"/>
    <n v="82971.38046638276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64596.129800272989"/>
    <n v="0"/>
    <n v="0"/>
    <n v="233902.44520004498"/>
    <n v="0"/>
    <n v="0"/>
    <n v="0"/>
    <n v="0"/>
    <n v="-169306.31539977199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Østdanmark"/>
    <n v="957139.58560994104"/>
    <n v="90183.074848850796"/>
    <n v="100014.05145838822"/>
    <n v="0"/>
    <n v="0"/>
    <n v="0"/>
    <n v="766942.45930270199"/>
    <n v="0"/>
    <n v="0"/>
    <n v="0"/>
    <n v="766942.45930270199"/>
    <n v="0"/>
    <n v="7.9269687326121669"/>
    <n v="0"/>
    <n v="7.9269687326121669"/>
    <n v="0"/>
    <n v="651901.09040729667"/>
    <n v="0"/>
    <n v="651901.09040729667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563252.34465272981"/>
    <n v="0"/>
    <n v="0"/>
    <n v="0"/>
    <n v="0"/>
    <n v="0"/>
    <n v="0"/>
    <n v="-563252.34465272981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201165.45595975555"/>
    <n v="0"/>
    <n v="0"/>
    <n v="0"/>
    <n v="0"/>
    <n v="0"/>
    <n v="0"/>
    <n v="0"/>
    <n v="201165.45595975555"/>
    <n v="201165.45595975555"/>
    <n v="0"/>
    <n v="0.87167607218289567"/>
    <n v="0.87167607218289567"/>
    <n v="0"/>
    <n v="0.87167607218289567"/>
    <n v="84489.491503097321"/>
    <n v="84489.491503097321"/>
    <n v="0"/>
    <n v="84489.491503097321"/>
    <x v="0"/>
  </r>
  <r>
    <x v="20"/>
    <s v=""/>
    <n v="0"/>
    <n v="0"/>
    <x v="1"/>
    <s v="Østdanmark"/>
    <n v="204930.84110787377"/>
    <n v="0"/>
    <n v="0"/>
    <n v="0"/>
    <n v="0"/>
    <n v="0"/>
    <n v="0"/>
    <n v="0"/>
    <n v="204930.84110787377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97901.38065030228"/>
    <n v="0"/>
    <n v="0"/>
    <n v="106960.41463921656"/>
    <n v="0"/>
    <n v="0"/>
    <n v="0"/>
    <n v="0"/>
    <n v="390940.96601108572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88374.092524813"/>
    <n v="442471.13985946064"/>
    <n v="0"/>
    <n v="256234.83946537593"/>
    <n v="0"/>
    <n v="0"/>
    <n v="0"/>
    <n v="0"/>
    <n v="889668.11319997651"/>
    <n v="889668.11319997651"/>
    <n v="0"/>
    <n v="3.046988734174072"/>
    <n v="3.046988734174072"/>
    <n v="0"/>
    <n v="3.046988734174072"/>
    <n v="275797.11509199272"/>
    <n v="275797.11509199272"/>
    <n v="0"/>
    <n v="275797.11509199272"/>
    <x v="0"/>
  </r>
  <r>
    <x v="23"/>
    <s v=""/>
    <n v="0"/>
    <n v="0"/>
    <x v="1"/>
    <s v="Østdanmark"/>
    <n v="0"/>
    <n v="0"/>
    <n v="0"/>
    <n v="0"/>
    <n v="0"/>
    <n v="267198.26870512444"/>
    <n v="0"/>
    <n v="0"/>
    <n v="-267198.26870512444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812564.63715346437"/>
    <n v="0"/>
    <n v="0"/>
    <n v="0"/>
    <n v="609423.47786509828"/>
    <n v="203141.15928836609"/>
    <n v="0"/>
    <n v="0"/>
    <n v="0"/>
    <n v="0"/>
    <n v="609423.47786509828"/>
    <n v="0"/>
    <n v="0.30848407026053415"/>
    <n v="0.30848407026053415"/>
    <n v="0"/>
    <n v="0"/>
    <n v="46316.184317747466"/>
    <n v="46316.184317747466"/>
    <n v="0"/>
    <x v="0"/>
  </r>
  <r>
    <x v="25"/>
    <s v=""/>
    <n v="0"/>
    <n v="0"/>
    <x v="1"/>
    <s v="Østdanmark"/>
    <n v="124660.42047523726"/>
    <n v="176813.16644757299"/>
    <n v="0"/>
    <n v="0"/>
    <n v="0"/>
    <n v="0"/>
    <n v="0"/>
    <n v="0"/>
    <n v="-52152.745972335731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783661.0251624556"/>
    <n v="425751.21868238528"/>
    <n v="0"/>
    <n v="0"/>
    <n v="0"/>
    <n v="0"/>
    <n v="0"/>
    <n v="0"/>
    <n v="1357909.8064800703"/>
    <n v="1357909.8064800703"/>
    <n v="0"/>
    <n v="4.874896205263453"/>
    <n v="4.874896205263453"/>
    <n v="0"/>
    <n v="4.874896205263453"/>
    <n v="407372.94194402109"/>
    <n v="407372.94194402109"/>
    <n v="0"/>
    <n v="407372.94194402109"/>
    <x v="0"/>
  </r>
  <r>
    <x v="27"/>
    <s v="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294462.92097351002"/>
    <n v="0"/>
    <n v="0"/>
    <n v="0"/>
    <n v="0"/>
    <n v="0"/>
    <n v="0"/>
    <n v="0"/>
    <n v="294462.92097351002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1571.723507452407"/>
    <n v="0"/>
    <n v="0"/>
    <n v="0"/>
    <n v="0"/>
    <n v="0"/>
    <n v="41571.723507452407"/>
    <n v="0"/>
    <n v="0"/>
    <n v="0"/>
    <n v="41571.723507452407"/>
    <n v="0"/>
    <n v="0.7649197125371241"/>
    <n v="0"/>
    <n v="0.7649197125371241"/>
    <n v="0"/>
    <n v="17252.265255592749"/>
    <n v="0"/>
    <n v="17252.265255592749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55136.14949717541"/>
    <n v="0"/>
    <n v="0"/>
    <n v="0"/>
    <n v="0"/>
    <n v="0"/>
    <n v="0"/>
    <n v="155136.14949717541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77568.074748587707"/>
    <n v="24975.382258256472"/>
    <n v="0"/>
    <n v="0"/>
    <n v="0"/>
    <n v="0"/>
    <n v="0"/>
    <n v="0"/>
    <n v="52592.692490331232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9643.567839096133"/>
    <n v="0"/>
    <n v="0"/>
    <n v="0"/>
    <n v="0"/>
    <n v="0"/>
    <n v="49643.567839096133"/>
    <n v="0"/>
    <n v="0"/>
    <n v="0"/>
    <n v="49643.567839096133"/>
    <n v="0"/>
    <n v="1.7375248743683644"/>
    <n v="0"/>
    <n v="1.7375248743683644"/>
    <n v="0"/>
    <n v="0"/>
    <n v="0"/>
    <n v="0"/>
    <x v="0"/>
  </r>
  <r>
    <x v="38"/>
    <s v="Græs og urter"/>
    <n v="1"/>
    <n v="1"/>
    <x v="1"/>
    <s v="Østdanmark"/>
    <n v="594214.23560647713"/>
    <n v="98125.03740796163"/>
    <n v="0"/>
    <n v="0"/>
    <n v="0"/>
    <n v="0"/>
    <n v="0"/>
    <n v="0"/>
    <n v="496089.19819851551"/>
    <n v="496089.19819851551"/>
    <n v="0"/>
    <n v="1.346405927478699"/>
    <n v="1.346405927478699"/>
    <n v="0"/>
    <n v="1.346405927478699"/>
    <n v="99217.839639703103"/>
    <n v="99217.839639703103"/>
    <n v="0"/>
    <n v="99217.839639703103"/>
    <x v="0"/>
  </r>
  <r>
    <x v="39"/>
    <s v=""/>
    <n v="0"/>
    <n v="0"/>
    <x v="1"/>
    <s v="Østdanmark"/>
    <n v="22118.152254158318"/>
    <n v="0"/>
    <n v="0"/>
    <n v="0"/>
    <n v="0"/>
    <n v="0"/>
    <n v="0"/>
    <n v="0"/>
    <n v="22118.152254158318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8468.437352394609"/>
    <n v="4597.9783236957528"/>
    <n v="0"/>
    <n v="0"/>
    <n v="0"/>
    <n v="0"/>
    <n v="0"/>
    <n v="0"/>
    <n v="13870.459028698857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763.9180281772"/>
    <n v="0"/>
    <n v="0"/>
    <n v="0"/>
    <n v="2508572.9385211328"/>
    <n v="0"/>
    <n v="0"/>
    <n v="0"/>
    <n v="836190.97950704442"/>
    <n v="836190.97950704442"/>
    <n v="2508572.9385211328"/>
    <n v="0.41726766068381027"/>
    <n v="1.6690706427352411"/>
    <n v="1.2518029820514307"/>
    <n v="0.41726766068381038"/>
    <n v="50171.458770422665"/>
    <n v="200685.83508169063"/>
    <n v="150514.37631126796"/>
    <n v="50171.458770422672"/>
    <x v="0"/>
  </r>
  <r>
    <x v="42"/>
    <s v="Husdyrgødning"/>
    <n v="1"/>
    <n v="0"/>
    <x v="1"/>
    <s v="Østdanmark"/>
    <n v="2155359.3571725488"/>
    <n v="0"/>
    <n v="0"/>
    <n v="0"/>
    <n v="1616519.5178794116"/>
    <n v="538839.83929313719"/>
    <n v="0"/>
    <n v="0"/>
    <n v="0"/>
    <n v="0"/>
    <n v="1616519.5178794116"/>
    <n v="0"/>
    <n v="0.69639660830245065"/>
    <n v="0.69639660830245065"/>
    <n v="0"/>
    <n v="0"/>
    <n v="80825.975893970579"/>
    <n v="80825.975893970579"/>
    <n v="0"/>
    <x v="0"/>
  </r>
  <r>
    <x v="43"/>
    <s v=""/>
    <n v="0"/>
    <n v="1"/>
    <x v="1"/>
    <s v="Østdanmark"/>
    <n v="202382.09203969146"/>
    <n v="0"/>
    <n v="0"/>
    <n v="105526.43984954793"/>
    <n v="0"/>
    <n v="0"/>
    <n v="0"/>
    <n v="0"/>
    <n v="96855.652190143534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  <x v="0"/>
  </r>
  <r>
    <x v="47"/>
    <s v="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79867.81579326891"/>
    <n v="6810.0513950364375"/>
    <n v="0"/>
    <n v="0"/>
    <n v="0"/>
    <n v="0"/>
    <n v="0"/>
    <n v="0"/>
    <n v="373057.76439823245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132290752.37400205"/>
    <n v="0"/>
    <n v="0"/>
    <n v="0"/>
    <n v="0"/>
    <n v="0"/>
    <n v="132290752.37400205"/>
    <n v="0"/>
    <n v="0"/>
    <n v="0"/>
    <n v="132290752.37400205"/>
    <n v="0"/>
    <n v="0"/>
    <n v="0"/>
    <n v="0"/>
    <n v="0"/>
    <n v="0"/>
    <n v="0"/>
    <n v="0"/>
    <x v="0"/>
  </r>
  <r>
    <x v="4"/>
    <s v=""/>
    <n v="0"/>
    <n v="0"/>
    <x v="2"/>
    <s v="Østdanmark"/>
    <n v="6267371.4968841244"/>
    <n v="0"/>
    <n v="0"/>
    <n v="0"/>
    <n v="0"/>
    <n v="4795354.0372504871"/>
    <n v="0"/>
    <n v="0"/>
    <n v="1472017.4596336372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618641.26681139111"/>
    <n v="0"/>
    <n v="0"/>
    <n v="0"/>
    <n v="556777.140130252"/>
    <n v="0"/>
    <n v="0"/>
    <n v="0"/>
    <n v="61864.126681139111"/>
    <n v="61864.126681139111"/>
    <n v="556777.140130252"/>
    <n v="3.5140437181956446E-2"/>
    <n v="0.35140437181956452"/>
    <n v="0.31626393463760805"/>
    <n v="3.5140437181956474E-2"/>
    <n v="2645.5196252319838"/>
    <n v="26455.196252319838"/>
    <n v="23809.676627087854"/>
    <n v="2645.5196252319838"/>
    <x v="0"/>
  </r>
  <r>
    <x v="6"/>
    <s v="Husdyrgødning"/>
    <n v="1"/>
    <n v="0"/>
    <x v="2"/>
    <s v="Østdanmark"/>
    <n v="309678.15571473341"/>
    <n v="0"/>
    <n v="0"/>
    <n v="0"/>
    <n v="278710.34014326008"/>
    <n v="11723.530180629188"/>
    <n v="0"/>
    <n v="0"/>
    <n v="19244.285390844161"/>
    <n v="19244.285390844161"/>
    <n v="278710.34014326008"/>
    <n v="4.1452190731878322E-2"/>
    <n v="0.64179426340046053"/>
    <n v="0.60034207266858219"/>
    <n v="4.1452190731878336E-2"/>
    <n v="5773.2856172532483"/>
    <n v="89386.387660231267"/>
    <n v="83613.102042978018"/>
    <n v="5773.2856172532483"/>
    <x v="0"/>
  </r>
  <r>
    <x v="7"/>
    <s v=""/>
    <n v="0"/>
    <n v="0"/>
    <x v="2"/>
    <s v="Østdanmark"/>
    <n v="435732.64415585622"/>
    <n v="437886.53703399032"/>
    <n v="0"/>
    <n v="0"/>
    <n v="0"/>
    <n v="0"/>
    <n v="0"/>
    <n v="0"/>
    <n v="-2153.8928781340946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687.81855383382072"/>
    <n v="0"/>
    <n v="0"/>
    <n v="0"/>
    <n v="619.03669845043862"/>
    <n v="68.781855383382052"/>
    <n v="0"/>
    <n v="0"/>
    <n v="0"/>
    <n v="0"/>
    <n v="619.03669845043862"/>
    <n v="0"/>
    <n v="2.9112676891425676E-4"/>
    <n v="2.9112676891425676E-4"/>
    <n v="0"/>
    <n v="0"/>
    <n v="38.999312002377636"/>
    <n v="38.999312002377636"/>
    <n v="0"/>
    <x v="0"/>
  </r>
  <r>
    <x v="9"/>
    <s v="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307331.57386244164"/>
    <n v="0"/>
    <n v="0"/>
    <n v="0"/>
    <n v="0"/>
    <n v="0"/>
    <n v="0"/>
    <n v="0"/>
    <n v="307331.57386244164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9177.4774951938543"/>
    <n v="0"/>
    <n v="0"/>
    <n v="233795.01599247381"/>
    <n v="0"/>
    <n v="0"/>
    <n v="0"/>
    <n v="0"/>
    <n v="-224617.53849727995"/>
    <n v="0"/>
    <n v="0"/>
    <n v="0"/>
    <n v="0"/>
    <n v="0"/>
    <n v="0"/>
    <n v="0"/>
    <n v="0"/>
    <n v="0"/>
    <n v="0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9788684.072497759"/>
    <n v="1292112.6681610101"/>
    <n v="0"/>
    <n v="0"/>
    <n v="0"/>
    <n v="0"/>
    <n v="0"/>
    <n v="1266015.4809858061"/>
    <n v="7230555.9233509433"/>
    <n v="7230555.9233509433"/>
    <n v="0"/>
    <n v="13.303319079475317"/>
    <n v="13.303319079475317"/>
    <n v="0"/>
    <n v="13.303319079475317"/>
    <n v="2024555.6585382642"/>
    <n v="2024555.6585382642"/>
    <n v="0"/>
    <n v="2024555.6585382642"/>
    <x v="0"/>
  </r>
  <r>
    <x v="14"/>
    <s v=""/>
    <n v="0"/>
    <n v="0"/>
    <x v="2"/>
    <s v="Østdanmark"/>
    <n v="211641.5700185587"/>
    <n v="211641.57001855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64367.182670644317"/>
    <n v="0"/>
    <n v="0"/>
    <n v="244869.51675001203"/>
    <n v="0"/>
    <n v="0"/>
    <n v="0"/>
    <n v="0"/>
    <n v="-180502.33407936772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Østdanmark"/>
    <n v="705921.69670451735"/>
    <n v="81626.032693283953"/>
    <n v="93187.234911625652"/>
    <n v="0"/>
    <n v="0"/>
    <n v="0"/>
    <n v="531108.42909960775"/>
    <n v="0"/>
    <n v="0"/>
    <n v="0"/>
    <n v="531108.42909960775"/>
    <n v="0"/>
    <n v="5.4894338682554205"/>
    <n v="0"/>
    <n v="5.4894338682554205"/>
    <n v="0"/>
    <n v="451442.16473466658"/>
    <n v="0"/>
    <n v="451442.16473466658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509808.01415619999"/>
    <n v="0"/>
    <n v="0"/>
    <n v="0"/>
    <n v="0"/>
    <n v="0"/>
    <n v="0"/>
    <n v="-509808.01415619999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98273.18750740081"/>
    <n v="0"/>
    <n v="0"/>
    <n v="0"/>
    <n v="0"/>
    <n v="0"/>
    <n v="0"/>
    <n v="0"/>
    <n v="198273.18750740081"/>
    <n v="198273.18750740081"/>
    <n v="0"/>
    <n v="0.85914349698394377"/>
    <n v="0.85914349698394377"/>
    <n v="0"/>
    <n v="0.85914349698394377"/>
    <n v="83274.738753108337"/>
    <n v="83274.738753108337"/>
    <n v="0"/>
    <n v="83274.738753108337"/>
    <x v="0"/>
  </r>
  <r>
    <x v="20"/>
    <s v=""/>
    <n v="0"/>
    <n v="0"/>
    <x v="2"/>
    <s v="Østdanmark"/>
    <n v="201983.09637712303"/>
    <n v="0"/>
    <n v="0"/>
    <n v="0"/>
    <n v="0"/>
    <n v="0"/>
    <n v="0"/>
    <n v="0"/>
    <n v="201983.09637712303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495176.8859719403"/>
    <n v="0"/>
    <n v="0"/>
    <n v="111975.50765955324"/>
    <n v="0"/>
    <n v="0"/>
    <n v="0"/>
    <n v="0"/>
    <n v="383201.37831238704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674312.417525545"/>
    <n v="0"/>
    <n v="0"/>
    <n v="268249.01834925939"/>
    <n v="0"/>
    <n v="0"/>
    <n v="0"/>
    <n v="0"/>
    <n v="406063.3991762856"/>
    <n v="406063.3991762856"/>
    <n v="0"/>
    <n v="1.3907102933028939"/>
    <n v="1.3907102933028939"/>
    <n v="0"/>
    <n v="1.3907102933028939"/>
    <n v="125879.65374464853"/>
    <n v="125879.65374464853"/>
    <n v="0"/>
    <n v="125879.65374464853"/>
    <x v="0"/>
  </r>
  <r>
    <x v="23"/>
    <s v=""/>
    <n v="0"/>
    <n v="0"/>
    <x v="2"/>
    <s v="Østdanmark"/>
    <n v="0"/>
    <n v="0"/>
    <n v="0"/>
    <n v="0"/>
    <n v="0"/>
    <n v="169682.2052053689"/>
    <n v="0"/>
    <n v="0"/>
    <n v="-169682.2052053689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594817.2299258844"/>
    <n v="0"/>
    <n v="0"/>
    <n v="0"/>
    <n v="535335.50693329598"/>
    <n v="59481.722992588424"/>
    <n v="0"/>
    <n v="0"/>
    <n v="0"/>
    <n v="0"/>
    <n v="535335.50693329598"/>
    <n v="0"/>
    <n v="0.27098148025456514"/>
    <n v="0.27098148025456514"/>
    <n v="0"/>
    <n v="0"/>
    <n v="40685.498526930496"/>
    <n v="40685.498526930496"/>
    <n v="0"/>
    <x v="0"/>
  </r>
  <r>
    <x v="25"/>
    <s v=""/>
    <n v="0"/>
    <n v="0"/>
    <x v="2"/>
    <s v="Østdanmark"/>
    <n v="122186.37009767797"/>
    <n v="160036.20778335625"/>
    <n v="0"/>
    <n v="0"/>
    <n v="0"/>
    <n v="0"/>
    <n v="0"/>
    <n v="0"/>
    <n v="-37849.837685678285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1777777.2349480088"/>
    <n v="0"/>
    <n v="0"/>
    <n v="0"/>
    <n v="0"/>
    <n v="0"/>
    <n v="0"/>
    <n v="0"/>
    <n v="1777777.2349480088"/>
    <n v="1777777.2349480088"/>
    <n v="0"/>
    <n v="6.3822202734633517"/>
    <n v="6.3822202734633517"/>
    <n v="0"/>
    <n v="6.3822202734633517"/>
    <n v="533333.17048440257"/>
    <n v="533333.17048440257"/>
    <n v="0"/>
    <n v="533333.17048440257"/>
    <x v="0"/>
  </r>
  <r>
    <x v="27"/>
    <s v="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7888.470915062418"/>
    <n v="0"/>
    <n v="0"/>
    <n v="0"/>
    <n v="0"/>
    <n v="0"/>
    <n v="37888.470915062418"/>
    <n v="0"/>
    <n v="0"/>
    <n v="0"/>
    <n v="37888.470915062418"/>
    <n v="0"/>
    <n v="0.69714786483714841"/>
    <n v="0"/>
    <n v="0.69714786483714841"/>
    <n v="0"/>
    <n v="15723.715429750904"/>
    <n v="0"/>
    <n v="15723.715429750904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152688.22272359687"/>
    <n v="0"/>
    <n v="0"/>
    <n v="0"/>
    <n v="0"/>
    <n v="0"/>
    <n v="0"/>
    <n v="152688.22272359687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76344.111361798437"/>
    <n v="22605.587269634838"/>
    <n v="0"/>
    <n v="0"/>
    <n v="0"/>
    <n v="0"/>
    <n v="0"/>
    <n v="0"/>
    <n v="53738.5240921636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48860.231271550998"/>
    <n v="0"/>
    <n v="0"/>
    <n v="0"/>
    <n v="0"/>
    <n v="0"/>
    <n v="48860.231271550998"/>
    <n v="0"/>
    <n v="0"/>
    <n v="0"/>
    <n v="48860.231271550998"/>
    <n v="0"/>
    <n v="1.7101080945042848"/>
    <n v="0"/>
    <n v="1.7101080945042848"/>
    <n v="0"/>
    <n v="0"/>
    <n v="0"/>
    <n v="0"/>
    <x v="0"/>
  </r>
  <r>
    <x v="38"/>
    <s v="Græs og urter"/>
    <n v="1"/>
    <n v="1"/>
    <x v="2"/>
    <s v="Østdanmark"/>
    <n v="582626.19739031594"/>
    <n v="88814.420276933524"/>
    <n v="0"/>
    <n v="0"/>
    <n v="0"/>
    <n v="0"/>
    <n v="0"/>
    <n v="0"/>
    <n v="493811.77711338241"/>
    <n v="493811.77711338241"/>
    <n v="0"/>
    <n v="1.3402249155568045"/>
    <n v="1.3402249155568045"/>
    <n v="0"/>
    <n v="1.3402249155568045"/>
    <n v="98762.355422676483"/>
    <n v="98762.355422676483"/>
    <n v="0"/>
    <n v="98762.355422676483"/>
    <x v="0"/>
  </r>
  <r>
    <x v="39"/>
    <s v=""/>
    <n v="0"/>
    <n v="0"/>
    <x v="2"/>
    <s v="Østdanmark"/>
    <n v="20683.782394615449"/>
    <n v="0"/>
    <n v="0"/>
    <n v="0"/>
    <n v="0"/>
    <n v="0"/>
    <n v="0"/>
    <n v="0"/>
    <n v="20683.782394615449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8186.085556113034"/>
    <n v="4161.6980747444895"/>
    <n v="0"/>
    <n v="0"/>
    <n v="0"/>
    <n v="0"/>
    <n v="0"/>
    <n v="0"/>
    <n v="14024.387481368543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966.231939313"/>
    <n v="0"/>
    <n v="0"/>
    <n v="0"/>
    <n v="3150869.6087453817"/>
    <n v="0"/>
    <n v="0"/>
    <n v="0"/>
    <n v="350096.6231939313"/>
    <n v="350096.6231939313"/>
    <n v="3150869.6087453817"/>
    <n v="0.17470171594000369"/>
    <n v="1.7470171594000368"/>
    <n v="1.572315443460033"/>
    <n v="0.17470171594000372"/>
    <n v="21005.797391635879"/>
    <n v="210057.97391635878"/>
    <n v="189052.17652472289"/>
    <n v="21005.79739163589"/>
    <x v="0"/>
  </r>
  <r>
    <x v="42"/>
    <s v="Husdyrgødning"/>
    <n v="1"/>
    <n v="0"/>
    <x v="2"/>
    <s v="Østdanmark"/>
    <n v="2011188.1627128469"/>
    <n v="0"/>
    <n v="0"/>
    <n v="0"/>
    <n v="1810069.3464415623"/>
    <n v="201118.81627128465"/>
    <n v="0"/>
    <n v="0"/>
    <n v="0"/>
    <n v="0"/>
    <n v="1810069.3464415623"/>
    <n v="0"/>
    <n v="0.77977787444702518"/>
    <n v="0.77977787444702518"/>
    <n v="0"/>
    <n v="0"/>
    <n v="90503.467322078126"/>
    <n v="90503.467322078126"/>
    <n v="0"/>
    <x v="0"/>
  </r>
  <r>
    <x v="43"/>
    <s v=""/>
    <n v="0"/>
    <n v="1"/>
    <x v="2"/>
    <s v="Østdanmark"/>
    <n v="200610.86127761501"/>
    <n v="0"/>
    <n v="0"/>
    <n v="110474.29755686472"/>
    <n v="0"/>
    <n v="0"/>
    <n v="0"/>
    <n v="0"/>
    <n v="90136.563720750288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  <x v="0"/>
  </r>
  <r>
    <x v="47"/>
    <s v="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18328.66667478776"/>
    <n v="4334483.9533902621"/>
    <n v="2040675.045256136"/>
    <n v="2040675.045256136"/>
  </r>
  <r>
    <x v="0"/>
    <x v="1"/>
    <x v="1"/>
    <s v="Konventionel"/>
    <x v="0"/>
    <s v="Halm"/>
    <n v="129001.64586960911"/>
    <n v="497946.35305669124"/>
    <n v="213231.46451712825"/>
    <n v="213231.46451712825"/>
  </r>
  <r>
    <x v="0"/>
    <x v="2"/>
    <x v="1"/>
    <s v="Konventionel"/>
    <x v="0"/>
    <s v="Halm"/>
    <n v="98489.793880099023"/>
    <n v="433355.09307243576"/>
    <n v="333856.76370300452"/>
    <n v="333856.76370300452"/>
  </r>
  <r>
    <x v="0"/>
    <x v="3"/>
    <x v="1"/>
    <s v="Konventionel"/>
    <x v="0"/>
    <s v="Græs"/>
    <n v="277057.3714078624"/>
    <n v="13747586.769258134"/>
    <n v="0"/>
    <n v="13747586.769258134"/>
  </r>
  <r>
    <x v="0"/>
    <x v="4"/>
    <x v="1"/>
    <s v="Konventionel"/>
    <x v="0"/>
    <s v="Grøntsager"/>
    <n v="7848.5969122433526"/>
    <n v="162858.38592904957"/>
    <n v="0"/>
    <n v="162858.38592904957"/>
  </r>
  <r>
    <x v="0"/>
    <x v="5"/>
    <x v="1"/>
    <s v="Konventionel"/>
    <x v="0"/>
    <s v="Kartofler"/>
    <n v="33011.927807710199"/>
    <n v="1402046.2672618506"/>
    <n v="0"/>
    <n v="1402046.2672618506"/>
  </r>
  <r>
    <x v="0"/>
    <x v="6"/>
    <x v="1"/>
    <s v="Konventionel"/>
    <x v="0"/>
    <s v="Roer"/>
    <n v="20302.460574954777"/>
    <n v="1649650.6771649821"/>
    <n v="0"/>
    <n v="1649650.6771649821"/>
  </r>
  <r>
    <x v="0"/>
    <x v="7"/>
    <x v="1"/>
    <s v="Konventionel"/>
    <x v="0"/>
    <s v="Majs"/>
    <n v="109690.51535185472"/>
    <n v="4882324.8383110538"/>
    <n v="0"/>
    <n v="4882324.8383110538"/>
  </r>
  <r>
    <x v="0"/>
    <x v="8"/>
    <x v="1"/>
    <s v="Konventionel"/>
    <x v="0"/>
    <s v="Frugt"/>
    <n v="3060.6778397979251"/>
    <n v="25985.154859884387"/>
    <n v="0"/>
    <n v="25985.154859884387"/>
  </r>
  <r>
    <x v="0"/>
    <x v="9"/>
    <x v="1"/>
    <s v="Konventionel"/>
    <x v="0"/>
    <s v="Øvrige"/>
    <n v="27203.247984048536"/>
    <n v="810546.44017189322"/>
    <n v="0"/>
    <n v="810546.44017189322"/>
  </r>
  <r>
    <x v="0"/>
    <x v="10"/>
    <x v="1"/>
    <s v="Konventionel"/>
    <x v="0"/>
    <s v="Halm"/>
    <n v="60899.195709225503"/>
    <n v="870180.12785427761"/>
    <n v="208518.84610838816"/>
    <n v="208518.84610838816"/>
  </r>
  <r>
    <x v="0"/>
    <x v="11"/>
    <x v="1"/>
    <s v="Konventionel"/>
    <x v="0"/>
    <s v="Juletræer"/>
    <n v="11437.918624561291"/>
    <n v="571895.93122806458"/>
    <n v="0"/>
    <n v="571895.93122806458"/>
  </r>
  <r>
    <x v="0"/>
    <x v="12"/>
    <x v="1"/>
    <s v="Konventionel"/>
    <x v="0"/>
    <s v="Pil &amp; poppel"/>
    <n v="4398.3817089779068"/>
    <n v="107277.60265799773"/>
    <n v="0"/>
    <n v="107277.60265799773"/>
  </r>
  <r>
    <x v="0"/>
    <x v="13"/>
    <x v="1"/>
    <s v="Konventionel"/>
    <x v="0"/>
    <s v="Græs"/>
    <n v="106695.7809253896"/>
    <n v="1471334.8189611228"/>
    <n v="0"/>
    <n v="1471334.8189611228"/>
  </r>
  <r>
    <x v="0"/>
    <x v="0"/>
    <x v="2"/>
    <s v="Konventionel"/>
    <x v="0"/>
    <s v="Halm"/>
    <n v="231616.80322174786"/>
    <n v="1623633.7905844525"/>
    <n v="924253.53529019956"/>
    <n v="924253.53529019956"/>
  </r>
  <r>
    <x v="0"/>
    <x v="1"/>
    <x v="2"/>
    <s v="Konventionel"/>
    <x v="0"/>
    <s v="Halm"/>
    <n v="239782.37745640005"/>
    <n v="925559.97698170436"/>
    <n v="479225.4628486993"/>
    <n v="479225.4628486993"/>
  </r>
  <r>
    <x v="0"/>
    <x v="2"/>
    <x v="2"/>
    <s v="Konventionel"/>
    <x v="0"/>
    <s v="Halm"/>
    <n v="84754.216683243707"/>
    <n v="372918.55340627232"/>
    <n v="347373.63249794272"/>
    <n v="347373.63249794272"/>
  </r>
  <r>
    <x v="0"/>
    <x v="3"/>
    <x v="2"/>
    <s v="Konventionel"/>
    <x v="0"/>
    <s v="Græs"/>
    <n v="433292.69443150028"/>
    <n v="21499983.497691046"/>
    <n v="0"/>
    <n v="21499983.497691046"/>
  </r>
  <r>
    <x v="0"/>
    <x v="4"/>
    <x v="2"/>
    <s v="Konventionel"/>
    <x v="0"/>
    <s v="Grøntsager"/>
    <n v="6754.0164026490274"/>
    <n v="140145.84035496734"/>
    <n v="0"/>
    <n v="140145.84035496734"/>
  </r>
  <r>
    <x v="0"/>
    <x v="5"/>
    <x v="2"/>
    <s v="Konventionel"/>
    <x v="0"/>
    <s v="Kartofler"/>
    <n v="28408.02048943688"/>
    <n v="1206514.182374126"/>
    <n v="0"/>
    <n v="1206514.182374126"/>
  </r>
  <r>
    <x v="0"/>
    <x v="6"/>
    <x v="2"/>
    <s v="Konventionel"/>
    <x v="0"/>
    <s v="Roer"/>
    <n v="17471.040145210623"/>
    <n v="1419587.202246666"/>
    <n v="0"/>
    <n v="1419587.202246666"/>
  </r>
  <r>
    <x v="0"/>
    <x v="7"/>
    <x v="2"/>
    <s v="Konventionel"/>
    <x v="0"/>
    <s v="Majs"/>
    <n v="94392.863869179797"/>
    <n v="4201426.3708171928"/>
    <n v="0"/>
    <n v="4201426.3708171928"/>
  </r>
  <r>
    <x v="0"/>
    <x v="8"/>
    <x v="2"/>
    <s v="Konventionel"/>
    <x v="0"/>
    <s v="Frugt"/>
    <n v="2633.8297869486291"/>
    <n v="22361.214891193864"/>
    <n v="0"/>
    <n v="22361.214891193864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Halm"/>
    <n v="52406.076057571037"/>
    <n v="748823.12373806757"/>
    <n v="216961.15487834412"/>
    <n v="216961.15487834412"/>
  </r>
  <r>
    <x v="0"/>
    <x v="11"/>
    <x v="2"/>
    <s v="Konventionel"/>
    <x v="0"/>
    <s v="Juletræer"/>
    <n v="9842.7643649202219"/>
    <n v="492138.21824601106"/>
    <n v="0"/>
    <n v="492138.21824601106"/>
  </r>
  <r>
    <x v="0"/>
    <x v="12"/>
    <x v="2"/>
    <s v="Konventionel"/>
    <x v="0"/>
    <s v="Pil &amp; poppel"/>
    <n v="3784.9748865567881"/>
    <n v="92316.460647726548"/>
    <n v="0"/>
    <n v="92316.460647726548"/>
  </r>
  <r>
    <x v="0"/>
    <x v="13"/>
    <x v="2"/>
    <s v="Konventionel"/>
    <x v="0"/>
    <s v="Græs"/>
    <n v="91815.78089956379"/>
    <n v="1266139.6186049848"/>
    <n v="0"/>
    <n v="1266139.6186049848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79060.439646113751"/>
    <n v="371323.16688590246"/>
    <n v="174818.94696988291"/>
    <n v="174818.94696988291"/>
  </r>
  <r>
    <x v="0"/>
    <x v="1"/>
    <x v="1"/>
    <s v="Økologisk"/>
    <x v="0"/>
    <s v="Halm"/>
    <n v="16494.345785989142"/>
    <n v="36290.859598333307"/>
    <n v="15540.535829282559"/>
    <n v="15540.535829282559"/>
  </r>
  <r>
    <x v="0"/>
    <x v="2"/>
    <x v="1"/>
    <s v="Økologisk"/>
    <x v="0"/>
    <s v="Halm"/>
    <n v="12593.054187007585"/>
    <n v="30475.191132558361"/>
    <n v="23478.087248522963"/>
    <n v="23478.087248522963"/>
  </r>
  <r>
    <x v="0"/>
    <x v="3"/>
    <x v="1"/>
    <s v="Økologisk"/>
    <x v="0"/>
    <s v="Græs"/>
    <n v="35424.975051695059"/>
    <n v="1371074.0644107852"/>
    <n v="0"/>
    <n v="1371074.0644107852"/>
  </r>
  <r>
    <x v="0"/>
    <x v="4"/>
    <x v="1"/>
    <s v="Økologisk"/>
    <x v="0"/>
    <s v="Grøntsager"/>
    <n v="1003.5334862024952"/>
    <n v="11869.29230806001"/>
    <n v="0"/>
    <n v="11869.29230806001"/>
  </r>
  <r>
    <x v="0"/>
    <x v="5"/>
    <x v="1"/>
    <s v="Økologisk"/>
    <x v="0"/>
    <s v="Kartofler"/>
    <n v="4220.9550789209043"/>
    <n v="102182.62253197838"/>
    <n v="0"/>
    <n v="102182.62253197838"/>
  </r>
  <r>
    <x v="0"/>
    <x v="6"/>
    <x v="1"/>
    <s v="Økologisk"/>
    <x v="0"/>
    <s v="Roer"/>
    <n v="2595.9033528006162"/>
    <n v="120228.29516430649"/>
    <n v="0"/>
    <n v="120228.29516430649"/>
  </r>
  <r>
    <x v="0"/>
    <x v="7"/>
    <x v="1"/>
    <s v="Økologisk"/>
    <x v="0"/>
    <s v="Majs"/>
    <n v="14025.195395457202"/>
    <n v="518137.00105299405"/>
    <n v="0"/>
    <n v="518137.00105299405"/>
  </r>
  <r>
    <x v="0"/>
    <x v="8"/>
    <x v="1"/>
    <s v="Økologisk"/>
    <x v="0"/>
    <s v="Frugt"/>
    <n v="391.34290333139484"/>
    <n v="1893.8257120916192"/>
    <n v="0"/>
    <n v="1893.8257120916192"/>
  </r>
  <r>
    <x v="0"/>
    <x v="9"/>
    <x v="1"/>
    <s v="Økologisk"/>
    <x v="0"/>
    <s v="Øvrige"/>
    <n v="3478.2484806778398"/>
    <n v="59073.486285495703"/>
    <n v="0"/>
    <n v="59073.486285495703"/>
  </r>
  <r>
    <x v="0"/>
    <x v="10"/>
    <x v="1"/>
    <s v="Økologisk"/>
    <x v="0"/>
    <s v="Halm"/>
    <n v="7786.6633820463176"/>
    <n v="63419.652842851501"/>
    <n v="15197.075189472156"/>
    <n v="15197.075189472156"/>
  </r>
  <r>
    <x v="0"/>
    <x v="11"/>
    <x v="1"/>
    <s v="Økologisk"/>
    <x v="0"/>
    <s v="Juletræer"/>
    <n v="1462.4695955911445"/>
    <n v="41680.383474347618"/>
    <n v="0"/>
    <n v="41680.383474347618"/>
  </r>
  <r>
    <x v="0"/>
    <x v="12"/>
    <x v="1"/>
    <s v="Økologisk"/>
    <x v="0"/>
    <s v="Pil &amp; poppel"/>
    <n v="562.38374570802898"/>
    <n v="7818.5057330140617"/>
    <n v="0"/>
    <n v="7818.5057330140617"/>
  </r>
  <r>
    <x v="0"/>
    <x v="13"/>
    <x v="1"/>
    <s v="Økologisk"/>
    <x v="0"/>
    <s v="Græs"/>
    <n v="13642.284116811583"/>
    <n v="188127.09797083176"/>
    <n v="0"/>
    <n v="188127.09797083176"/>
  </r>
  <r>
    <x v="0"/>
    <x v="0"/>
    <x v="2"/>
    <s v="Økologisk"/>
    <x v="0"/>
    <s v="Halm"/>
    <n v="29614.87519350275"/>
    <n v="139092.18432132437"/>
    <n v="79178.225924913888"/>
    <n v="79178.225924913888"/>
  </r>
  <r>
    <x v="0"/>
    <x v="1"/>
    <x v="2"/>
    <s v="Økologisk"/>
    <x v="0"/>
    <s v="Halm"/>
    <n v="30658.937880142061"/>
    <n v="67455.795123888573"/>
    <n v="34926.461217014716"/>
    <n v="34926.461217014716"/>
  </r>
  <r>
    <x v="0"/>
    <x v="2"/>
    <x v="2"/>
    <s v="Økologisk"/>
    <x v="0"/>
    <s v="Halm"/>
    <n v="10836.8024870558"/>
    <n v="26225.062018675038"/>
    <n v="24428.645270395795"/>
    <n v="24428.645270395795"/>
  </r>
  <r>
    <x v="0"/>
    <x v="3"/>
    <x v="2"/>
    <s v="Økologisk"/>
    <x v="0"/>
    <s v="Græs"/>
    <n v="55401.460038114121"/>
    <n v="2144235.9487311537"/>
    <n v="0"/>
    <n v="2144235.9487311537"/>
  </r>
  <r>
    <x v="0"/>
    <x v="4"/>
    <x v="2"/>
    <s v="Økologisk"/>
    <x v="0"/>
    <s v="Grøntsager"/>
    <n v="863.57876474024476"/>
    <n v="10213.977839965244"/>
    <n v="0"/>
    <n v="10213.977839965244"/>
  </r>
  <r>
    <x v="0"/>
    <x v="5"/>
    <x v="2"/>
    <s v="Økologisk"/>
    <x v="0"/>
    <s v="Kartofler"/>
    <n v="3632.2925175842665"/>
    <n v="87932.036307036382"/>
    <n v="0"/>
    <n v="87932.036307036382"/>
  </r>
  <r>
    <x v="0"/>
    <x v="6"/>
    <x v="2"/>
    <s v="Økologisk"/>
    <x v="0"/>
    <s v="Roer"/>
    <n v="2233.8736490794759"/>
    <n v="103461.02452217223"/>
    <n v="0"/>
    <n v="103461.02452217223"/>
  </r>
  <r>
    <x v="0"/>
    <x v="7"/>
    <x v="2"/>
    <s v="Økologisk"/>
    <x v="0"/>
    <s v="Majs"/>
    <n v="12069.214511896756"/>
    <n v="445876.61247735546"/>
    <n v="0"/>
    <n v="445876.61247735546"/>
  </r>
  <r>
    <x v="0"/>
    <x v="8"/>
    <x v="2"/>
    <s v="Økologisk"/>
    <x v="0"/>
    <s v="Frugt"/>
    <n v="336.76546492499762"/>
    <n v="1629.7091144115411"/>
    <n v="0"/>
    <n v="1629.7091144115411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Halm"/>
    <n v="6700.7202423923818"/>
    <n v="54575.025363163295"/>
    <n v="15812.359627997545"/>
    <n v="15812.359627997545"/>
  </r>
  <r>
    <x v="0"/>
    <x v="11"/>
    <x v="2"/>
    <s v="Økologisk"/>
    <x v="0"/>
    <s v="Juletræer"/>
    <n v="1258.5107564372033"/>
    <n v="35867.556558460295"/>
    <n v="0"/>
    <n v="35867.556558460295"/>
  </r>
  <r>
    <x v="0"/>
    <x v="12"/>
    <x v="2"/>
    <s v="Økologisk"/>
    <x v="0"/>
    <s v="Pil &amp; poppel"/>
    <n v="483.95262052125832"/>
    <n v="6728.1217974906649"/>
    <n v="0"/>
    <n v="6728.1217974906649"/>
  </r>
  <r>
    <x v="0"/>
    <x v="13"/>
    <x v="2"/>
    <s v="Økologisk"/>
    <x v="0"/>
    <s v="Græs"/>
    <n v="11739.704780966695"/>
    <n v="161890.52892953076"/>
    <n v="0"/>
    <n v="161890.52892953076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3783.760387386823"/>
    <n v="115948.99237869795"/>
    <n v="54588.785611890991"/>
    <n v="54588.785611890991"/>
  </r>
  <r>
    <x v="0"/>
    <x v="1"/>
    <x v="1"/>
    <s v="Konventionel"/>
    <x v="1"/>
    <s v="Halm"/>
    <n v="1181.6018735157202"/>
    <n v="5473.1798781248162"/>
    <n v="2343.7347292818963"/>
    <n v="2343.7347292818963"/>
  </r>
  <r>
    <x v="0"/>
    <x v="2"/>
    <x v="1"/>
    <s v="Konventionel"/>
    <x v="1"/>
    <s v="Halm"/>
    <n v="1265.2391972252274"/>
    <n v="6680.4629613491998"/>
    <n v="5146.6286654234254"/>
    <n v="5146.6286654234254"/>
  </r>
  <r>
    <x v="0"/>
    <x v="3"/>
    <x v="1"/>
    <s v="Konventionel"/>
    <x v="1"/>
    <s v="Græs"/>
    <n v="11676.073914337449"/>
    <n v="695240.14515530912"/>
    <n v="0"/>
    <n v="695240.14515530912"/>
  </r>
  <r>
    <x v="0"/>
    <x v="4"/>
    <x v="1"/>
    <s v="Konventionel"/>
    <x v="1"/>
    <s v="Grøntsager"/>
    <n v="54.609436881159347"/>
    <n v="1359.7749783408678"/>
    <n v="0"/>
    <n v="1359.7749783408678"/>
  </r>
  <r>
    <x v="0"/>
    <x v="5"/>
    <x v="1"/>
    <s v="Konventionel"/>
    <x v="1"/>
    <s v="Kartofler"/>
    <n v="862.14146584999958"/>
    <n v="43939.108230971091"/>
    <n v="0"/>
    <n v="43939.108230971091"/>
  </r>
  <r>
    <x v="0"/>
    <x v="6"/>
    <x v="1"/>
    <s v="Konventionel"/>
    <x v="1"/>
    <s v="Roer"/>
    <n v="22.618556742043957"/>
    <n v="2205.4105594690259"/>
    <n v="0"/>
    <n v="2205.4105594690259"/>
  </r>
  <r>
    <x v="0"/>
    <x v="7"/>
    <x v="1"/>
    <s v="Konventionel"/>
    <x v="1"/>
    <s v="Majs"/>
    <n v="2919.7157747735632"/>
    <n v="155947.85896220556"/>
    <n v="0"/>
    <n v="155947.85896220556"/>
  </r>
  <r>
    <x v="0"/>
    <x v="8"/>
    <x v="1"/>
    <s v="Konventionel"/>
    <x v="1"/>
    <s v="Frugt"/>
    <n v="49.739868171474811"/>
    <n v="506.74977693098538"/>
    <n v="0"/>
    <n v="506.74977693098538"/>
  </r>
  <r>
    <x v="0"/>
    <x v="9"/>
    <x v="1"/>
    <s v="Konventionel"/>
    <x v="1"/>
    <s v="Øvrige"/>
    <n v="879.69440381110383"/>
    <n v="31453.589712507935"/>
    <n v="0"/>
    <n v="31453.589712507935"/>
  </r>
  <r>
    <x v="0"/>
    <x v="10"/>
    <x v="1"/>
    <s v="Konventionel"/>
    <x v="1"/>
    <s v="Halm"/>
    <n v="2171.3452097525833"/>
    <n v="37231.259235537887"/>
    <n v="8921.6231978314154"/>
    <n v="8921.6231978314154"/>
  </r>
  <r>
    <x v="0"/>
    <x v="11"/>
    <x v="1"/>
    <s v="Konventionel"/>
    <x v="1"/>
    <s v="Juletræer"/>
    <n v="249.47249942998766"/>
    <n v="14968.34996579926"/>
    <n v="0"/>
    <n v="14968.34996579926"/>
  </r>
  <r>
    <x v="0"/>
    <x v="12"/>
    <x v="1"/>
    <s v="Konventionel"/>
    <x v="1"/>
    <s v="Pil &amp; poppel"/>
    <n v="409.72583498738095"/>
    <n v="11991.975658167248"/>
    <n v="0"/>
    <n v="11991.975658167248"/>
  </r>
  <r>
    <x v="0"/>
    <x v="13"/>
    <x v="1"/>
    <s v="Konventionel"/>
    <x v="1"/>
    <s v="Græs"/>
    <n v="37489.59354628501"/>
    <n v="620377.79400392447"/>
    <n v="0"/>
    <n v="620377.79400392447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60603.873286430513"/>
    <n v="1002872.8951438521"/>
    <n v="0"/>
    <n v="1002872.895143852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762.4124756561669"/>
    <n v="9933.0272092971827"/>
    <n v="4676.4692101371147"/>
    <n v="4676.4692101371147"/>
  </r>
  <r>
    <x v="0"/>
    <x v="1"/>
    <x v="1"/>
    <s v="Økologisk"/>
    <x v="1"/>
    <s v="Halm"/>
    <n v="151.08140482828051"/>
    <n v="398.8911682838193"/>
    <n v="170.81387879232727"/>
    <n v="170.81387879232727"/>
  </r>
  <r>
    <x v="0"/>
    <x v="2"/>
    <x v="1"/>
    <s v="Økologisk"/>
    <x v="1"/>
    <s v="Halm"/>
    <n v="161.77539968842146"/>
    <n v="469.79576069517589"/>
    <n v="361.93065403956365"/>
    <n v="361.93065403956365"/>
  </r>
  <r>
    <x v="0"/>
    <x v="3"/>
    <x v="1"/>
    <s v="Økologisk"/>
    <x v="1"/>
    <s v="Græs"/>
    <n v="1492.9204915766184"/>
    <n v="69337.677045341785"/>
    <n v="0"/>
    <n v="69337.677045341785"/>
  </r>
  <r>
    <x v="0"/>
    <x v="4"/>
    <x v="1"/>
    <s v="Økologisk"/>
    <x v="1"/>
    <s v="Grøntsager"/>
    <n v="6.9824452938099562"/>
    <n v="99.101846055044689"/>
    <n v="0"/>
    <n v="99.101846055044689"/>
  </r>
  <r>
    <x v="0"/>
    <x v="5"/>
    <x v="1"/>
    <s v="Økologisk"/>
    <x v="1"/>
    <s v="Kartofler"/>
    <n v="110.23471335042537"/>
    <n v="3202.3289213739854"/>
    <n v="0"/>
    <n v="3202.3289213739854"/>
  </r>
  <r>
    <x v="0"/>
    <x v="6"/>
    <x v="1"/>
    <s v="Økologisk"/>
    <x v="1"/>
    <s v="Roer"/>
    <n v="2.8920429159515155"/>
    <n v="160.73266623816409"/>
    <n v="0"/>
    <n v="160.73266623816409"/>
  </r>
  <r>
    <x v="0"/>
    <x v="7"/>
    <x v="1"/>
    <s v="Økologisk"/>
    <x v="1"/>
    <s v="Majs"/>
    <n v="373.31928024081014"/>
    <n v="16549.975398864386"/>
    <n v="0"/>
    <n v="16549.975398864386"/>
  </r>
  <r>
    <x v="0"/>
    <x v="8"/>
    <x v="1"/>
    <s v="Økologisk"/>
    <x v="1"/>
    <s v="Frugt"/>
    <n v="6.3598148646807422"/>
    <n v="36.932462489579414"/>
    <n v="0"/>
    <n v="36.932462489579414"/>
  </r>
  <r>
    <x v="0"/>
    <x v="9"/>
    <x v="1"/>
    <s v="Økologisk"/>
    <x v="1"/>
    <s v="Øvrige"/>
    <n v="112.47905857826152"/>
    <n v="2292.3710578722707"/>
    <n v="0"/>
    <n v="2292.3710578722707"/>
  </r>
  <r>
    <x v="0"/>
    <x v="10"/>
    <x v="1"/>
    <s v="Økologisk"/>
    <x v="1"/>
    <s v="Halm"/>
    <n v="277.63148655181385"/>
    <n v="2713.4537551924332"/>
    <n v="650.21738360813288"/>
    <n v="650.21738360813288"/>
  </r>
  <r>
    <x v="0"/>
    <x v="11"/>
    <x v="1"/>
    <s v="Økologisk"/>
    <x v="1"/>
    <s v="Juletræer"/>
    <n v="31.897931549279576"/>
    <n v="1090.9092589853615"/>
    <n v="0"/>
    <n v="1090.9092589853615"/>
  </r>
  <r>
    <x v="0"/>
    <x v="12"/>
    <x v="1"/>
    <s v="Økologisk"/>
    <x v="1"/>
    <s v="Pil &amp; poppel"/>
    <n v="52.388165702675835"/>
    <n v="873.98793513732369"/>
    <n v="0"/>
    <n v="873.98793513732369"/>
  </r>
  <r>
    <x v="0"/>
    <x v="13"/>
    <x v="1"/>
    <s v="Økologisk"/>
    <x v="1"/>
    <s v="Græs"/>
    <n v="4793.4762007117151"/>
    <n v="79322.444169377472"/>
    <n v="0"/>
    <n v="79322.444169377472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7748.9030098657922"/>
    <n v="128228.84700725913"/>
    <n v="0"/>
    <n v="128228.84700725913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5468.2738439636605"/>
    <n v="53665.639504659368"/>
    <n v="25265.783078793629"/>
    <n v="25265.783078793629"/>
  </r>
  <r>
    <x v="0"/>
    <x v="1"/>
    <x v="1"/>
    <s v="Konventionel"/>
    <x v="2"/>
    <s v="Halm"/>
    <n v="314.85895525594401"/>
    <n v="1701.4977942031217"/>
    <n v="728.61838289091475"/>
    <n v="728.61838289091475"/>
  </r>
  <r>
    <x v="0"/>
    <x v="2"/>
    <x v="1"/>
    <s v="Konventionel"/>
    <x v="2"/>
    <s v="Halm"/>
    <n v="407.7280895234743"/>
    <n v="2511.6050314646018"/>
    <n v="1934.9405162403295"/>
    <n v="1934.9405162403295"/>
  </r>
  <r>
    <x v="0"/>
    <x v="3"/>
    <x v="1"/>
    <s v="Konventionel"/>
    <x v="2"/>
    <s v="Græs"/>
    <n v="9403.4968308872321"/>
    <n v="653242.1178480743"/>
    <n v="0"/>
    <n v="653242.1178480743"/>
  </r>
  <r>
    <x v="0"/>
    <x v="4"/>
    <x v="1"/>
    <s v="Konventionel"/>
    <x v="2"/>
    <s v="Grøntsager"/>
    <n v="10.929801981174222"/>
    <n v="317.51074755311117"/>
    <n v="0"/>
    <n v="317.51074755311117"/>
  </r>
  <r>
    <x v="0"/>
    <x v="5"/>
    <x v="1"/>
    <s v="Konventionel"/>
    <x v="2"/>
    <s v="Kartofler"/>
    <n v="578.51762396536299"/>
    <n v="34398.22938940717"/>
    <n v="0"/>
    <n v="34398.22938940717"/>
  </r>
  <r>
    <x v="0"/>
    <x v="6"/>
    <x v="1"/>
    <s v="Konventionel"/>
    <x v="2"/>
    <s v="Roer"/>
    <n v="6.2561258552502439"/>
    <n v="711.66699728918286"/>
    <n v="0"/>
    <n v="711.66699728918286"/>
  </r>
  <r>
    <x v="0"/>
    <x v="7"/>
    <x v="1"/>
    <s v="Konventionel"/>
    <x v="2"/>
    <s v="Majs"/>
    <n v="778.01049498528334"/>
    <n v="48480.945984512946"/>
    <n v="0"/>
    <n v="48480.945984512946"/>
  </r>
  <r>
    <x v="0"/>
    <x v="8"/>
    <x v="1"/>
    <s v="Konventionel"/>
    <x v="2"/>
    <s v="Frugt"/>
    <n v="22.295416568120192"/>
    <n v="265.00332132867663"/>
    <n v="0"/>
    <n v="265.00332132867663"/>
  </r>
  <r>
    <x v="0"/>
    <x v="9"/>
    <x v="1"/>
    <s v="Konventionel"/>
    <x v="2"/>
    <s v="Øvrige"/>
    <n v="394.31453895289167"/>
    <n v="16448.563217935643"/>
    <n v="0"/>
    <n v="16448.563217935643"/>
  </r>
  <r>
    <x v="0"/>
    <x v="10"/>
    <x v="1"/>
    <s v="Konventionel"/>
    <x v="2"/>
    <s v="Halm"/>
    <n v="1254.5770292800325"/>
    <n v="25097.067076818235"/>
    <n v="6013.9404475567644"/>
    <n v="6013.9404475567644"/>
  </r>
  <r>
    <x v="0"/>
    <x v="11"/>
    <x v="1"/>
    <s v="Konventionel"/>
    <x v="2"/>
    <s v="Juletræer"/>
    <n v="111.82364371989816"/>
    <n v="7827.6550603928699"/>
    <n v="0"/>
    <n v="7827.6550603928699"/>
  </r>
  <r>
    <x v="0"/>
    <x v="12"/>
    <x v="1"/>
    <s v="Konventionel"/>
    <x v="2"/>
    <s v="Pil &amp; poppel"/>
    <n v="263.96237747912357"/>
    <n v="9013.3494748969024"/>
    <n v="0"/>
    <n v="9013.3494748969024"/>
  </r>
  <r>
    <x v="0"/>
    <x v="13"/>
    <x v="1"/>
    <s v="Konventionel"/>
    <x v="2"/>
    <s v="Græs"/>
    <n v="25590.487920823747"/>
    <n v="494049.95979942329"/>
    <n v="0"/>
    <n v="494049.95979942329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699.18177420762208"/>
    <n v="4597.3858544893137"/>
    <n v="2164.4492602935693"/>
    <n v="2164.4492602935693"/>
  </r>
  <r>
    <x v="0"/>
    <x v="1"/>
    <x v="1"/>
    <s v="Økologisk"/>
    <x v="2"/>
    <s v="Halm"/>
    <n v="40.258342804836346"/>
    <n v="124.00696817488129"/>
    <n v="53.102482369719056"/>
    <n v="53.102482369719056"/>
  </r>
  <r>
    <x v="0"/>
    <x v="2"/>
    <x v="1"/>
    <s v="Økologisk"/>
    <x v="2"/>
    <s v="Halm"/>
    <n v="52.132730942507166"/>
    <n v="176.62569243321428"/>
    <n v="136.07243345054829"/>
    <n v="136.07243345054829"/>
  </r>
  <r>
    <x v="0"/>
    <x v="3"/>
    <x v="1"/>
    <s v="Økologisk"/>
    <x v="2"/>
    <s v="Græs"/>
    <n v="1202.3453443600399"/>
    <n v="65149.130577962533"/>
    <n v="0"/>
    <n v="65149.130577962533"/>
  </r>
  <r>
    <x v="0"/>
    <x v="4"/>
    <x v="1"/>
    <s v="Økologisk"/>
    <x v="2"/>
    <s v="Grøntsager"/>
    <n v="1.3975010321348786"/>
    <n v="23.140520840605387"/>
    <n v="0"/>
    <n v="23.140520840605387"/>
  </r>
  <r>
    <x v="0"/>
    <x v="5"/>
    <x v="1"/>
    <s v="Økologisk"/>
    <x v="2"/>
    <s v="Kartofler"/>
    <n v="73.97013944007017"/>
    <n v="2506.9795280940934"/>
    <n v="0"/>
    <n v="2506.9795280940934"/>
  </r>
  <r>
    <x v="0"/>
    <x v="6"/>
    <x v="1"/>
    <s v="Økologisk"/>
    <x v="2"/>
    <s v="Roer"/>
    <n v="0.79991772540225237"/>
    <n v="51.867047365338948"/>
    <n v="0"/>
    <n v="51.867047365338948"/>
  </r>
  <r>
    <x v="0"/>
    <x v="7"/>
    <x v="1"/>
    <s v="Økologisk"/>
    <x v="2"/>
    <s v="Majs"/>
    <n v="99.477600017497522"/>
    <n v="5145.0431490169831"/>
    <n v="0"/>
    <n v="5145.0431490169831"/>
  </r>
  <r>
    <x v="0"/>
    <x v="8"/>
    <x v="1"/>
    <s v="Økologisk"/>
    <x v="2"/>
    <s v="Frugt"/>
    <n v="2.8507257239876962"/>
    <n v="19.313723794531121"/>
    <n v="0"/>
    <n v="19.313723794531121"/>
  </r>
  <r>
    <x v="0"/>
    <x v="9"/>
    <x v="1"/>
    <s v="Økologisk"/>
    <x v="2"/>
    <s v="Øvrige"/>
    <n v="50.417654054630312"/>
    <n v="1198.7887744775815"/>
    <n v="0"/>
    <n v="1198.7887744775815"/>
  </r>
  <r>
    <x v="0"/>
    <x v="10"/>
    <x v="1"/>
    <s v="Økologisk"/>
    <x v="2"/>
    <s v="Halm"/>
    <n v="160.41211874940078"/>
    <n v="1829.1009302985503"/>
    <n v="438.30237348916262"/>
    <n v="438.30237348916262"/>
  </r>
  <r>
    <x v="0"/>
    <x v="11"/>
    <x v="1"/>
    <s v="Økologisk"/>
    <x v="2"/>
    <s v="Juletræer"/>
    <n v="14.297940418756939"/>
    <n v="570.48782270840184"/>
    <n v="0"/>
    <n v="570.48782270840184"/>
  </r>
  <r>
    <x v="0"/>
    <x v="12"/>
    <x v="1"/>
    <s v="Økologisk"/>
    <x v="2"/>
    <s v="Pil &amp; poppel"/>
    <n v="33.750629298429502"/>
    <n v="656.90249219870088"/>
    <n v="0"/>
    <n v="656.90249219870088"/>
  </r>
  <r>
    <x v="0"/>
    <x v="13"/>
    <x v="1"/>
    <s v="Økologisk"/>
    <x v="2"/>
    <s v="Græs"/>
    <n v="3272.0385368175012"/>
    <n v="63169.975991798681"/>
    <n v="0"/>
    <n v="63169.975991798681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90094.71380291169"/>
    <n v="1332563.9437584109"/>
    <n v="627371.10472145991"/>
    <n v="627371.10472145991"/>
  </r>
  <r>
    <x v="1"/>
    <x v="1"/>
    <x v="1"/>
    <s v="Konventionel"/>
    <x v="0"/>
    <s v="Halm"/>
    <n v="39659.379021781024"/>
    <n v="153085.20302407476"/>
    <n v="65554.41532274666"/>
    <n v="65554.41532274666"/>
  </r>
  <r>
    <x v="1"/>
    <x v="2"/>
    <x v="1"/>
    <s v="Konventionel"/>
    <x v="0"/>
    <s v="Halm"/>
    <n v="30279.025038301024"/>
    <n v="133227.7101685245"/>
    <n v="102638.6279138313"/>
    <n v="102638.6279138313"/>
  </r>
  <r>
    <x v="1"/>
    <x v="3"/>
    <x v="1"/>
    <s v="Konventionel"/>
    <x v="0"/>
    <s v="Græs"/>
    <n v="85176.613285608968"/>
    <n v="4226463.551231917"/>
    <n v="0"/>
    <n v="4226463.551231917"/>
  </r>
  <r>
    <x v="1"/>
    <x v="4"/>
    <x v="1"/>
    <s v="Konventionel"/>
    <x v="0"/>
    <s v="Grøntsager"/>
    <n v="2412.9186696304787"/>
    <n v="50068.062394832436"/>
    <n v="0"/>
    <n v="50068.062394832436"/>
  </r>
  <r>
    <x v="1"/>
    <x v="5"/>
    <x v="1"/>
    <s v="Konventionel"/>
    <x v="0"/>
    <s v="Kartofler"/>
    <n v="10148.960103105841"/>
    <n v="431035.46427317767"/>
    <n v="0"/>
    <n v="431035.46427317767"/>
  </r>
  <r>
    <x v="1"/>
    <x v="6"/>
    <x v="1"/>
    <s v="Konventionel"/>
    <x v="0"/>
    <s v="Roer"/>
    <n v="6241.6488843154139"/>
    <n v="507157.26158527029"/>
    <n v="0"/>
    <n v="507157.26158527029"/>
  </r>
  <r>
    <x v="1"/>
    <x v="7"/>
    <x v="1"/>
    <s v="Konventionel"/>
    <x v="0"/>
    <s v="Majs"/>
    <n v="33722.497834103626"/>
    <n v="1500988.3785959526"/>
    <n v="0"/>
    <n v="1500988.3785959526"/>
  </r>
  <r>
    <x v="1"/>
    <x v="8"/>
    <x v="1"/>
    <s v="Konventionel"/>
    <x v="0"/>
    <s v="Frugt"/>
    <n v="940.95375058085449"/>
    <n v="7988.6973424314556"/>
    <n v="0"/>
    <n v="7988.6973424314556"/>
  </r>
  <r>
    <x v="1"/>
    <x v="9"/>
    <x v="1"/>
    <s v="Konventionel"/>
    <x v="0"/>
    <s v="Øvrige"/>
    <n v="8363.1795172083603"/>
    <n v="249188.82444356114"/>
    <n v="0"/>
    <n v="249188.82444356114"/>
  </r>
  <r>
    <x v="1"/>
    <x v="10"/>
    <x v="1"/>
    <s v="Konventionel"/>
    <x v="0"/>
    <s v="Halm"/>
    <n v="18722.430000583321"/>
    <n v="267522.19535770209"/>
    <n v="64105.600321997299"/>
    <n v="64105.600321997299"/>
  </r>
  <r>
    <x v="1"/>
    <x v="11"/>
    <x v="1"/>
    <s v="Konventionel"/>
    <x v="0"/>
    <s v="Juletræer"/>
    <n v="3516.3950575504314"/>
    <n v="175819.75287752156"/>
    <n v="0"/>
    <n v="175819.75287752156"/>
  </r>
  <r>
    <x v="1"/>
    <x v="12"/>
    <x v="1"/>
    <s v="Konventionel"/>
    <x v="0"/>
    <s v="Pil &amp; poppel"/>
    <n v="1352.2082303906368"/>
    <n v="32980.688546113095"/>
    <n v="0"/>
    <n v="32980.688546113095"/>
  </r>
  <r>
    <x v="1"/>
    <x v="13"/>
    <x v="1"/>
    <s v="Konventionel"/>
    <x v="0"/>
    <s v="Græs"/>
    <n v="32801.817273106717"/>
    <n v="452337.06019614165"/>
    <n v="0"/>
    <n v="452337.06019614165"/>
  </r>
  <r>
    <x v="1"/>
    <x v="0"/>
    <x v="2"/>
    <s v="Konventionel"/>
    <x v="0"/>
    <s v="Halm"/>
    <n v="77045.730278438015"/>
    <n v="540090.56925185048"/>
    <n v="307446.5565466159"/>
    <n v="307446.5565466159"/>
  </r>
  <r>
    <x v="1"/>
    <x v="1"/>
    <x v="2"/>
    <s v="Konventionel"/>
    <x v="0"/>
    <s v="Halm"/>
    <n v="79761.952164331422"/>
    <n v="307881.1353543193"/>
    <n v="159411.0411663503"/>
    <n v="159411.0411663503"/>
  </r>
  <r>
    <x v="1"/>
    <x v="2"/>
    <x v="2"/>
    <s v="Konventionel"/>
    <x v="0"/>
    <s v="Halm"/>
    <n v="28192.904952089208"/>
    <n v="124048.78178919252"/>
    <n v="115551.44023663283"/>
    <n v="115551.44023663283"/>
  </r>
  <r>
    <x v="1"/>
    <x v="3"/>
    <x v="2"/>
    <s v="Konventionel"/>
    <x v="0"/>
    <s v="Græs"/>
    <n v="144131.82291798628"/>
    <n v="7151821.0531904791"/>
    <n v="0"/>
    <n v="7151821.0531904791"/>
  </r>
  <r>
    <x v="1"/>
    <x v="4"/>
    <x v="2"/>
    <s v="Konventionel"/>
    <x v="0"/>
    <s v="Grøntsager"/>
    <n v="2246.6769198798042"/>
    <n v="46618.546087505936"/>
    <n v="0"/>
    <n v="46618.546087505936"/>
  </r>
  <r>
    <x v="1"/>
    <x v="5"/>
    <x v="2"/>
    <s v="Konventionel"/>
    <x v="0"/>
    <s v="Kartofler"/>
    <n v="9449.731858521669"/>
    <n v="401338.6117902298"/>
    <n v="0"/>
    <n v="401338.6117902298"/>
  </r>
  <r>
    <x v="1"/>
    <x v="6"/>
    <x v="2"/>
    <s v="Konventionel"/>
    <x v="0"/>
    <s v="Roer"/>
    <n v="5811.6208668286736"/>
    <n v="472215.88058231783"/>
    <n v="0"/>
    <n v="472215.88058231783"/>
  </r>
  <r>
    <x v="1"/>
    <x v="7"/>
    <x v="2"/>
    <s v="Konventionel"/>
    <x v="0"/>
    <s v="Majs"/>
    <n v="31399.134383663233"/>
    <n v="1397575.4714168506"/>
    <n v="0"/>
    <n v="1397575.4714168506"/>
  </r>
  <r>
    <x v="1"/>
    <x v="8"/>
    <x v="2"/>
    <s v="Konventionel"/>
    <x v="0"/>
    <s v="Frugt"/>
    <n v="876.12529204230952"/>
    <n v="7438.3037294392088"/>
    <n v="0"/>
    <n v="7438.3037294392088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Halm"/>
    <n v="17432.51933676549"/>
    <n v="249090.84149022304"/>
    <n v="72170.630054209134"/>
    <n v="72170.630054209134"/>
  </r>
  <r>
    <x v="1"/>
    <x v="11"/>
    <x v="2"/>
    <s v="Konventionel"/>
    <x v="0"/>
    <s v="Juletræer"/>
    <n v="3274.1276017346377"/>
    <n v="163706.38008673189"/>
    <n v="0"/>
    <n v="163706.38008673189"/>
  </r>
  <r>
    <x v="1"/>
    <x v="12"/>
    <x v="2"/>
    <s v="Konventionel"/>
    <x v="0"/>
    <s v="Pil &amp; poppel"/>
    <n v="1259.0457607737774"/>
    <n v="30708.43318960433"/>
    <n v="0"/>
    <n v="30708.43318960433"/>
  </r>
  <r>
    <x v="1"/>
    <x v="13"/>
    <x v="2"/>
    <s v="Konventionel"/>
    <x v="0"/>
    <s v="Græs"/>
    <n v="30541.88552857003"/>
    <n v="421172.60143898078"/>
    <n v="0"/>
    <n v="421172.60143898078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4305.797964183519"/>
    <n v="114157.04129838073"/>
    <n v="53745.135043277667"/>
    <n v="53745.135043277667"/>
  </r>
  <r>
    <x v="1"/>
    <x v="1"/>
    <x v="1"/>
    <s v="Økologisk"/>
    <x v="0"/>
    <s v="Halm"/>
    <n v="5070.9082572796033"/>
    <n v="11157.012347666583"/>
    <n v="4777.6754823581896"/>
    <n v="4777.6754823581896"/>
  </r>
  <r>
    <x v="1"/>
    <x v="2"/>
    <x v="1"/>
    <s v="Økologisk"/>
    <x v="0"/>
    <s v="Halm"/>
    <n v="3871.5219924338908"/>
    <n v="9369.0832216900162"/>
    <n v="7217.9417139899906"/>
    <n v="7217.9417139899906"/>
  </r>
  <r>
    <x v="1"/>
    <x v="3"/>
    <x v="1"/>
    <s v="Økologisk"/>
    <x v="0"/>
    <s v="Græs"/>
    <n v="10890.810756262548"/>
    <n v="421513.58318608324"/>
    <n v="0"/>
    <n v="421513.58318608324"/>
  </r>
  <r>
    <x v="1"/>
    <x v="4"/>
    <x v="1"/>
    <s v="Økologisk"/>
    <x v="0"/>
    <s v="Grøntsager"/>
    <n v="308.51943494257534"/>
    <n v="3649.0136167833098"/>
    <n v="0"/>
    <n v="3649.0136167833098"/>
  </r>
  <r>
    <x v="1"/>
    <x v="5"/>
    <x v="1"/>
    <s v="Økologisk"/>
    <x v="0"/>
    <s v="Kartofler"/>
    <n v="1297.6614071888587"/>
    <n v="31414.32288803086"/>
    <n v="0"/>
    <n v="31414.32288803086"/>
  </r>
  <r>
    <x v="1"/>
    <x v="6"/>
    <x v="1"/>
    <s v="Økologisk"/>
    <x v="0"/>
    <s v="Roer"/>
    <n v="798.06667797628256"/>
    <n v="36962.160404397655"/>
    <n v="0"/>
    <n v="36962.160404397655"/>
  </r>
  <r>
    <x v="1"/>
    <x v="7"/>
    <x v="1"/>
    <s v="Økologisk"/>
    <x v="0"/>
    <s v="Majs"/>
    <n v="4311.8096385002391"/>
    <n v="159292.47701800591"/>
    <n v="0"/>
    <n v="159292.47701800591"/>
  </r>
  <r>
    <x v="1"/>
    <x v="8"/>
    <x v="1"/>
    <s v="Økologisk"/>
    <x v="0"/>
    <s v="Frugt"/>
    <n v="120.31177142027751"/>
    <n v="582.22475543414896"/>
    <n v="0"/>
    <n v="582.22475543414896"/>
  </r>
  <r>
    <x v="1"/>
    <x v="9"/>
    <x v="1"/>
    <s v="Økologisk"/>
    <x v="0"/>
    <s v="Øvrige"/>
    <n v="1069.3287972974172"/>
    <n v="18161.146448491865"/>
    <n v="0"/>
    <n v="18161.146448491865"/>
  </r>
  <r>
    <x v="1"/>
    <x v="10"/>
    <x v="1"/>
    <s v="Økologisk"/>
    <x v="0"/>
    <s v="Halm"/>
    <n v="2393.8782509467987"/>
    <n v="19497.302011686661"/>
    <n v="4672.0843048078486"/>
    <n v="4672.0843048078486"/>
  </r>
  <r>
    <x v="1"/>
    <x v="11"/>
    <x v="1"/>
    <s v="Økologisk"/>
    <x v="0"/>
    <s v="Juletræer"/>
    <n v="449.61159687842485"/>
    <n v="12813.930511035109"/>
    <n v="0"/>
    <n v="12813.930511035109"/>
  </r>
  <r>
    <x v="1"/>
    <x v="12"/>
    <x v="1"/>
    <s v="Økologisk"/>
    <x v="0"/>
    <s v="Pil &amp; poppel"/>
    <n v="172.89539196474763"/>
    <n v="2403.6676443879546"/>
    <n v="0"/>
    <n v="2403.6676443879546"/>
  </r>
  <r>
    <x v="1"/>
    <x v="13"/>
    <x v="1"/>
    <s v="Økologisk"/>
    <x v="0"/>
    <s v="Græs"/>
    <n v="4194.0900277995279"/>
    <n v="57836.501483355503"/>
    <n v="0"/>
    <n v="57836.501483355503"/>
  </r>
  <r>
    <x v="1"/>
    <x v="0"/>
    <x v="2"/>
    <s v="Økologisk"/>
    <x v="0"/>
    <s v="Halm"/>
    <n v="9851.1837425013546"/>
    <n v="46268.05468340611"/>
    <n v="26338.090128528933"/>
    <n v="26338.090128528933"/>
  </r>
  <r>
    <x v="1"/>
    <x v="1"/>
    <x v="2"/>
    <s v="Økologisk"/>
    <x v="0"/>
    <s v="Halm"/>
    <n v="10198.48398596245"/>
    <n v="22438.704465914583"/>
    <n v="11618.046156738314"/>
    <n v="11618.046156738314"/>
  </r>
  <r>
    <x v="1"/>
    <x v="2"/>
    <x v="2"/>
    <s v="Økologisk"/>
    <x v="0"/>
    <s v="Halm"/>
    <n v="3604.7875192330221"/>
    <n v="8723.5857965439136"/>
    <n v="8126.0201694806565"/>
    <n v="8126.0201694806565"/>
  </r>
  <r>
    <x v="1"/>
    <x v="3"/>
    <x v="2"/>
    <s v="Økologisk"/>
    <x v="0"/>
    <s v="Græs"/>
    <n v="18428.91313477646"/>
    <n v="713265.28240313428"/>
    <n v="0"/>
    <n v="713265.28240313428"/>
  </r>
  <r>
    <x v="1"/>
    <x v="4"/>
    <x v="2"/>
    <s v="Økologisk"/>
    <x v="0"/>
    <s v="Grøntsager"/>
    <n v="287.26351308226765"/>
    <n v="3397.6092009805202"/>
    <n v="0"/>
    <n v="3397.6092009805202"/>
  </r>
  <r>
    <x v="1"/>
    <x v="5"/>
    <x v="2"/>
    <s v="Økologisk"/>
    <x v="0"/>
    <s v="Kartofler"/>
    <n v="1208.2570250063316"/>
    <n v="29249.984707109619"/>
    <n v="0"/>
    <n v="29249.984707109619"/>
  </r>
  <r>
    <x v="1"/>
    <x v="6"/>
    <x v="2"/>
    <s v="Økologisk"/>
    <x v="0"/>
    <s v="Roer"/>
    <n v="743.08264447597276"/>
    <n v="34415.595409261216"/>
    <n v="0"/>
    <n v="34415.595409261216"/>
  </r>
  <r>
    <x v="1"/>
    <x v="7"/>
    <x v="2"/>
    <s v="Økologisk"/>
    <x v="0"/>
    <s v="Majs"/>
    <n v="4014.7408694953251"/>
    <n v="148317.77636402665"/>
    <n v="0"/>
    <n v="148317.77636402665"/>
  </r>
  <r>
    <x v="1"/>
    <x v="8"/>
    <x v="2"/>
    <s v="Økologisk"/>
    <x v="0"/>
    <s v="Frugt"/>
    <n v="112.0227065428554"/>
    <n v="542.11148377284019"/>
    <n v="0"/>
    <n v="542.11148377284019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Halm"/>
    <n v="2228.948320180245"/>
    <n v="18154.005346682814"/>
    <n v="5259.8722459613418"/>
    <n v="5259.8722459613418"/>
  </r>
  <r>
    <x v="1"/>
    <x v="11"/>
    <x v="2"/>
    <s v="Økologisk"/>
    <x v="0"/>
    <s v="Juletræer"/>
    <n v="418.63491311613683"/>
    <n v="11931.095023809899"/>
    <n v="0"/>
    <n v="11931.095023809899"/>
  </r>
  <r>
    <x v="1"/>
    <x v="12"/>
    <x v="2"/>
    <s v="Økologisk"/>
    <x v="0"/>
    <s v="Pil &amp; poppel"/>
    <n v="160.98349752511865"/>
    <n v="2238.06325827604"/>
    <n v="0"/>
    <n v="2238.06325827604"/>
  </r>
  <r>
    <x v="1"/>
    <x v="13"/>
    <x v="2"/>
    <s v="Økologisk"/>
    <x v="0"/>
    <s v="Græs"/>
    <n v="3905.131732765065"/>
    <n v="53851.766594830253"/>
    <n v="0"/>
    <n v="53851.766594830253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746.384178315609"/>
    <n v="23102.5837079909"/>
    <n v="10876.696409722119"/>
    <n v="10876.696409722119"/>
  </r>
  <r>
    <x v="1"/>
    <x v="1"/>
    <x v="1"/>
    <s v="Konventionel"/>
    <x v="1"/>
    <s v="Halm"/>
    <n v="74.266618226674865"/>
    <n v="344.00297562595802"/>
    <n v="147.30956023815244"/>
    <n v="147.30956023815244"/>
  </r>
  <r>
    <x v="1"/>
    <x v="2"/>
    <x v="1"/>
    <s v="Konventionel"/>
    <x v="1"/>
    <s v="Halm"/>
    <n v="299.97447245391868"/>
    <n v="1583.8652145566907"/>
    <n v="1220.2097612944747"/>
    <n v="1220.2097612944747"/>
  </r>
  <r>
    <x v="1"/>
    <x v="3"/>
    <x v="1"/>
    <s v="Konventionel"/>
    <x v="1"/>
    <s v="Græs"/>
    <n v="882.05063937571242"/>
    <n v="52520.823270987421"/>
    <n v="0"/>
    <n v="52520.823270987421"/>
  </r>
  <r>
    <x v="1"/>
    <x v="4"/>
    <x v="1"/>
    <s v="Konventionel"/>
    <x v="1"/>
    <s v="Grøntsager"/>
    <n v="16.705083875572726"/>
    <n v="415.9565885017609"/>
    <n v="0"/>
    <n v="415.9565885017609"/>
  </r>
  <r>
    <x v="1"/>
    <x v="5"/>
    <x v="1"/>
    <s v="Konventionel"/>
    <x v="1"/>
    <s v="Kartofler"/>
    <n v="28.400171477947534"/>
    <n v="1447.4169933554595"/>
    <n v="0"/>
    <n v="1447.4169933554595"/>
  </r>
  <r>
    <x v="1"/>
    <x v="6"/>
    <x v="1"/>
    <s v="Konventionel"/>
    <x v="1"/>
    <s v="Roer"/>
    <n v="79.344104010248387"/>
    <n v="7736.4054131067242"/>
    <n v="0"/>
    <n v="7736.4054131067242"/>
  </r>
  <r>
    <x v="1"/>
    <x v="7"/>
    <x v="1"/>
    <s v="Konventionel"/>
    <x v="1"/>
    <s v="Majs"/>
    <n v="84.593059022599562"/>
    <n v="4518.2844685150876"/>
    <n v="0"/>
    <n v="4518.2844685150876"/>
  </r>
  <r>
    <x v="1"/>
    <x v="8"/>
    <x v="1"/>
    <s v="Konventionel"/>
    <x v="1"/>
    <s v="Frugt"/>
    <n v="18.248461771491755"/>
    <n v="185.91532852795802"/>
    <n v="0"/>
    <n v="185.91532852795802"/>
  </r>
  <r>
    <x v="1"/>
    <x v="9"/>
    <x v="1"/>
    <s v="Konventionel"/>
    <x v="1"/>
    <s v="Øvrige"/>
    <n v="130.3028677659139"/>
    <n v="4658.9962642894088"/>
    <n v="0"/>
    <n v="4658.9962642894088"/>
  </r>
  <r>
    <x v="1"/>
    <x v="10"/>
    <x v="1"/>
    <s v="Konventionel"/>
    <x v="1"/>
    <s v="Halm"/>
    <n v="945.99264079055979"/>
    <n v="16220.588548514424"/>
    <n v="3886.8945624802518"/>
    <n v="3886.8945624802518"/>
  </r>
  <r>
    <x v="1"/>
    <x v="11"/>
    <x v="1"/>
    <s v="Konventionel"/>
    <x v="1"/>
    <s v="Juletræer"/>
    <n v="28.595235750568303"/>
    <n v="1715.714145034098"/>
    <n v="0"/>
    <n v="1715.714145034098"/>
  </r>
  <r>
    <x v="1"/>
    <x v="12"/>
    <x v="1"/>
    <s v="Konventionel"/>
    <x v="1"/>
    <s v="Pil &amp; poppel"/>
    <n v="60.689770294484497"/>
    <n v="1776.2859598385705"/>
    <n v="0"/>
    <n v="1776.2859598385705"/>
  </r>
  <r>
    <x v="1"/>
    <x v="13"/>
    <x v="1"/>
    <s v="Konventionel"/>
    <x v="1"/>
    <s v="Græs"/>
    <n v="5693.8119891115466"/>
    <n v="94221.200795817887"/>
    <n v="0"/>
    <n v="94221.200795817887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9204.342529850368"/>
    <n v="152313.46018396391"/>
    <n v="0"/>
    <n v="152313.4601839639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351.15683984446963"/>
    <n v="1979.1339956370246"/>
    <n v="931.77628514591152"/>
    <n v="931.77628514591152"/>
  </r>
  <r>
    <x v="1"/>
    <x v="1"/>
    <x v="1"/>
    <s v="Økologisk"/>
    <x v="1"/>
    <s v="Halm"/>
    <n v="9.4958422671985918"/>
    <n v="25.071302587548406"/>
    <n v="10.736077361101533"/>
    <n v="10.736077361101533"/>
  </r>
  <r>
    <x v="1"/>
    <x v="2"/>
    <x v="1"/>
    <s v="Økologisk"/>
    <x v="1"/>
    <s v="Halm"/>
    <n v="38.355190294438387"/>
    <n v="111.3834726150491"/>
    <n v="85.809827302633821"/>
    <n v="85.809827302633821"/>
  </r>
  <r>
    <x v="1"/>
    <x v="3"/>
    <x v="1"/>
    <s v="Økologisk"/>
    <x v="1"/>
    <s v="Græs"/>
    <n v="112.7803304255617"/>
    <n v="5238.0057559905244"/>
    <n v="0"/>
    <n v="5238.0057559905244"/>
  </r>
  <r>
    <x v="1"/>
    <x v="4"/>
    <x v="1"/>
    <s v="Økologisk"/>
    <x v="1"/>
    <s v="Grøntsager"/>
    <n v="2.1359373205684125"/>
    <n v="30.315358390827477"/>
    <n v="0"/>
    <n v="30.315358390827477"/>
  </r>
  <r>
    <x v="1"/>
    <x v="5"/>
    <x v="1"/>
    <s v="Økologisk"/>
    <x v="1"/>
    <s v="Kartofler"/>
    <n v="3.6312889310896077"/>
    <n v="105.48928928519413"/>
    <n v="0"/>
    <n v="105.48928928519413"/>
  </r>
  <r>
    <x v="1"/>
    <x v="6"/>
    <x v="1"/>
    <s v="Økologisk"/>
    <x v="1"/>
    <s v="Roer"/>
    <n v="10.145057288240707"/>
    <n v="563.83745140287704"/>
    <n v="0"/>
    <n v="563.83745140287704"/>
  </r>
  <r>
    <x v="1"/>
    <x v="7"/>
    <x v="1"/>
    <s v="Økologisk"/>
    <x v="1"/>
    <s v="Majs"/>
    <n v="10.816196624527405"/>
    <n v="479.50319611068392"/>
    <n v="0"/>
    <n v="479.50319611068392"/>
  </r>
  <r>
    <x v="1"/>
    <x v="8"/>
    <x v="1"/>
    <s v="Økologisk"/>
    <x v="1"/>
    <s v="Frugt"/>
    <n v="2.3332759554527467"/>
    <n v="13.549706797466971"/>
    <n v="0"/>
    <n v="13.549706797466971"/>
  </r>
  <r>
    <x v="1"/>
    <x v="9"/>
    <x v="1"/>
    <s v="Økologisk"/>
    <x v="1"/>
    <s v="Øvrige"/>
    <n v="16.660721988069898"/>
    <n v="339.55260091489561"/>
    <n v="0"/>
    <n v="339.55260091489561"/>
  </r>
  <r>
    <x v="1"/>
    <x v="10"/>
    <x v="1"/>
    <s v="Økologisk"/>
    <x v="1"/>
    <s v="Halm"/>
    <n v="120.95605155280016"/>
    <n v="1182.173738200772"/>
    <n v="283.28100803348281"/>
    <n v="283.28100803348281"/>
  </r>
  <r>
    <x v="1"/>
    <x v="11"/>
    <x v="1"/>
    <s v="Økologisk"/>
    <x v="1"/>
    <s v="Juletræer"/>
    <n v="3.6562301443695651"/>
    <n v="125.04307093743913"/>
    <n v="0"/>
    <n v="125.04307093743913"/>
  </r>
  <r>
    <x v="1"/>
    <x v="12"/>
    <x v="1"/>
    <s v="Økologisk"/>
    <x v="1"/>
    <s v="Pil &amp; poppel"/>
    <n v="7.7598859313880224"/>
    <n v="129.45760919681479"/>
    <n v="0"/>
    <n v="129.45760919681479"/>
  </r>
  <r>
    <x v="1"/>
    <x v="13"/>
    <x v="1"/>
    <s v="Økologisk"/>
    <x v="1"/>
    <s v="Græs"/>
    <n v="728.01942297498749"/>
    <n v="12047.265411390094"/>
    <n v="0"/>
    <n v="12047.265411390094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76.881173853337"/>
    <n v="19475.029664925023"/>
    <n v="0"/>
    <n v="19475.02966492502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188.1161134445545"/>
    <n v="11660.171537344855"/>
    <n v="5489.6087597819587"/>
    <n v="5489.6087597819587"/>
  </r>
  <r>
    <x v="1"/>
    <x v="1"/>
    <x v="1"/>
    <s v="Konventionel"/>
    <x v="2"/>
    <s v="Halm"/>
    <n v="21.580106548382705"/>
    <n v="116.61889578746013"/>
    <n v="49.93874899672052"/>
    <n v="49.93874899672052"/>
  </r>
  <r>
    <x v="1"/>
    <x v="2"/>
    <x v="1"/>
    <s v="Konventionel"/>
    <x v="2"/>
    <s v="Halm"/>
    <n v="105.41377093164485"/>
    <n v="649.34882893893234"/>
    <n v="500.2583378145535"/>
    <n v="500.2583378145535"/>
  </r>
  <r>
    <x v="1"/>
    <x v="3"/>
    <x v="1"/>
    <s v="Konventionel"/>
    <x v="2"/>
    <s v="Græs"/>
    <n v="774.64214781175053"/>
    <n v="53812.840724186681"/>
    <n v="0"/>
    <n v="53812.840724186681"/>
  </r>
  <r>
    <x v="1"/>
    <x v="4"/>
    <x v="1"/>
    <s v="Konventionel"/>
    <x v="2"/>
    <s v="Grøntsager"/>
    <n v="3.6459298897636652"/>
    <n v="105.91426329763448"/>
    <n v="0"/>
    <n v="105.91426329763448"/>
  </r>
  <r>
    <x v="1"/>
    <x v="5"/>
    <x v="1"/>
    <s v="Konventionel"/>
    <x v="2"/>
    <s v="Kartofler"/>
    <n v="20.781365440527122"/>
    <n v="1235.6445954897126"/>
    <n v="0"/>
    <n v="1235.6445954897126"/>
  </r>
  <r>
    <x v="1"/>
    <x v="6"/>
    <x v="1"/>
    <s v="Konventionel"/>
    <x v="2"/>
    <s v="Roer"/>
    <n v="23.931521146893385"/>
    <n v="2722.3355458680985"/>
    <n v="0"/>
    <n v="2722.3355458680985"/>
  </r>
  <r>
    <x v="1"/>
    <x v="7"/>
    <x v="1"/>
    <s v="Konventionel"/>
    <x v="2"/>
    <s v="Majs"/>
    <n v="24.580723756526687"/>
    <n v="1531.7232201642039"/>
    <n v="0"/>
    <n v="1531.7232201642039"/>
  </r>
  <r>
    <x v="1"/>
    <x v="8"/>
    <x v="1"/>
    <s v="Konventionel"/>
    <x v="2"/>
    <s v="Frugt"/>
    <n v="8.9197417432206052"/>
    <n v="106.02005035992011"/>
    <n v="0"/>
    <n v="106.02005035992011"/>
  </r>
  <r>
    <x v="1"/>
    <x v="9"/>
    <x v="1"/>
    <s v="Konventionel"/>
    <x v="2"/>
    <s v="Øvrige"/>
    <n v="63.691282225699887"/>
    <n v="2656.8385860252656"/>
    <n v="0"/>
    <n v="2656.8385860252656"/>
  </r>
  <r>
    <x v="1"/>
    <x v="10"/>
    <x v="1"/>
    <s v="Konventionel"/>
    <x v="2"/>
    <s v="Halm"/>
    <n v="596.03432554762389"/>
    <n v="11923.312079880207"/>
    <n v="2857.15014294509"/>
    <n v="2857.15014294509"/>
  </r>
  <r>
    <x v="1"/>
    <x v="11"/>
    <x v="1"/>
    <s v="Konventionel"/>
    <x v="2"/>
    <s v="Juletræer"/>
    <n v="13.977184552620391"/>
    <n v="978.40291868342729"/>
    <n v="0"/>
    <n v="978.40291868342729"/>
  </r>
  <r>
    <x v="1"/>
    <x v="12"/>
    <x v="1"/>
    <s v="Konventionel"/>
    <x v="2"/>
    <s v="Pil &amp; poppel"/>
    <n v="42.636272874021806"/>
    <n v="1455.8727322836714"/>
    <n v="0"/>
    <n v="1455.8727322836714"/>
  </r>
  <r>
    <x v="1"/>
    <x v="13"/>
    <x v="1"/>
    <s v="Konventionel"/>
    <x v="2"/>
    <s v="Græs"/>
    <n v="3886.6099401933679"/>
    <n v="75034.891505373162"/>
    <n v="0"/>
    <n v="75034.891505373162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151.9143254099892"/>
    <n v="998.89441701433486"/>
    <n v="470.27949153034888"/>
    <n v="470.27949153034888"/>
  </r>
  <r>
    <x v="1"/>
    <x v="1"/>
    <x v="1"/>
    <s v="Økologisk"/>
    <x v="2"/>
    <s v="Halm"/>
    <n v="2.7592651016816951"/>
    <n v="8.4993091074080915"/>
    <n v="3.639589118850441"/>
    <n v="3.639589118850441"/>
  </r>
  <r>
    <x v="1"/>
    <x v="2"/>
    <x v="1"/>
    <s v="Økologisk"/>
    <x v="2"/>
    <s v="Halm"/>
    <n v="13.478364377684429"/>
    <n v="45.66469851159485"/>
    <n v="35.180083733332673"/>
    <n v="35.180083733332673"/>
  </r>
  <r>
    <x v="1"/>
    <x v="3"/>
    <x v="1"/>
    <s v="Økologisk"/>
    <x v="2"/>
    <s v="Græs"/>
    <n v="99.046918047256085"/>
    <n v="5366.8612162672925"/>
    <n v="0"/>
    <n v="5366.8612162672925"/>
  </r>
  <r>
    <x v="1"/>
    <x v="4"/>
    <x v="1"/>
    <s v="Økologisk"/>
    <x v="2"/>
    <s v="Grøntsager"/>
    <n v="0.46617411667770531"/>
    <n v="7.7191441110077825"/>
    <n v="0"/>
    <n v="7.7191441110077825"/>
  </r>
  <r>
    <x v="1"/>
    <x v="5"/>
    <x v="1"/>
    <s v="Økologisk"/>
    <x v="2"/>
    <s v="Kartofler"/>
    <n v="2.6571368541105698"/>
    <n v="90.055091784658956"/>
    <n v="0"/>
    <n v="90.055091784658956"/>
  </r>
  <r>
    <x v="1"/>
    <x v="6"/>
    <x v="1"/>
    <s v="Økologisk"/>
    <x v="2"/>
    <s v="Roer"/>
    <n v="3.0599205329562755"/>
    <n v="198.40670881146775"/>
    <n v="0"/>
    <n v="198.40670881146775"/>
  </r>
  <r>
    <x v="1"/>
    <x v="7"/>
    <x v="1"/>
    <s v="Økologisk"/>
    <x v="2"/>
    <s v="Majs"/>
    <n v="3.1429285617009759"/>
    <n v="162.55421382688274"/>
    <n v="0"/>
    <n v="162.55421382688274"/>
  </r>
  <r>
    <x v="1"/>
    <x v="8"/>
    <x v="1"/>
    <s v="Økologisk"/>
    <x v="2"/>
    <s v="Frugt"/>
    <n v="1.1404916863084984"/>
    <n v="7.7268539845738022"/>
    <n v="0"/>
    <n v="7.7268539845738022"/>
  </r>
  <r>
    <x v="1"/>
    <x v="9"/>
    <x v="1"/>
    <s v="Økologisk"/>
    <x v="2"/>
    <s v="Øvrige"/>
    <n v="8.1436637920540775"/>
    <n v="193.63322074556899"/>
    <n v="0"/>
    <n v="193.63322074556899"/>
  </r>
  <r>
    <x v="1"/>
    <x v="10"/>
    <x v="1"/>
    <s v="Økologisk"/>
    <x v="2"/>
    <s v="Halm"/>
    <n v="76.209851429635265"/>
    <n v="868.98366055264671"/>
    <n v="208.23213997346681"/>
    <n v="208.23213997346681"/>
  </r>
  <r>
    <x v="1"/>
    <x v="11"/>
    <x v="1"/>
    <s v="Økologisk"/>
    <x v="2"/>
    <s v="Juletræer"/>
    <n v="1.7871439823220083"/>
    <n v="71.307044894648115"/>
    <n v="0"/>
    <n v="71.307044894648115"/>
  </r>
  <r>
    <x v="1"/>
    <x v="12"/>
    <x v="1"/>
    <s v="Økologisk"/>
    <x v="2"/>
    <s v="Pil &amp; poppel"/>
    <n v="5.4515384130892075"/>
    <n v="106.10555252793138"/>
    <n v="0"/>
    <n v="106.10555252793138"/>
  </r>
  <r>
    <x v="1"/>
    <x v="13"/>
    <x v="1"/>
    <s v="Økologisk"/>
    <x v="2"/>
    <s v="Græs"/>
    <n v="496.9478323835454"/>
    <n v="9594.0748519967292"/>
    <n v="0"/>
    <n v="9594.0748519967292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232248.8167889407"/>
  </r>
  <r>
    <x v="1"/>
    <x v="0"/>
    <x v="1"/>
    <n v="579870.22365627799"/>
  </r>
  <r>
    <x v="2"/>
    <x v="0"/>
    <x v="1"/>
    <n v="506825.58780650195"/>
  </r>
  <r>
    <x v="3"/>
    <x v="0"/>
    <x v="1"/>
    <n v="20884272.83485553"/>
  </r>
  <r>
    <x v="4"/>
    <x v="0"/>
    <x v="1"/>
    <n v="210089.48510238397"/>
  </r>
  <r>
    <x v="5"/>
    <x v="0"/>
    <x v="1"/>
    <n v="1699454.8233741326"/>
  </r>
  <r>
    <x v="6"/>
    <x v="0"/>
    <x v="1"/>
    <n v="1897119.255071626"/>
  </r>
  <r>
    <x v="7"/>
    <x v="0"/>
    <x v="1"/>
    <n v="6020446.6592587531"/>
  </r>
  <r>
    <x v="8"/>
    <x v="0"/>
    <x v="1"/>
    <n v="30716.468446476159"/>
  </r>
  <r>
    <x v="9"/>
    <x v="0"/>
    <x v="1"/>
    <n v="985484.16596559505"/>
  </r>
  <r>
    <x v="10"/>
    <x v="0"/>
    <x v="1"/>
    <n v="1070503.6080136246"/>
  </r>
  <r>
    <x v="11"/>
    <x v="0"/>
    <x v="1"/>
    <n v="682696.07698701904"/>
  </r>
  <r>
    <x v="12"/>
    <x v="0"/>
    <x v="1"/>
    <n v="147266.58662801079"/>
  </r>
  <r>
    <x v="0"/>
    <x v="0"/>
    <x v="2"/>
    <n v="2027134.8711416433"/>
  </r>
  <r>
    <x v="1"/>
    <x v="0"/>
    <x v="2"/>
    <n v="1141968.1379214316"/>
  </r>
  <r>
    <x v="2"/>
    <x v="0"/>
    <x v="2"/>
    <n v="459015.15773868945"/>
  </r>
  <r>
    <x v="3"/>
    <x v="0"/>
    <x v="2"/>
    <n v="30133854.036523994"/>
  </r>
  <r>
    <x v="4"/>
    <x v="0"/>
    <x v="2"/>
    <n v="193502.23599265714"/>
  </r>
  <r>
    <x v="5"/>
    <x v="0"/>
    <x v="2"/>
    <n v="1488613.1514833367"/>
  </r>
  <r>
    <x v="6"/>
    <x v="0"/>
    <x v="2"/>
    <n v="1751505.460784164"/>
  </r>
  <r>
    <x v="7"/>
    <x v="0"/>
    <x v="2"/>
    <n v="5344398.4307887303"/>
  </r>
  <r>
    <x v="8"/>
    <x v="0"/>
    <x v="2"/>
    <n v="27589.562606446209"/>
  </r>
  <r>
    <x v="9"/>
    <x v="0"/>
    <x v="2"/>
    <n v="0"/>
  </r>
  <r>
    <x v="10"/>
    <x v="0"/>
    <x v="2"/>
    <n v="923907.87146641535"/>
  </r>
  <r>
    <x v="11"/>
    <x v="0"/>
    <x v="2"/>
    <n v="607206.64102514205"/>
  </r>
  <r>
    <x v="12"/>
    <x v="0"/>
    <x v="2"/>
    <n v="113901.26981199977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88374.092524813"/>
  </r>
  <r>
    <x v="1"/>
    <x v="1"/>
    <x v="1"/>
    <n v="176267.9564046892"/>
  </r>
  <r>
    <x v="2"/>
    <x v="1"/>
    <x v="1"/>
    <n v="155136.14949717541"/>
  </r>
  <r>
    <x v="3"/>
    <x v="1"/>
    <x v="1"/>
    <n v="5848605.7258035736"/>
  </r>
  <r>
    <x v="4"/>
    <x v="1"/>
    <x v="1"/>
    <n v="64596.129800272989"/>
  </r>
  <r>
    <x v="5"/>
    <x v="1"/>
    <x v="1"/>
    <n v="497901.38065030228"/>
  </r>
  <r>
    <x v="6"/>
    <x v="1"/>
    <x v="1"/>
    <n v="594214.23560647713"/>
  </r>
  <r>
    <x v="7"/>
    <x v="1"/>
    <x v="1"/>
    <n v="1783661.0251624556"/>
  </r>
  <r>
    <x v="8"/>
    <x v="1"/>
    <x v="1"/>
    <n v="9506.0234201630083"/>
  </r>
  <r>
    <x v="9"/>
    <x v="1"/>
    <x v="1"/>
    <n v="294462.92097351002"/>
  </r>
  <r>
    <x v="10"/>
    <x v="1"/>
    <x v="1"/>
    <n v="339419.57427429431"/>
  </r>
  <r>
    <x v="11"/>
    <x v="1"/>
    <x v="1"/>
    <n v="204930.84110787377"/>
  </r>
  <r>
    <x v="12"/>
    <x v="1"/>
    <x v="1"/>
    <n v="41571.723507452407"/>
  </r>
  <r>
    <x v="0"/>
    <x v="1"/>
    <x v="2"/>
    <n v="674312.417525545"/>
  </r>
  <r>
    <x v="1"/>
    <x v="1"/>
    <x v="2"/>
    <n v="379867.81579326891"/>
  </r>
  <r>
    <x v="2"/>
    <x v="1"/>
    <x v="2"/>
    <n v="152688.22272359687"/>
  </r>
  <r>
    <x v="3"/>
    <x v="1"/>
    <x v="2"/>
    <n v="9788684.072497759"/>
  </r>
  <r>
    <x v="4"/>
    <x v="1"/>
    <x v="2"/>
    <n v="64367.182670644317"/>
  </r>
  <r>
    <x v="5"/>
    <x v="1"/>
    <x v="2"/>
    <n v="495176.8859719403"/>
  </r>
  <r>
    <x v="6"/>
    <x v="1"/>
    <x v="2"/>
    <n v="582626.19739031594"/>
  </r>
  <r>
    <x v="7"/>
    <x v="1"/>
    <x v="2"/>
    <n v="1777777.2349480088"/>
  </r>
  <r>
    <x v="8"/>
    <x v="1"/>
    <x v="2"/>
    <n v="9177.4774951938543"/>
  </r>
  <r>
    <x v="9"/>
    <x v="1"/>
    <x v="2"/>
    <n v="0"/>
  </r>
  <r>
    <x v="10"/>
    <x v="1"/>
    <x v="2"/>
    <n v="307331.57386244164"/>
  </r>
  <r>
    <x v="11"/>
    <x v="1"/>
    <x v="2"/>
    <n v="201983.09637712303"/>
  </r>
  <r>
    <x v="12"/>
    <x v="1"/>
    <x v="2"/>
    <n v="37888.47091506241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2351.182880658438"/>
  </r>
  <r>
    <x v="0"/>
    <x v="2"/>
    <x v="1"/>
    <s v="OC6"/>
    <n v="0"/>
  </r>
  <r>
    <x v="0"/>
    <x v="3"/>
    <x v="1"/>
    <s v="OC6"/>
    <n v="58288.81711934156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68352.776296296302"/>
  </r>
  <r>
    <x v="0"/>
    <x v="2"/>
    <x v="2"/>
    <s v="OC6"/>
    <n v="0"/>
  </r>
  <r>
    <x v="0"/>
    <x v="3"/>
    <x v="2"/>
    <s v="OC6"/>
    <n v="72287.22370370369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507.261563786009"/>
  </r>
  <r>
    <x v="1"/>
    <x v="2"/>
    <x v="1"/>
    <s v="OC6"/>
    <n v="0"/>
  </r>
  <r>
    <x v="1"/>
    <x v="3"/>
    <x v="1"/>
    <s v="OC6"/>
    <n v="8852.7384362139928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0381.223703703705"/>
  </r>
  <r>
    <x v="1"/>
    <x v="2"/>
    <x v="2"/>
    <s v="OC6"/>
    <n v="0"/>
  </r>
  <r>
    <x v="1"/>
    <x v="3"/>
    <x v="2"/>
    <s v="OC6"/>
    <n v="10978.77629629629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156326.449862523"/>
  </r>
  <r>
    <x v="1"/>
    <s v="Vestdanmark"/>
    <x v="15"/>
    <x v="1"/>
    <n v="8574491.2869002726"/>
  </r>
  <r>
    <x v="1"/>
    <s v="Vestdanmark"/>
    <x v="16"/>
    <x v="1"/>
    <n v="6146.3860846246353"/>
  </r>
  <r>
    <x v="1"/>
    <s v="Vestdanmark"/>
    <x v="17"/>
    <x v="1"/>
    <n v="2987923.6155548119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857032.375639033"/>
  </r>
  <r>
    <x v="1"/>
    <s v="Vestdanmark"/>
    <x v="21"/>
    <x v="1"/>
    <n v="1465666.0544303223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492100.653558439"/>
  </r>
  <r>
    <x v="1"/>
    <s v="Vestdanmark"/>
    <x v="15"/>
    <x v="2"/>
    <n v="7532085.3339095982"/>
  </r>
  <r>
    <x v="1"/>
    <s v="Vestdanmark"/>
    <x v="16"/>
    <x v="2"/>
    <n v="7375.6633015495618"/>
  </r>
  <r>
    <x v="1"/>
    <s v="Vestdanmark"/>
    <x v="17"/>
    <x v="2"/>
    <n v="3718320.1037733047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049667.2035905479"/>
  </r>
  <r>
    <x v="1"/>
    <s v="Vestdanmark"/>
    <x v="21"/>
    <x v="2"/>
    <n v="4380871.8904442769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16519.5178794116"/>
  </r>
  <r>
    <x v="1"/>
    <s v="Østdanmark"/>
    <x v="15"/>
    <x v="1"/>
    <n v="609423.47786509828"/>
  </r>
  <r>
    <x v="1"/>
    <s v="Østdanmark"/>
    <x v="16"/>
    <x v="1"/>
    <n v="515.86391537536554"/>
  </r>
  <r>
    <x v="1"/>
    <s v="Østdanmark"/>
    <x v="17"/>
    <x v="1"/>
    <n v="2508572.9385211328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0693.77976612496"/>
  </r>
  <r>
    <x v="1"/>
    <s v="Østdanmark"/>
    <x v="21"/>
    <x v="1"/>
    <n v="181897.81873775515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10069.3464415623"/>
  </r>
  <r>
    <x v="1"/>
    <s v="Østdanmark"/>
    <x v="15"/>
    <x v="2"/>
    <n v="535335.50693329598"/>
  </r>
  <r>
    <x v="1"/>
    <s v="Østdanmark"/>
    <x v="16"/>
    <x v="2"/>
    <n v="619.03669845043862"/>
  </r>
  <r>
    <x v="1"/>
    <s v="Østdanmark"/>
    <x v="17"/>
    <x v="2"/>
    <n v="3150869.6087453817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278710.34014326008"/>
  </r>
  <r>
    <x v="1"/>
    <s v="Østdanmark"/>
    <x v="21"/>
    <x v="2"/>
    <n v="556777.140130252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3565270.5142774517"/>
  </r>
  <r>
    <x v="2"/>
    <s v="Vestdanmark"/>
    <x v="22"/>
    <x v="1"/>
    <n v="726662.21292446053"/>
  </r>
  <r>
    <x v="2"/>
    <s v="Vestdanmark"/>
    <x v="2"/>
    <x v="1"/>
    <n v="0"/>
  </r>
  <r>
    <x v="2"/>
    <s v="Vestdanmark"/>
    <x v="5"/>
    <x v="1"/>
    <n v="60625.352642596932"/>
  </r>
  <r>
    <x v="2"/>
    <s v="Vestdanmark"/>
    <x v="25"/>
    <x v="1"/>
    <n v="790655.64071386843"/>
  </r>
  <r>
    <x v="2"/>
    <s v="Vestdanmark"/>
    <x v="24"/>
    <x v="1"/>
    <n v="3430547.5084050144"/>
  </r>
  <r>
    <x v="2"/>
    <s v="Vestdanmark"/>
    <x v="28"/>
    <x v="1"/>
    <n v="201242.49002195371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502818.645146063"/>
  </r>
  <r>
    <x v="2"/>
    <s v="Vestdanmark"/>
    <x v="29"/>
    <x v="1"/>
    <n v="1424695.7871010278"/>
  </r>
  <r>
    <x v="2"/>
    <s v="Vestdanmark"/>
    <x v="30"/>
    <x v="1"/>
    <n v="1366383.6728834384"/>
  </r>
  <r>
    <x v="2"/>
    <s v="Vestdanmark"/>
    <x v="31"/>
    <x v="1"/>
    <n v="668553.01884694351"/>
  </r>
  <r>
    <x v="2"/>
    <s v="Vestdanmark"/>
    <x v="32"/>
    <x v="1"/>
    <n v="37048.826614920348"/>
  </r>
  <r>
    <x v="2"/>
    <s v="Vestdanmark"/>
    <x v="33"/>
    <x v="1"/>
    <n v="4538481.2603277434"/>
  </r>
  <r>
    <x v="2"/>
    <s v="Vestdanmark"/>
    <x v="0"/>
    <x v="2"/>
    <n v="0"/>
  </r>
  <r>
    <x v="2"/>
    <s v="Vestdanmark"/>
    <x v="22"/>
    <x v="2"/>
    <n v="642255.52089088678"/>
  </r>
  <r>
    <x v="2"/>
    <s v="Vestdanmark"/>
    <x v="2"/>
    <x v="2"/>
    <n v="0"/>
  </r>
  <r>
    <x v="2"/>
    <s v="Vestdanmark"/>
    <x v="5"/>
    <x v="2"/>
    <n v="53583.311128787769"/>
  </r>
  <r>
    <x v="2"/>
    <s v="Vestdanmark"/>
    <x v="25"/>
    <x v="2"/>
    <n v="698815.68263794051"/>
  </r>
  <r>
    <x v="2"/>
    <s v="Vestdanmark"/>
    <x v="24"/>
    <x v="2"/>
    <n v="0"/>
  </r>
  <r>
    <x v="2"/>
    <s v="Vestdanmark"/>
    <x v="28"/>
    <x v="2"/>
    <n v="177866.8244413927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166689.07403291"/>
  </r>
  <r>
    <x v="2"/>
    <s v="Vestdanmark"/>
    <x v="29"/>
    <x v="2"/>
    <n v="1259207.8115265125"/>
  </r>
  <r>
    <x v="2"/>
    <s v="Vestdanmark"/>
    <x v="30"/>
    <x v="2"/>
    <n v="3445408.7336405795"/>
  </r>
  <r>
    <x v="2"/>
    <s v="Vestdanmark"/>
    <x v="31"/>
    <x v="2"/>
    <n v="1665252.6444007661"/>
  </r>
  <r>
    <x v="2"/>
    <s v="Vestdanmark"/>
    <x v="32"/>
    <x v="2"/>
    <n v="32745.356800925863"/>
  </r>
  <r>
    <x v="2"/>
    <s v="Vestdanmark"/>
    <x v="33"/>
    <x v="2"/>
    <n v="4011306.208113418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442471.13985946064"/>
  </r>
  <r>
    <x v="2"/>
    <s v="Østdanmark"/>
    <x v="22"/>
    <x v="1"/>
    <n v="90183.074848850796"/>
  </r>
  <r>
    <x v="2"/>
    <s v="Østdanmark"/>
    <x v="2"/>
    <x v="1"/>
    <n v="0"/>
  </r>
  <r>
    <x v="2"/>
    <s v="Østdanmark"/>
    <x v="5"/>
    <x v="1"/>
    <n v="7523.964529683959"/>
  </r>
  <r>
    <x v="2"/>
    <s v="Østdanmark"/>
    <x v="25"/>
    <x v="1"/>
    <n v="98125.03740796163"/>
  </r>
  <r>
    <x v="2"/>
    <s v="Østdanmark"/>
    <x v="24"/>
    <x v="1"/>
    <n v="425751.21868238528"/>
  </r>
  <r>
    <x v="2"/>
    <s v="Østdanmark"/>
    <x v="28"/>
    <x v="1"/>
    <n v="24975.382258256472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27567.7700001742"/>
  </r>
  <r>
    <x v="2"/>
    <s v="Østdanmark"/>
    <x v="29"/>
    <x v="1"/>
    <n v="176813.16644757299"/>
  </r>
  <r>
    <x v="2"/>
    <s v="Østdanmark"/>
    <x v="30"/>
    <x v="1"/>
    <n v="169576.28847656137"/>
  </r>
  <r>
    <x v="2"/>
    <s v="Østdanmark"/>
    <x v="31"/>
    <x v="1"/>
    <n v="82971.380466382761"/>
  </r>
  <r>
    <x v="2"/>
    <s v="Østdanmark"/>
    <x v="32"/>
    <x v="1"/>
    <n v="4597.9783236957528"/>
  </r>
  <r>
    <x v="2"/>
    <s v="Østdanmark"/>
    <x v="33"/>
    <x v="1"/>
    <n v="563252.34465272981"/>
  </r>
  <r>
    <x v="2"/>
    <s v="Østdanmark"/>
    <x v="0"/>
    <x v="2"/>
    <n v="0"/>
  </r>
  <r>
    <x v="2"/>
    <s v="Østdanmark"/>
    <x v="22"/>
    <x v="2"/>
    <n v="81626.032693283953"/>
  </r>
  <r>
    <x v="2"/>
    <s v="Østdanmark"/>
    <x v="2"/>
    <x v="2"/>
    <n v="0"/>
  </r>
  <r>
    <x v="2"/>
    <s v="Østdanmark"/>
    <x v="5"/>
    <x v="2"/>
    <n v="6810.0513950364375"/>
  </r>
  <r>
    <x v="2"/>
    <s v="Østdanmark"/>
    <x v="25"/>
    <x v="2"/>
    <n v="88814.420276933524"/>
  </r>
  <r>
    <x v="2"/>
    <s v="Østdanmark"/>
    <x v="24"/>
    <x v="2"/>
    <n v="0"/>
  </r>
  <r>
    <x v="2"/>
    <s v="Østdanmark"/>
    <x v="28"/>
    <x v="2"/>
    <n v="22605.587269634838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92112.6681610101"/>
  </r>
  <r>
    <x v="2"/>
    <s v="Østdanmark"/>
    <x v="29"/>
    <x v="2"/>
    <n v="160036.20778335625"/>
  </r>
  <r>
    <x v="2"/>
    <s v="Østdanmark"/>
    <x v="30"/>
    <x v="2"/>
    <n v="437886.53703399032"/>
  </r>
  <r>
    <x v="2"/>
    <s v="Østdanmark"/>
    <x v="31"/>
    <x v="2"/>
    <n v="211641.5700185587"/>
  </r>
  <r>
    <x v="2"/>
    <s v="Østdanmark"/>
    <x v="32"/>
    <x v="2"/>
    <n v="4161.6980747444895"/>
  </r>
  <r>
    <x v="2"/>
    <s v="Østdanmark"/>
    <x v="33"/>
    <x v="2"/>
    <n v="509808.01415619999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10615.2674413556"/>
  </r>
  <r>
    <x v="3"/>
    <s v="Vestdanmark"/>
    <x v="34"/>
    <x v="1"/>
    <n v="162184.18809808063"/>
  </r>
  <r>
    <x v="3"/>
    <s v="Vestdanmark"/>
    <x v="35"/>
    <x v="1"/>
    <n v="147266.58662801079"/>
  </r>
  <r>
    <x v="3"/>
    <s v="Vestdanmark"/>
    <x v="36"/>
    <x v="1"/>
    <n v="2225869.1010711943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377.2828250440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66942.45930270199"/>
  </r>
  <r>
    <x v="3"/>
    <s v="Østdanmark"/>
    <x v="34"/>
    <x v="1"/>
    <n v="49643.567839096133"/>
  </r>
  <r>
    <x v="3"/>
    <s v="Østdanmark"/>
    <x v="35"/>
    <x v="1"/>
    <n v="41571.723507452407"/>
  </r>
  <r>
    <x v="3"/>
    <s v="Østdanmark"/>
    <x v="36"/>
    <x v="1"/>
    <n v="648970.86702196393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80.6552497228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827254.59194944182"/>
  </r>
  <r>
    <x v="3"/>
    <s v="Vestdanmark"/>
    <x v="34"/>
    <x v="2"/>
    <n v="146884.85047638064"/>
  </r>
  <r>
    <x v="3"/>
    <s v="Vestdanmark"/>
    <x v="35"/>
    <x v="2"/>
    <n v="113901.26981199977"/>
  </r>
  <r>
    <x v="3"/>
    <s v="Vestdanmark"/>
    <x v="36"/>
    <x v="2"/>
    <n v="2312878.2492368715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76235.9584865100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31108.42909960775"/>
  </r>
  <r>
    <x v="3"/>
    <s v="Østdanmark"/>
    <x v="34"/>
    <x v="2"/>
    <n v="48860.231271550998"/>
  </r>
  <r>
    <x v="3"/>
    <s v="Østdanmark"/>
    <x v="35"/>
    <x v="2"/>
    <n v="37888.470915062418"/>
  </r>
  <r>
    <x v="3"/>
    <s v="Østdanmark"/>
    <x v="36"/>
    <x v="2"/>
    <n v="641761.08642399055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3690.80267816613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718775.4832875077"/>
  </r>
  <r>
    <x v="5"/>
    <s v="Vestdanmark"/>
    <x v="15"/>
    <x v="1"/>
    <n v="2858163.7623000909"/>
  </r>
  <r>
    <x v="5"/>
    <s v="Vestdanmark"/>
    <x v="16"/>
    <x v="1"/>
    <n v="2048.7953615415449"/>
  </r>
  <r>
    <x v="5"/>
    <s v="Vestdanmark"/>
    <x v="20"/>
    <x v="1"/>
    <n v="234339.7997830208"/>
  </r>
  <r>
    <x v="5"/>
    <s v="Vestdanmark"/>
    <x v="38"/>
    <x v="1"/>
    <n v="19532024.194819085"/>
  </r>
  <r>
    <x v="5"/>
    <s v="Vestdanmark"/>
    <x v="39"/>
    <x v="1"/>
    <n v="441076.09050595498"/>
  </r>
  <r>
    <x v="5"/>
    <s v="Vestdanmark"/>
    <x v="14"/>
    <x v="2"/>
    <n v="1388011.1837287152"/>
  </r>
  <r>
    <x v="5"/>
    <s v="Vestdanmark"/>
    <x v="15"/>
    <x v="2"/>
    <n v="836898.37043439958"/>
  </r>
  <r>
    <x v="5"/>
    <s v="Vestdanmark"/>
    <x v="16"/>
    <x v="2"/>
    <n v="819.51814461661775"/>
  </r>
  <r>
    <x v="5"/>
    <s v="Vestdanmark"/>
    <x v="20"/>
    <x v="2"/>
    <n v="86216.160151030956"/>
  </r>
  <r>
    <x v="5"/>
    <s v="Vestdanmark"/>
    <x v="38"/>
    <x v="2"/>
    <n v="21676886.123978399"/>
  </r>
  <r>
    <x v="5"/>
    <s v="Vestdanmark"/>
    <x v="39"/>
    <x v="2"/>
    <n v="140701.71339130084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38839.83929313719"/>
  </r>
  <r>
    <x v="5"/>
    <s v="Østdanmark"/>
    <x v="15"/>
    <x v="1"/>
    <n v="203141.15928836609"/>
  </r>
  <r>
    <x v="5"/>
    <s v="Østdanmark"/>
    <x v="16"/>
    <x v="1"/>
    <n v="171.95463845845521"/>
  </r>
  <r>
    <x v="5"/>
    <s v="Østdanmark"/>
    <x v="20"/>
    <x v="1"/>
    <n v="31635.167446677671"/>
  </r>
  <r>
    <x v="5"/>
    <s v="Østdanmark"/>
    <x v="38"/>
    <x v="1"/>
    <n v="4076597.0319324732"/>
  </r>
  <r>
    <x v="5"/>
    <s v="Østdanmark"/>
    <x v="39"/>
    <x v="1"/>
    <n v="267198.26870512444"/>
  </r>
  <r>
    <x v="5"/>
    <s v="Østdanmark"/>
    <x v="14"/>
    <x v="2"/>
    <n v="201118.81627128465"/>
  </r>
  <r>
    <x v="5"/>
    <s v="Østdanmark"/>
    <x v="15"/>
    <x v="2"/>
    <n v="59481.722992588424"/>
  </r>
  <r>
    <x v="5"/>
    <s v="Østdanmark"/>
    <x v="16"/>
    <x v="2"/>
    <n v="68.781855383382052"/>
  </r>
  <r>
    <x v="5"/>
    <s v="Østdanmark"/>
    <x v="20"/>
    <x v="2"/>
    <n v="11723.530180629188"/>
  </r>
  <r>
    <x v="5"/>
    <s v="Østdanmark"/>
    <x v="38"/>
    <x v="2"/>
    <n v="4795354.0372504871"/>
  </r>
  <r>
    <x v="5"/>
    <s v="Østdanmark"/>
    <x v="39"/>
    <x v="2"/>
    <n v="169682.2052053689"/>
  </r>
  <r>
    <x v="6"/>
    <s v="Vestdanmark"/>
    <x v="23"/>
    <x v="0"/>
    <n v="0"/>
  </r>
  <r>
    <x v="6"/>
    <s v="Vestdanmark"/>
    <x v="23"/>
    <x v="1"/>
    <n v="3999207.1106153945"/>
  </r>
  <r>
    <x v="6"/>
    <s v="Vestdanmark"/>
    <x v="23"/>
    <x v="2"/>
    <n v="9961349.4049351998"/>
  </r>
  <r>
    <x v="6"/>
    <s v="Østdanmark"/>
    <x v="23"/>
    <x v="0"/>
    <n v="0"/>
  </r>
  <r>
    <x v="6"/>
    <s v="Østdanmark"/>
    <x v="23"/>
    <x v="1"/>
    <n v="496325.23582202086"/>
  </r>
  <r>
    <x v="6"/>
    <s v="Østdanmark"/>
    <x v="23"/>
    <x v="2"/>
    <n v="1266015.4809858061"/>
  </r>
  <r>
    <x v="7"/>
    <s v="Vestdanmark"/>
    <x v="40"/>
    <x v="0"/>
    <n v="485762.00237315823"/>
  </r>
  <r>
    <x v="7"/>
    <s v="Vestdanmark"/>
    <x v="40"/>
    <x v="1"/>
    <n v="506825.58780650195"/>
  </r>
  <r>
    <x v="7"/>
    <s v="Vestdanmark"/>
    <x v="40"/>
    <x v="2"/>
    <n v="459015.15773868945"/>
  </r>
  <r>
    <x v="7"/>
    <s v="Østdanmark"/>
    <x v="40"/>
    <x v="0"/>
    <n v="192563.22613808865"/>
  </r>
  <r>
    <x v="7"/>
    <s v="Østdanmark"/>
    <x v="40"/>
    <x v="1"/>
    <n v="155136.14949717541"/>
  </r>
  <r>
    <x v="7"/>
    <s v="Østdanmark"/>
    <x v="40"/>
    <x v="2"/>
    <n v="152688.22272359687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5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3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8">
      <pivotArea outline="0" collapsedLevelsAreSubtotals="1" fieldPosition="0"/>
    </format>
  </formats>
  <chartFormats count="11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2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20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2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4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2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2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4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3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18" t="s">
        <v>269</v>
      </c>
      <c r="B1" s="418"/>
      <c r="D1" s="73" t="s">
        <v>282</v>
      </c>
    </row>
    <row r="2" spans="1:5" x14ac:dyDescent="0.25">
      <c r="A2" s="6" t="s">
        <v>0</v>
      </c>
      <c r="B2" s="199" t="s">
        <v>336</v>
      </c>
    </row>
    <row r="4" spans="1:5" ht="30" customHeight="1" thickBot="1" x14ac:dyDescent="0.3">
      <c r="A4" s="417" t="s">
        <v>268</v>
      </c>
      <c r="B4" s="417"/>
      <c r="D4" s="73"/>
    </row>
    <row r="5" spans="1:5" ht="15.75" thickTop="1" x14ac:dyDescent="0.25">
      <c r="A5" s="231" t="s">
        <v>85</v>
      </c>
      <c r="B5" s="230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">
        <v>267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257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259</v>
      </c>
      <c r="D11" s="191" t="s">
        <v>32</v>
      </c>
      <c r="E11" s="192"/>
    </row>
    <row r="12" spans="1:5" x14ac:dyDescent="0.25">
      <c r="A12" s="184" t="s">
        <v>253</v>
      </c>
      <c r="B12" s="185" t="s">
        <v>260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261</v>
      </c>
      <c r="D14" s="191" t="s">
        <v>33</v>
      </c>
      <c r="E14" s="192"/>
    </row>
    <row r="15" spans="1:5" x14ac:dyDescent="0.25">
      <c r="A15" s="184" t="s">
        <v>70</v>
      </c>
      <c r="B15" s="185" t="s">
        <v>262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266</v>
      </c>
      <c r="D17" s="193" t="s">
        <v>382</v>
      </c>
      <c r="E17" s="192"/>
    </row>
    <row r="18" spans="1:5" x14ac:dyDescent="0.25">
      <c r="A18" s="184" t="s">
        <v>73</v>
      </c>
      <c r="B18" s="419" t="s">
        <v>270</v>
      </c>
      <c r="D18" s="191">
        <v>2019</v>
      </c>
      <c r="E18" s="192"/>
    </row>
    <row r="19" spans="1:5" x14ac:dyDescent="0.25">
      <c r="A19" s="184" t="s">
        <v>254</v>
      </c>
      <c r="B19" s="419"/>
      <c r="D19" s="191">
        <v>2030</v>
      </c>
      <c r="E19" s="192"/>
    </row>
    <row r="20" spans="1:5" ht="15.75" thickBot="1" x14ac:dyDescent="0.3">
      <c r="A20" s="184" t="s">
        <v>255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20"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296</v>
      </c>
      <c r="B1" s="228"/>
      <c r="C1" s="420" t="s">
        <v>295</v>
      </c>
      <c r="D1" s="420"/>
      <c r="E1" s="420"/>
      <c r="F1" s="420"/>
      <c r="G1" s="420"/>
      <c r="H1" s="420"/>
      <c r="I1" s="420"/>
      <c r="J1" s="420"/>
      <c r="K1" s="420"/>
      <c r="L1" s="420"/>
      <c r="M1" s="420"/>
      <c r="N1" s="420"/>
      <c r="O1" s="420"/>
      <c r="P1" s="420"/>
      <c r="Q1" s="420"/>
      <c r="R1" s="420"/>
    </row>
    <row r="2" spans="1:18" ht="15" customHeight="1" x14ac:dyDescent="0.25">
      <c r="A2" s="228"/>
      <c r="B2" s="228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</row>
    <row r="3" spans="1:18" x14ac:dyDescent="0.25">
      <c r="A3" s="73"/>
    </row>
    <row r="34" spans="16:20" ht="15.75" x14ac:dyDescent="0.25">
      <c r="P34" s="316" t="s">
        <v>93</v>
      </c>
      <c r="Q34" s="316" t="s">
        <v>333</v>
      </c>
      <c r="R34" s="316" t="s">
        <v>334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13910380.018766819</v>
      </c>
      <c r="R36" s="317">
        <f>1-Q36/$Q$35</f>
        <v>0.30448099906165904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9962080.7719730679</v>
      </c>
      <c r="R37" s="317">
        <f t="shared" ref="R37:R38" si="0">1-Q37/$Q$35</f>
        <v>0.50189596140134662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4118648.5568612837</v>
      </c>
      <c r="R38" s="317">
        <f t="shared" si="0"/>
        <v>0.7940675721569358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261</v>
      </c>
    </row>
    <row r="12" spans="1:1" x14ac:dyDescent="0.25">
      <c r="A12" s="349" t="s">
        <v>110</v>
      </c>
    </row>
    <row r="13" spans="1:1" x14ac:dyDescent="0.25">
      <c r="A13" s="327" t="s">
        <v>230</v>
      </c>
    </row>
    <row r="14" spans="1:1" x14ac:dyDescent="0.25">
      <c r="A14" s="350" t="s">
        <v>208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204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224</v>
      </c>
    </row>
    <row r="26" spans="1:1" x14ac:dyDescent="0.25">
      <c r="A26" s="330" t="s">
        <v>203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227</v>
      </c>
    </row>
    <row r="30" spans="1:1" x14ac:dyDescent="0.25">
      <c r="A30" s="331" t="s">
        <v>200</v>
      </c>
    </row>
    <row r="31" spans="1:1" x14ac:dyDescent="0.25">
      <c r="A31" s="324" t="s">
        <v>226</v>
      </c>
    </row>
    <row r="32" spans="1:1" x14ac:dyDescent="0.25">
      <c r="A32" s="382" t="s">
        <v>162</v>
      </c>
    </row>
    <row r="33" spans="1:1" x14ac:dyDescent="0.25">
      <c r="A33" s="333" t="s">
        <v>193</v>
      </c>
    </row>
    <row r="34" spans="1:1" x14ac:dyDescent="0.25">
      <c r="A34" s="328" t="s">
        <v>222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194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306</v>
      </c>
    </row>
    <row r="55" spans="1:1" x14ac:dyDescent="0.25">
      <c r="A55" s="356" t="s">
        <v>307</v>
      </c>
    </row>
    <row r="56" spans="1:1" x14ac:dyDescent="0.25">
      <c r="A56" s="336" t="s">
        <v>310</v>
      </c>
    </row>
    <row r="57" spans="1:1" x14ac:dyDescent="0.25">
      <c r="A57" s="321" t="s">
        <v>312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238</v>
      </c>
    </row>
    <row r="61" spans="1:1" x14ac:dyDescent="0.25">
      <c r="A61" s="361" t="s">
        <v>231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332</v>
      </c>
    </row>
    <row r="78" spans="1:8" x14ac:dyDescent="0.25">
      <c r="A78" s="32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M6" sqref="M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271</v>
      </c>
      <c r="B1" s="73" t="s">
        <v>297</v>
      </c>
    </row>
    <row r="2" spans="1:22" ht="42.95" customHeight="1" x14ac:dyDescent="0.25">
      <c r="A2" s="200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9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 t="shared" ref="C4" si="0">D4/($D$2-2023)*($C$2-2023)</f>
        <v>5643.5555555555547</v>
      </c>
      <c r="D4" s="21">
        <f>100000-D3</f>
        <v>21768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25">
      <c r="A6" s="2" t="s">
        <v>392</v>
      </c>
      <c r="B6" s="2"/>
      <c r="C6" s="9">
        <f>D6/($D$2-2023)*($C$2-2023)</f>
        <v>51851.851851851854</v>
      </c>
      <c r="D6" s="9">
        <v>200000</v>
      </c>
      <c r="E6" s="9" t="s">
        <v>267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2223084.1481481479</v>
      </c>
      <c r="N6" s="17">
        <f t="shared" si="3"/>
        <v>94858.444444444453</v>
      </c>
      <c r="O6" s="17">
        <f t="shared" si="3"/>
        <v>57949.62962962962</v>
      </c>
      <c r="P6" s="17">
        <f t="shared" si="3"/>
        <v>1949936</v>
      </c>
      <c r="Q6" s="17">
        <f t="shared" si="3"/>
        <v>78734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0.55339534209634123</v>
      </c>
      <c r="V6" s="14">
        <f t="shared" si="2"/>
        <v>0.47251997298115667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687410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0.16011226795239095</v>
      </c>
      <c r="V7" s="14">
        <f t="shared" si="2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445175.85185185191</v>
      </c>
      <c r="N8" s="17">
        <f t="shared" si="6"/>
        <v>67141.555555555562</v>
      </c>
      <c r="O8" s="17">
        <f t="shared" si="6"/>
        <v>71050.370370370365</v>
      </c>
      <c r="P8" s="17">
        <f t="shared" si="6"/>
        <v>593324.00000000012</v>
      </c>
      <c r="Q8" s="17">
        <f t="shared" si="6"/>
        <v>83266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0.13587864295012644</v>
      </c>
      <c r="V8" s="14">
        <f t="shared" si="2"/>
        <v>0.18763887918384461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4014430</v>
      </c>
      <c r="Q10" s="20">
        <f t="shared" si="8"/>
        <v>162000</v>
      </c>
      <c r="R10" s="20">
        <f t="shared" si="8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298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82351.182880658438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68352.776296296302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58288.817119341562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72287.223703703698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9">SUM(J25:J29)</f>
        <v>3067315.5831008903</v>
      </c>
      <c r="K30" s="245">
        <f t="shared" si="9"/>
        <v>140640</v>
      </c>
      <c r="L30" s="245">
        <f t="shared" si="9"/>
        <v>111991.11111111109</v>
      </c>
      <c r="M30" s="248">
        <f t="shared" si="9"/>
        <v>3067315.5831008898</v>
      </c>
      <c r="N30" s="248">
        <f t="shared" si="9"/>
        <v>140640</v>
      </c>
      <c r="O30" s="248">
        <f t="shared" si="9"/>
        <v>111991.11111111109</v>
      </c>
      <c r="P30" s="248">
        <f t="shared" si="9"/>
        <v>3067315.5831008903</v>
      </c>
      <c r="Q30" s="248">
        <f t="shared" si="9"/>
        <v>140640</v>
      </c>
      <c r="R30" s="248">
        <f t="shared" si="9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299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12507.261563786009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10381.223703703705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8852.7384362139928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10978.776296296297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10">SUM(J35:J39)</f>
        <v>947114.41689910984</v>
      </c>
      <c r="K40" s="245">
        <f t="shared" si="10"/>
        <v>21360</v>
      </c>
      <c r="L40" s="245">
        <f t="shared" si="10"/>
        <v>17008.888888888891</v>
      </c>
      <c r="M40" s="248">
        <f t="shared" si="10"/>
        <v>947114.41689910984</v>
      </c>
      <c r="N40" s="248">
        <f t="shared" si="10"/>
        <v>21360</v>
      </c>
      <c r="O40" s="248">
        <f t="shared" si="10"/>
        <v>17008.888888888891</v>
      </c>
      <c r="P40" s="248">
        <f t="shared" si="10"/>
        <v>947114.41689910996</v>
      </c>
      <c r="Q40" s="248">
        <f t="shared" si="10"/>
        <v>21360</v>
      </c>
      <c r="R40" s="248">
        <f t="shared" si="10"/>
        <v>17008.888888888891</v>
      </c>
    </row>
    <row r="41" spans="9:18" hidden="1" x14ac:dyDescent="0.25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16" zoomScale="90" zoomScaleNormal="90" workbookViewId="0">
      <selection activeCell="E55" sqref="E5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271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f>C5</f>
        <v>0.11336632437979943</v>
      </c>
      <c r="E5" s="8">
        <f>D5</f>
        <v>0.11336632437979943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6" si="0">C6</f>
        <v>3.9915791472992256E-2</v>
      </c>
      <c r="E6" s="8">
        <f t="shared" si="0"/>
        <v>3.9915791472992256E-2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ref="D7:E7" si="1">C7</f>
        <v>0.15042455841097682</v>
      </c>
      <c r="E7" s="8">
        <f t="shared" si="1"/>
        <v>0.15042455841097682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ref="D8:E8" si="2">C8</f>
        <v>0.14212072473400883</v>
      </c>
      <c r="E8" s="8">
        <f t="shared" si="2"/>
        <v>0.14212072473400883</v>
      </c>
    </row>
    <row r="9" spans="1:9" x14ac:dyDescent="0.25">
      <c r="B9" s="79"/>
      <c r="C9" s="12"/>
      <c r="D9" s="12"/>
      <c r="E9" s="78"/>
      <c r="H9" s="1" t="s">
        <v>385</v>
      </c>
      <c r="I9" s="1" t="s">
        <v>388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386</v>
      </c>
      <c r="H10" s="13">
        <v>0.3</v>
      </c>
      <c r="I10" s="13">
        <v>0.4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0.96451612903225803</v>
      </c>
      <c r="E11" s="3">
        <v>0.9</v>
      </c>
      <c r="G11" s="1" t="s">
        <v>387</v>
      </c>
      <c r="H11" s="98">
        <f>[1]Dyrehold!$M$14*(1-H10)</f>
        <v>396647.3</v>
      </c>
      <c r="I11" s="98">
        <f>[1]Dyrehold!$M$15*(1-I10)</f>
        <v>554875.79999999993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0.87154588514973874</v>
      </c>
      <c r="E12" s="3">
        <f>([1]Dyrehold!$M$14*(1-H10)+[1]Dyrehold!$M$15*(1-I10))/SUM([1]Dyrehold!$M$14:$M$15)</f>
        <v>0.63799294905835457</v>
      </c>
      <c r="G12" s="1" t="s">
        <v>389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 t="shared" ref="D12:D13" si="3">C13-(C13-E13)/($E$10-$C$10)*($D$10-$C$10)</f>
        <v>1</v>
      </c>
      <c r="E13" s="3">
        <v>1</v>
      </c>
      <c r="G13" s="1" t="s">
        <v>390</v>
      </c>
      <c r="H13" s="14">
        <f>H11/SUM($H11:$I11)</f>
        <v>0.41685514518775219</v>
      </c>
      <c r="I13" s="14">
        <f>I11/SUM($H11:$I11)</f>
        <v>0.58314485481224787</v>
      </c>
    </row>
    <row r="14" spans="1:9" x14ac:dyDescent="0.25">
      <c r="C14" s="287"/>
      <c r="D14" s="12"/>
      <c r="E14" s="12"/>
      <c r="G14" s="1" t="s">
        <v>391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v>1.07</v>
      </c>
      <c r="E16" s="3">
        <v>1.1499999999999999</v>
      </c>
    </row>
    <row r="17" spans="2:8" x14ac:dyDescent="0.25">
      <c r="B17" s="2" t="s">
        <v>84</v>
      </c>
      <c r="C17" s="84">
        <v>0.59345000000000003</v>
      </c>
      <c r="D17" s="3">
        <v>0.8</v>
      </c>
      <c r="E17" s="3">
        <v>0.9</v>
      </c>
    </row>
    <row r="18" spans="2:8" x14ac:dyDescent="0.25">
      <c r="B18" s="2" t="s">
        <v>141</v>
      </c>
      <c r="C18" s="84">
        <v>1</v>
      </c>
      <c r="D18" s="3">
        <v>1.07</v>
      </c>
      <c r="E18" s="3">
        <v>1.1499999999999999</v>
      </c>
      <c r="G18" s="163"/>
    </row>
    <row r="20" spans="2:8" x14ac:dyDescent="0.25">
      <c r="B20" s="423" t="s">
        <v>323</v>
      </c>
      <c r="C20" s="24"/>
      <c r="D20" s="24"/>
      <c r="E20" s="24"/>
    </row>
    <row r="21" spans="2:8" ht="29.45" customHeight="1" x14ac:dyDescent="0.25">
      <c r="B21" s="423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63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63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25384.448806948651</v>
      </c>
      <c r="E24" s="10">
        <f>E22*Arealanvendelse!Q6-C22*Arealanvendelse!Q6</f>
        <v>59377.65796586177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13586.949969676301</v>
      </c>
      <c r="E25" s="10">
        <f>E23*Arealanvendelse!R6-C23*Arealanvendelse!R6</f>
        <v>0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948.58444444444456</v>
      </c>
      <c r="E26" s="10">
        <f>1%*Arealanvendelse!Q6</f>
        <v>787.34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09" t="s">
        <v>263</v>
      </c>
      <c r="C28" s="210"/>
      <c r="D28" s="208">
        <f>SUM(D24:D25)</f>
        <v>38971.398776624948</v>
      </c>
      <c r="E28" s="208">
        <f>SUM(E24:E25)</f>
        <v>59377.65796586177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21" t="s">
        <v>322</v>
      </c>
      <c r="C30" s="24"/>
      <c r="D30" s="24"/>
      <c r="E30" s="24"/>
    </row>
    <row r="31" spans="2:8" x14ac:dyDescent="0.25">
      <c r="B31" s="422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63">
        <f>C32-(C32-E32)/($E$10-$C$10)*($D$10-$C$10)</f>
        <v>0.41014624608228478</v>
      </c>
      <c r="E32" s="464">
        <f>C32-35.9%</f>
        <v>0.17853334285647837</v>
      </c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63">
        <f t="shared" ref="D33:D45" si="4">C33-(C33-E33)/($E$10-$C$10)*($D$10-$C$10)</f>
        <v>8.5568636298864062E-2</v>
      </c>
      <c r="E33" s="464">
        <f>C33+3000/E48</f>
        <v>0.18482747715147368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63">
        <f t="shared" si="4"/>
        <v>6.5329688585482673E-2</v>
      </c>
      <c r="E34" s="87">
        <f>C34</f>
        <v>6.5329688585482673E-2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63">
        <f t="shared" si="4"/>
        <v>0.18377611609607991</v>
      </c>
      <c r="E35" s="464">
        <f>C35+4540/E48</f>
        <v>0.33398782858636245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63">
        <f t="shared" si="4"/>
        <v>5.2060865589185204E-3</v>
      </c>
      <c r="E36" s="464">
        <f t="shared" ref="E35:E45" si="5">C36</f>
        <v>5.2060865589185204E-3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63">
        <f t="shared" si="4"/>
        <v>2.189728375215861E-2</v>
      </c>
      <c r="E37" s="87">
        <f t="shared" si="5"/>
        <v>2.189728375215861E-2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63">
        <f t="shared" si="4"/>
        <v>1.3466912404096722E-2</v>
      </c>
      <c r="E38" s="87">
        <f t="shared" si="5"/>
        <v>1.3466912404096722E-2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63">
        <f t="shared" si="4"/>
        <v>7.2759287296729286E-2</v>
      </c>
      <c r="E39" s="464">
        <f t="shared" si="5"/>
        <v>7.2759287296729286E-2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63">
        <f t="shared" si="4"/>
        <v>2.0301913757470973E-3</v>
      </c>
      <c r="E40" s="87">
        <f t="shared" si="5"/>
        <v>2.0301913757470973E-3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63">
        <f t="shared" si="4"/>
        <v>1.8044303366855245E-2</v>
      </c>
      <c r="E41" s="465">
        <v>0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63">
        <f t="shared" si="4"/>
        <v>4.0395307311065158E-2</v>
      </c>
      <c r="E42" s="87">
        <f t="shared" si="5"/>
        <v>4.0395307311065158E-2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63">
        <f t="shared" si="4"/>
        <v>7.5869349743828522E-3</v>
      </c>
      <c r="E43" s="87">
        <f t="shared" si="5"/>
        <v>7.5869349743828522E-3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63">
        <f t="shared" si="4"/>
        <v>2.9175094799916215E-3</v>
      </c>
      <c r="E44" s="87">
        <f t="shared" si="5"/>
        <v>2.9175094799916215E-3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63">
        <f t="shared" si="4"/>
        <v>7.0772837129970206E-2</v>
      </c>
      <c r="E45" s="87">
        <f>C45</f>
        <v>7.0772837129970206E-2</v>
      </c>
    </row>
    <row r="46" spans="2:5" x14ac:dyDescent="0.25">
      <c r="B46" s="24" t="s">
        <v>288</v>
      </c>
      <c r="C46" s="84"/>
      <c r="D46" s="86">
        <f>SUM(D32:D45)</f>
        <v>0.9998973407126267</v>
      </c>
      <c r="E46" s="466">
        <f>SUM(E32:E45)</f>
        <v>0.99971068746285718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305026.71791148186</v>
      </c>
      <c r="E47" s="108" cm="1">
        <f t="array" ref="E47">SUMPRODUCT((E32:E45&gt;$C$32:$C$45)*(E32:E45-$C$32:$C$45))*Arealanvendelse!P6</f>
        <v>754000</v>
      </c>
    </row>
    <row r="48" spans="2:5" x14ac:dyDescent="0.25">
      <c r="B48" s="24" t="s">
        <v>241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393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647834.72823383776</v>
      </c>
      <c r="E55" s="1">
        <f>(E35+E45)*Arealanvendelse!P6+E22*Arealanvendelse!Q6+E23*Arealanvendelse!R6</f>
        <v>867991.39346424281</v>
      </c>
    </row>
    <row r="56" spans="2:8" x14ac:dyDescent="0.25">
      <c r="B56" s="1" t="s">
        <v>395</v>
      </c>
      <c r="C56" s="392">
        <f>C35+C43+C44+C45</f>
        <v>0.18243695581076916</v>
      </c>
      <c r="D56" s="392">
        <f t="shared" ref="D56:E56" si="6">D35+D43+D44+D45</f>
        <v>0.26505339768042457</v>
      </c>
      <c r="E56" s="392">
        <f t="shared" si="6"/>
        <v>0.41526511017070711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>
    <tabColor theme="9" tint="0.39997558519241921"/>
  </sheetPr>
  <dimension ref="B2:E8"/>
  <sheetViews>
    <sheetView workbookViewId="0">
      <selection activeCell="D3" sqref="D3"/>
    </sheetView>
  </sheetViews>
  <sheetFormatPr defaultRowHeight="15" x14ac:dyDescent="0.25"/>
  <cols>
    <col min="2" max="2" width="26.42578125" bestFit="1" customWidth="1"/>
  </cols>
  <sheetData>
    <row r="2" spans="2:5" x14ac:dyDescent="0.25">
      <c r="B2" s="85" t="s">
        <v>376</v>
      </c>
      <c r="C2" s="82">
        <f>År1</f>
        <v>2019</v>
      </c>
      <c r="D2" s="82">
        <f>År2</f>
        <v>2030</v>
      </c>
      <c r="E2" s="82">
        <f>År3</f>
        <v>2050</v>
      </c>
    </row>
    <row r="3" spans="2:5" x14ac:dyDescent="0.25">
      <c r="B3" s="2" t="s">
        <v>377</v>
      </c>
      <c r="C3" s="7">
        <v>1</v>
      </c>
      <c r="D3" s="3">
        <f>C3-(C3-E3)/($E$2-$C$2)*($D$2-$C$2)</f>
        <v>1.0354838709677421</v>
      </c>
      <c r="E3" s="3">
        <v>1.1000000000000001</v>
      </c>
    </row>
    <row r="4" spans="2:5" x14ac:dyDescent="0.25">
      <c r="B4" s="2" t="s">
        <v>379</v>
      </c>
      <c r="C4" s="7">
        <v>1</v>
      </c>
      <c r="D4" s="3">
        <f t="shared" ref="D4:D6" si="0">C4-(C4-E4)/($E$2-$C$2)*($D$2-$C$2)</f>
        <v>0.97886909402274069</v>
      </c>
      <c r="E4" s="3">
        <f>100%*Landbrug!I13/Landbrug!I14</f>
        <v>0.94044926497317827</v>
      </c>
    </row>
    <row r="5" spans="2:5" x14ac:dyDescent="0.25">
      <c r="B5" s="2" t="s">
        <v>117</v>
      </c>
      <c r="C5" s="7">
        <v>1</v>
      </c>
      <c r="D5" s="3">
        <f t="shared" si="0"/>
        <v>1.2291499467978608</v>
      </c>
      <c r="E5" s="3">
        <f>150%*Landbrug!H13/Landbrug!H14</f>
        <v>1.6457862137030621</v>
      </c>
    </row>
    <row r="6" spans="2:5" x14ac:dyDescent="0.25">
      <c r="B6" s="2" t="s">
        <v>378</v>
      </c>
      <c r="C6" s="7">
        <v>1</v>
      </c>
      <c r="D6" s="3">
        <f t="shared" si="0"/>
        <v>1.0709677419354839</v>
      </c>
      <c r="E6" s="3">
        <v>1.2</v>
      </c>
    </row>
    <row r="8" spans="2:5" x14ac:dyDescent="0.25">
      <c r="B8" s="467" t="s">
        <v>394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topLeftCell="A4" zoomScale="85" zoomScaleNormal="85"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4" t="s">
        <v>271</v>
      </c>
    </row>
    <row r="2" spans="1:9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314</v>
      </c>
    </row>
    <row r="3" spans="1:9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68">
        <f>C3-(C3-E3)/($E$2-$C$2)*($D$2-$C$2)</f>
        <v>0.25802956461333793</v>
      </c>
      <c r="E3" s="469">
        <f>0</f>
        <v>0</v>
      </c>
      <c r="I3" s="218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>C4</f>
        <v>1.1105844111871065E-2</v>
      </c>
      <c r="I4" s="218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ref="E5:E13" si="1">C5</f>
        <v>0</v>
      </c>
      <c r="I5" s="218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5.2820478093045303E-3</v>
      </c>
      <c r="E6" s="288">
        <f t="shared" si="1"/>
        <v>5.2820478093045303E-3</v>
      </c>
      <c r="I6" s="218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si="1"/>
        <v>9.683754317058306E-3</v>
      </c>
      <c r="I7" s="218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7.3092357195752522E-2</v>
      </c>
      <c r="E8" s="469">
        <f>0</f>
        <v>0</v>
      </c>
      <c r="I8" s="218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1.6320173359517843E-2</v>
      </c>
      <c r="E9" s="288">
        <f t="shared" si="1"/>
        <v>1.6320173359517843E-2</v>
      </c>
      <c r="I9" s="218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si="1"/>
        <v>0</v>
      </c>
      <c r="I10" s="218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1"/>
        <v>0</v>
      </c>
      <c r="I11" s="218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0.15385657208640888</v>
      </c>
      <c r="E12" s="288">
        <f>C12</f>
        <v>0.15385657208640888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1.1038125550213313E-2</v>
      </c>
      <c r="E13" s="288">
        <f t="shared" si="1"/>
        <v>1.1038125550213313E-2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3.4000000000000002E-2</v>
      </c>
      <c r="E14" s="111">
        <f>ROUND('[1]Processer - data'!J$491/'[1]Processer - data'!J$490*E15*'[1]Processer - data'!$H$451/'[1]Processer - data'!$H$452,3)</f>
        <v>9.7000000000000003E-2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 t="shared" si="0"/>
        <v>0.14786129032258064</v>
      </c>
      <c r="E15" s="288">
        <v>0.41670000000000001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8.1939459605877979E-3</v>
      </c>
      <c r="E16" s="288">
        <f>C16</f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0.27128055800094808</v>
      </c>
      <c r="E17" s="288">
        <f>C17</f>
        <v>0.27128055800094808</v>
      </c>
      <c r="F17" s="289"/>
    </row>
    <row r="18" spans="1:6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316</v>
      </c>
    </row>
    <row r="20" spans="1:6" x14ac:dyDescent="0.25">
      <c r="D20" s="392"/>
    </row>
    <row r="21" spans="1:6" x14ac:dyDescent="0.25">
      <c r="D21" s="392"/>
      <c r="E21" s="392"/>
    </row>
    <row r="22" spans="1:6" x14ac:dyDescent="0.25">
      <c r="D22" s="392"/>
      <c r="E22" s="392"/>
    </row>
    <row r="23" spans="1:6" x14ac:dyDescent="0.25">
      <c r="D23" s="392"/>
      <c r="E23" s="392"/>
    </row>
    <row r="24" spans="1:6" x14ac:dyDescent="0.25">
      <c r="D24" s="392"/>
      <c r="E24" s="392"/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60" sqref="D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7" t="s">
        <v>180</v>
      </c>
      <c r="B17" s="308">
        <v>0</v>
      </c>
      <c r="C17" s="311">
        <v>0</v>
      </c>
      <c r="D17" s="311">
        <v>0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5990.8547557908014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3672.2025152281963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1058.8969643834553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692.58198008610782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602.03212367175934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3719.4227792491643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106.75219451005873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706.63266688518274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5990.8547557908014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1058.8969643834553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600.04669858305454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106.40013940050427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53925.95798889982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34274.402036728592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9531.5382604265742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6453.4988841159684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5410.0239262632222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33725.234224713757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959.30416961505148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6400.3081467191514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52603.55245068777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9297.7225933179252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5239.5520275308181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929.07613264421627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5990.8547557908014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3671.3116940007144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1058.8969643834553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692.42401987566257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602.03212367175934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3719.4227792491643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106.75219451005873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706.63266688518274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5990.8547557908014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1058.8969643834553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600.93751981053799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106.55809961094953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53929.586607487312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34380.26923722338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9532.181686220687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6473.7861562589387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5406.3953076757343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33825.331863169748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958.66074382093962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6416.4042061689133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52404.419555420332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9262.5507003715484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5232.7200838474982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927.86469399786017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24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25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6592.8868794625605</v>
      </c>
      <c r="D50" s="103">
        <f t="shared" ca="1" si="0"/>
        <v>13982.526748851216</v>
      </c>
      <c r="E50" s="103">
        <f t="shared" ca="1" si="0"/>
        <v>0</v>
      </c>
      <c r="F50" s="103">
        <f t="shared" ca="1" si="0"/>
        <v>1165.6491588935139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7758.5360383560746</v>
      </c>
      <c r="J50" s="103">
        <f t="shared" ca="1" si="1"/>
        <v>16547.038499606468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59335.981915163044</v>
      </c>
      <c r="D51" s="103">
        <f t="shared" ca="1" si="0"/>
        <v>125842.74073966095</v>
      </c>
      <c r="E51" s="103">
        <f t="shared" ca="1" si="0"/>
        <v>0</v>
      </c>
      <c r="F51" s="103">
        <f t="shared" ca="1" si="0"/>
        <v>10490.842430041626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69826.824345204674</v>
      </c>
      <c r="J51" s="103">
        <f t="shared" ca="1" si="1"/>
        <v>148923.34649645822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6592.8868794625605</v>
      </c>
      <c r="D52" s="103">
        <f t="shared" ca="1" si="0"/>
        <v>13982.526748851218</v>
      </c>
      <c r="E52" s="103">
        <f t="shared" ca="1" si="0"/>
        <v>0</v>
      </c>
      <c r="F52" s="103">
        <f t="shared" ca="1" si="0"/>
        <v>1165.6491588935139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7758.5360383560746</v>
      </c>
      <c r="J52" s="103">
        <f t="shared" ca="1" si="1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59335.981915163044</v>
      </c>
      <c r="D53" s="103">
        <f t="shared" ca="1" si="0"/>
        <v>125842.74073966096</v>
      </c>
      <c r="E53" s="103">
        <f t="shared" ca="1" si="0"/>
        <v>0</v>
      </c>
      <c r="F53" s="103">
        <f t="shared" ca="1" si="0"/>
        <v>10490.842430041626</v>
      </c>
      <c r="G53" s="103">
        <f t="shared" ca="1" si="0"/>
        <v>23080.605756797264</v>
      </c>
      <c r="H53" s="103">
        <f t="shared" ca="1" si="2"/>
        <v>0</v>
      </c>
      <c r="I53" s="103">
        <f t="shared" ca="1" si="1"/>
        <v>69826.824345204674</v>
      </c>
      <c r="J53" s="103">
        <f t="shared" ca="1" si="1"/>
        <v>148923.34649645822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 t="shared" ref="C61:D61" si="3">SUM(C59:C60)</f>
        <v>1</v>
      </c>
      <c r="D61" s="310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602.03212367175934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601.48829301972796</v>
      </c>
      <c r="G3">
        <f ca="1">IF($C3-G$1&lt;År1,0,F2*(1-VLOOKUP($A3,[1]Hugst!$R$5:$W$9,MATCH(ROUNDUP((G$1)/10,0)*10,[1]Hugst!$R$4:$W$4,0))))</f>
        <v>602.03212367175934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600.94718152096243</v>
      </c>
      <c r="G4">
        <f ca="1">IF($C4-G$1&lt;År1,0,F3*(1-VLOOKUP($A4,[1]Hugst!$R$5:$W$9,MATCH(ROUNDUP((G$1)/10,0)*10,[1]Hugst!$R$4:$W$4,0))))</f>
        <v>601.48829301972796</v>
      </c>
      <c r="H4">
        <f ca="1">IF($C4-H$1&lt;År1,0,G3*(1-VLOOKUP($A4,[1]Hugst!$R$5:$W$9,MATCH(ROUNDUP((H$1)/10,0)*10,[1]Hugst!$R$4:$W$4,0))))</f>
        <v>602.03212367175934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600.40877557968702</v>
      </c>
      <c r="G5">
        <f ca="1">IF($C5-G$1&lt;År1,0,F4*(1-VLOOKUP($A5,[1]Hugst!$R$5:$W$9,MATCH(ROUNDUP((G$1)/10,0)*10,[1]Hugst!$R$4:$W$4,0))))</f>
        <v>600.94718152096243</v>
      </c>
      <c r="H5">
        <f ca="1">IF($C5-H$1&lt;År1,0,G4*(1-VLOOKUP($A5,[1]Hugst!$R$5:$W$9,MATCH(ROUNDUP((H$1)/10,0)*10,[1]Hugst!$R$4:$W$4,0))))</f>
        <v>601.48829301972796</v>
      </c>
      <c r="I5">
        <f ca="1">IF($C5-I$1&lt;År1,0,H4*(1-VLOOKUP($A5,[1]Hugst!$R$5:$W$9,MATCH(ROUNDUP((I$1)/10,0)*10,[1]Hugst!$R$4:$W$4,0))))</f>
        <v>602.03212367175934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599.87306166811823</v>
      </c>
      <c r="G6">
        <f ca="1">IF($C6-G$1&lt;År1,0,F5*(1-VLOOKUP($A6,[1]Hugst!$R$5:$W$9,MATCH(ROUNDUP((G$1)/10,0)*10,[1]Hugst!$R$4:$W$4,0))))</f>
        <v>600.40877557968702</v>
      </c>
      <c r="H6">
        <f ca="1">IF($C6-H$1&lt;År1,0,G5*(1-VLOOKUP($A6,[1]Hugst!$R$5:$W$9,MATCH(ROUNDUP((H$1)/10,0)*10,[1]Hugst!$R$4:$W$4,0))))</f>
        <v>600.94718152096243</v>
      </c>
      <c r="I6">
        <f ca="1">IF($C6-I$1&lt;År1,0,H5*(1-VLOOKUP($A6,[1]Hugst!$R$5:$W$9,MATCH(ROUNDUP((I$1)/10,0)*10,[1]Hugst!$R$4:$W$4,0))))</f>
        <v>601.48829301972796</v>
      </c>
      <c r="J6">
        <f ca="1">IF($C6-J$1&lt;År1,0,I5*(1-VLOOKUP($A6,[1]Hugst!$R$5:$W$9,MATCH(ROUNDUP((J$1)/10,0)*10,[1]Hugst!$R$4:$W$4,0))))</f>
        <v>602.03212367175934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599.34002632610714</v>
      </c>
      <c r="G7">
        <f ca="1">IF($C7-G$1&lt;År1,0,F6*(1-VLOOKUP($A7,[1]Hugst!$R$5:$W$9,MATCH(ROUNDUP((G$1)/10,0)*10,[1]Hugst!$R$4:$W$4,0))))</f>
        <v>599.87306166811823</v>
      </c>
      <c r="H7">
        <f ca="1">IF($C7-H$1&lt;År1,0,G6*(1-VLOOKUP($A7,[1]Hugst!$R$5:$W$9,MATCH(ROUNDUP((H$1)/10,0)*10,[1]Hugst!$R$4:$W$4,0))))</f>
        <v>600.40877557968702</v>
      </c>
      <c r="I7">
        <f ca="1">IF($C7-I$1&lt;År1,0,H6*(1-VLOOKUP($A7,[1]Hugst!$R$5:$W$9,MATCH(ROUNDUP((I$1)/10,0)*10,[1]Hugst!$R$4:$W$4,0))))</f>
        <v>600.94718152096243</v>
      </c>
      <c r="J7">
        <f ca="1">IF($C7-J$1&lt;År1,0,I6*(1-VLOOKUP($A7,[1]Hugst!$R$5:$W$9,MATCH(ROUNDUP((J$1)/10,0)*10,[1]Hugst!$R$4:$W$4,0))))</f>
        <v>601.48829301972796</v>
      </c>
      <c r="K7">
        <f ca="1">IF($C7-K$1&lt;År1,0,J6*(1-VLOOKUP($A7,[1]Hugst!$R$5:$W$9,MATCH(ROUNDUP((K$1)/10,0)*10,[1]Hugst!$R$4:$W$4,0))))</f>
        <v>602.03212367175934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598.80965616080709</v>
      </c>
      <c r="G8">
        <f ca="1">IF($C8-G$1&lt;År1,0,F7*(1-VLOOKUP($A8,[1]Hugst!$R$5:$W$9,MATCH(ROUNDUP((G$1)/10,0)*10,[1]Hugst!$R$4:$W$4,0))))</f>
        <v>599.34002632610714</v>
      </c>
      <c r="H8">
        <f ca="1">IF($C8-H$1&lt;År1,0,G7*(1-VLOOKUP($A8,[1]Hugst!$R$5:$W$9,MATCH(ROUNDUP((H$1)/10,0)*10,[1]Hugst!$R$4:$W$4,0))))</f>
        <v>599.87306166811823</v>
      </c>
      <c r="I8">
        <f ca="1">IF($C8-I$1&lt;År1,0,H7*(1-VLOOKUP($A8,[1]Hugst!$R$5:$W$9,MATCH(ROUNDUP((I$1)/10,0)*10,[1]Hugst!$R$4:$W$4,0))))</f>
        <v>600.40877557968702</v>
      </c>
      <c r="J8">
        <f ca="1">IF($C8-J$1&lt;År1,0,I7*(1-VLOOKUP($A8,[1]Hugst!$R$5:$W$9,MATCH(ROUNDUP((J$1)/10,0)*10,[1]Hugst!$R$4:$W$4,0))))</f>
        <v>600.94718152096243</v>
      </c>
      <c r="K8">
        <f ca="1">IF($C8-K$1&lt;År1,0,J7*(1-VLOOKUP($A8,[1]Hugst!$R$5:$W$9,MATCH(ROUNDUP((K$1)/10,0)*10,[1]Hugst!$R$4:$W$4,0))))</f>
        <v>601.48829301972796</v>
      </c>
      <c r="L8">
        <f ca="1">IF($C8-L$1&lt;År1,0,K7*(1-VLOOKUP($A8,[1]Hugst!$R$5:$W$9,MATCH(ROUNDUP((L$1)/10,0)*10,[1]Hugst!$R$4:$W$4,0))))</f>
        <v>602.03212367175934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598.28193784633402</v>
      </c>
      <c r="G9">
        <f ca="1">IF($C9-G$1&lt;År1,0,F8*(1-VLOOKUP($A9,[1]Hugst!$R$5:$W$9,MATCH(ROUNDUP((G$1)/10,0)*10,[1]Hugst!$R$4:$W$4,0))))</f>
        <v>598.80965616080709</v>
      </c>
      <c r="H9">
        <f ca="1">IF($C9-H$1&lt;År1,0,G8*(1-VLOOKUP($A9,[1]Hugst!$R$5:$W$9,MATCH(ROUNDUP((H$1)/10,0)*10,[1]Hugst!$R$4:$W$4,0))))</f>
        <v>599.34002632610714</v>
      </c>
      <c r="I9">
        <f ca="1">IF($C9-I$1&lt;År1,0,H8*(1-VLOOKUP($A9,[1]Hugst!$R$5:$W$9,MATCH(ROUNDUP((I$1)/10,0)*10,[1]Hugst!$R$4:$W$4,0))))</f>
        <v>599.87306166811823</v>
      </c>
      <c r="J9">
        <f ca="1">IF($C9-J$1&lt;År1,0,I8*(1-VLOOKUP($A9,[1]Hugst!$R$5:$W$9,MATCH(ROUNDUP((J$1)/10,0)*10,[1]Hugst!$R$4:$W$4,0))))</f>
        <v>600.40877557968702</v>
      </c>
      <c r="K9">
        <f ca="1">IF($C9-K$1&lt;År1,0,J8*(1-VLOOKUP($A9,[1]Hugst!$R$5:$W$9,MATCH(ROUNDUP((K$1)/10,0)*10,[1]Hugst!$R$4:$W$4,0))))</f>
        <v>600.94718152096243</v>
      </c>
      <c r="L9">
        <f ca="1">IF($C9-L$1&lt;År1,0,K8*(1-VLOOKUP($A9,[1]Hugst!$R$5:$W$9,MATCH(ROUNDUP((L$1)/10,0)*10,[1]Hugst!$R$4:$W$4,0))))</f>
        <v>601.48829301972796</v>
      </c>
      <c r="M9">
        <f ca="1">IF($C9-M$1&lt;År1,0,L8*(1-VLOOKUP($A9,[1]Hugst!$R$5:$W$9,MATCH(ROUNDUP((M$1)/10,0)*10,[1]Hugst!$R$4:$W$4,0))))</f>
        <v>602.03212367175934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597.75685812343352</v>
      </c>
      <c r="G10">
        <f ca="1">IF($C10-G$1&lt;År1,0,F9*(1-VLOOKUP($A10,[1]Hugst!$R$5:$W$9,MATCH(ROUNDUP((G$1)/10,0)*10,[1]Hugst!$R$4:$W$4,0))))</f>
        <v>598.28193784633402</v>
      </c>
      <c r="H10">
        <f ca="1">IF($C10-H$1&lt;År1,0,G9*(1-VLOOKUP($A10,[1]Hugst!$R$5:$W$9,MATCH(ROUNDUP((H$1)/10,0)*10,[1]Hugst!$R$4:$W$4,0))))</f>
        <v>598.80965616080709</v>
      </c>
      <c r="I10">
        <f ca="1">IF($C10-I$1&lt;År1,0,H9*(1-VLOOKUP($A10,[1]Hugst!$R$5:$W$9,MATCH(ROUNDUP((I$1)/10,0)*10,[1]Hugst!$R$4:$W$4,0))))</f>
        <v>599.34002632610714</v>
      </c>
      <c r="J10">
        <f ca="1">IF($C10-J$1&lt;År1,0,I9*(1-VLOOKUP($A10,[1]Hugst!$R$5:$W$9,MATCH(ROUNDUP((J$1)/10,0)*10,[1]Hugst!$R$4:$W$4,0))))</f>
        <v>599.87306166811823</v>
      </c>
      <c r="K10">
        <f ca="1">IF($C10-K$1&lt;År1,0,J9*(1-VLOOKUP($A10,[1]Hugst!$R$5:$W$9,MATCH(ROUNDUP((K$1)/10,0)*10,[1]Hugst!$R$4:$W$4,0))))</f>
        <v>600.40877557968702</v>
      </c>
      <c r="L10">
        <f ca="1">IF($C10-L$1&lt;År1,0,K9*(1-VLOOKUP($A10,[1]Hugst!$R$5:$W$9,MATCH(ROUNDUP((L$1)/10,0)*10,[1]Hugst!$R$4:$W$4,0))))</f>
        <v>600.94718152096243</v>
      </c>
      <c r="M10">
        <f ca="1">IF($C10-M$1&lt;År1,0,L9*(1-VLOOKUP($A10,[1]Hugst!$R$5:$W$9,MATCH(ROUNDUP((M$1)/10,0)*10,[1]Hugst!$R$4:$W$4,0))))</f>
        <v>601.48829301972796</v>
      </c>
      <c r="N10">
        <f ca="1">IF($C10-N$1&lt;År1,0,M9*(1-VLOOKUP($A10,[1]Hugst!$R$5:$W$9,MATCH(ROUNDUP((N$1)/10,0)*10,[1]Hugst!$R$4:$W$4,0))))</f>
        <v>602.03212367175934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597.23440379914155</v>
      </c>
      <c r="G11">
        <f ca="1">IF($C11-G$1&lt;År1,0,F10*(1-VLOOKUP($A11,[1]Hugst!$R$5:$W$9,MATCH(ROUNDUP((G$1)/10,0)*10,[1]Hugst!$R$4:$W$4,0))))</f>
        <v>597.75685812343352</v>
      </c>
      <c r="H11">
        <f ca="1">IF($C11-H$1&lt;År1,0,G10*(1-VLOOKUP($A11,[1]Hugst!$R$5:$W$9,MATCH(ROUNDUP((H$1)/10,0)*10,[1]Hugst!$R$4:$W$4,0))))</f>
        <v>598.28193784633402</v>
      </c>
      <c r="I11">
        <f ca="1">IF($C11-I$1&lt;År1,0,H10*(1-VLOOKUP($A11,[1]Hugst!$R$5:$W$9,MATCH(ROUNDUP((I$1)/10,0)*10,[1]Hugst!$R$4:$W$4,0))))</f>
        <v>598.80965616080709</v>
      </c>
      <c r="J11">
        <f ca="1">IF($C11-J$1&lt;År1,0,I10*(1-VLOOKUP($A11,[1]Hugst!$R$5:$W$9,MATCH(ROUNDUP((J$1)/10,0)*10,[1]Hugst!$R$4:$W$4,0))))</f>
        <v>599.34002632610714</v>
      </c>
      <c r="K11">
        <f ca="1">IF($C11-K$1&lt;År1,0,J10*(1-VLOOKUP($A11,[1]Hugst!$R$5:$W$9,MATCH(ROUNDUP((K$1)/10,0)*10,[1]Hugst!$R$4:$W$4,0))))</f>
        <v>599.87306166811823</v>
      </c>
      <c r="L11">
        <f ca="1">IF($C11-L$1&lt;År1,0,K10*(1-VLOOKUP($A11,[1]Hugst!$R$5:$W$9,MATCH(ROUNDUP((L$1)/10,0)*10,[1]Hugst!$R$4:$W$4,0))))</f>
        <v>600.40877557968702</v>
      </c>
      <c r="M11">
        <f ca="1">IF($C11-M$1&lt;År1,0,L10*(1-VLOOKUP($A11,[1]Hugst!$R$5:$W$9,MATCH(ROUNDUP((M$1)/10,0)*10,[1]Hugst!$R$4:$W$4,0))))</f>
        <v>600.94718152096243</v>
      </c>
      <c r="N11">
        <f ca="1">IF($C11-N$1&lt;År1,0,M10*(1-VLOOKUP($A11,[1]Hugst!$R$5:$W$9,MATCH(ROUNDUP((N$1)/10,0)*10,[1]Hugst!$R$4:$W$4,0))))</f>
        <v>601.48829301972796</v>
      </c>
      <c r="O11">
        <f ca="1">IF($C11-O$1&lt;År1,0,N10*(1-VLOOKUP($A11,[1]Hugst!$R$5:$W$9,MATCH(ROUNDUP((O$1)/10,0)*10,[1]Hugst!$R$4:$W$4,0))))</f>
        <v>602.03212367175934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596.71456174648119</v>
      </c>
      <c r="G12">
        <f ca="1">IF($C12-G$1&lt;År1,0,F11*(1-VLOOKUP($A12,[1]Hugst!$R$5:$W$9,MATCH(ROUNDUP((G$1)/10,0)*10,[1]Hugst!$R$4:$W$4,0))))</f>
        <v>597.23440379914155</v>
      </c>
      <c r="H12">
        <f ca="1">IF($C12-H$1&lt;År1,0,G11*(1-VLOOKUP($A12,[1]Hugst!$R$5:$W$9,MATCH(ROUNDUP((H$1)/10,0)*10,[1]Hugst!$R$4:$W$4,0))))</f>
        <v>597.75685812343352</v>
      </c>
      <c r="I12">
        <f ca="1">IF($C12-I$1&lt;År1,0,H11*(1-VLOOKUP($A12,[1]Hugst!$R$5:$W$9,MATCH(ROUNDUP((I$1)/10,0)*10,[1]Hugst!$R$4:$W$4,0))))</f>
        <v>598.28193784633402</v>
      </c>
      <c r="J12">
        <f ca="1">IF($C12-J$1&lt;År1,0,I11*(1-VLOOKUP($A12,[1]Hugst!$R$5:$W$9,MATCH(ROUNDUP((J$1)/10,0)*10,[1]Hugst!$R$4:$W$4,0))))</f>
        <v>598.80965616080709</v>
      </c>
      <c r="K12">
        <f ca="1">IF($C12-K$1&lt;År1,0,J11*(1-VLOOKUP($A12,[1]Hugst!$R$5:$W$9,MATCH(ROUNDUP((K$1)/10,0)*10,[1]Hugst!$R$4:$W$4,0))))</f>
        <v>599.34002632610714</v>
      </c>
      <c r="L12">
        <f ca="1">IF($C12-L$1&lt;År1,0,K11*(1-VLOOKUP($A12,[1]Hugst!$R$5:$W$9,MATCH(ROUNDUP((L$1)/10,0)*10,[1]Hugst!$R$4:$W$4,0))))</f>
        <v>599.87306166811823</v>
      </c>
      <c r="M12">
        <f ca="1">IF($C12-M$1&lt;År1,0,L11*(1-VLOOKUP($A12,[1]Hugst!$R$5:$W$9,MATCH(ROUNDUP((M$1)/10,0)*10,[1]Hugst!$R$4:$W$4,0))))</f>
        <v>600.40877557968702</v>
      </c>
      <c r="N12">
        <f ca="1">IF($C12-N$1&lt;År1,0,M11*(1-VLOOKUP($A12,[1]Hugst!$R$5:$W$9,MATCH(ROUNDUP((N$1)/10,0)*10,[1]Hugst!$R$4:$W$4,0))))</f>
        <v>600.94718152096243</v>
      </c>
      <c r="O12">
        <f ca="1">IF($C12-O$1&lt;År1,0,N11*(1-VLOOKUP($A12,[1]Hugst!$R$5:$W$9,MATCH(ROUNDUP((O$1)/10,0)*10,[1]Hugst!$R$4:$W$4,0))))</f>
        <v>601.48829301972796</v>
      </c>
      <c r="P12">
        <f ca="1">IF($C12-P$1&lt;År1,0,O11*(1-VLOOKUP($A12,[1]Hugst!$R$5:$W$9,MATCH(ROUNDUP((P$1)/10,0)*10,[1]Hugst!$R$4:$W$4,0))))</f>
        <v>602.03212367175934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374.22762193437535</v>
      </c>
      <c r="G13">
        <f ca="1">IF($C13-G$1&lt;År1,0,F12*(1-VLOOKUP($A13,[1]Hugst!$R$5:$W$9,MATCH(ROUNDUP((G$1)/10,0)*10,[1]Hugst!$R$4:$W$4,0))))</f>
        <v>596.71456174648119</v>
      </c>
      <c r="H13">
        <f ca="1">IF($C13-H$1&lt;År1,0,G12*(1-VLOOKUP($A13,[1]Hugst!$R$5:$W$9,MATCH(ROUNDUP((H$1)/10,0)*10,[1]Hugst!$R$4:$W$4,0))))</f>
        <v>597.23440379914155</v>
      </c>
      <c r="I13">
        <f ca="1">IF($C13-I$1&lt;År1,0,H12*(1-VLOOKUP($A13,[1]Hugst!$R$5:$W$9,MATCH(ROUNDUP((I$1)/10,0)*10,[1]Hugst!$R$4:$W$4,0))))</f>
        <v>597.75685812343352</v>
      </c>
      <c r="J13">
        <f ca="1">IF($C13-J$1&lt;År1,0,I12*(1-VLOOKUP($A13,[1]Hugst!$R$5:$W$9,MATCH(ROUNDUP((J$1)/10,0)*10,[1]Hugst!$R$4:$W$4,0))))</f>
        <v>598.28193784633402</v>
      </c>
      <c r="K13">
        <f ca="1">IF($C13-K$1&lt;År1,0,J12*(1-VLOOKUP($A13,[1]Hugst!$R$5:$W$9,MATCH(ROUNDUP((K$1)/10,0)*10,[1]Hugst!$R$4:$W$4,0))))</f>
        <v>598.80965616080709</v>
      </c>
      <c r="L13">
        <f ca="1">IF($C13-L$1&lt;År1,0,K12*(1-VLOOKUP($A13,[1]Hugst!$R$5:$W$9,MATCH(ROUNDUP((L$1)/10,0)*10,[1]Hugst!$R$4:$W$4,0))))</f>
        <v>599.34002632610714</v>
      </c>
      <c r="M13">
        <f ca="1">IF($C13-M$1&lt;År1,0,L12*(1-VLOOKUP($A13,[1]Hugst!$R$5:$W$9,MATCH(ROUNDUP((M$1)/10,0)*10,[1]Hugst!$R$4:$W$4,0))))</f>
        <v>599.87306166811823</v>
      </c>
      <c r="N13">
        <f ca="1">IF($C13-N$1&lt;År1,0,M12*(1-VLOOKUP($A13,[1]Hugst!$R$5:$W$9,MATCH(ROUNDUP((N$1)/10,0)*10,[1]Hugst!$R$4:$W$4,0))))</f>
        <v>600.40877557968702</v>
      </c>
      <c r="O13">
        <f ca="1">IF($C13-O$1&lt;År1,0,N12*(1-VLOOKUP($A13,[1]Hugst!$R$5:$W$9,MATCH(ROUNDUP((O$1)/10,0)*10,[1]Hugst!$R$4:$W$4,0))))</f>
        <v>600.94718152096243</v>
      </c>
      <c r="P13">
        <f ca="1">IF($C13-P$1&lt;År1,0,O12*(1-VLOOKUP($A13,[1]Hugst!$R$5:$W$9,MATCH(ROUNDUP((P$1)/10,0)*10,[1]Hugst!$R$4:$W$4,0))))</f>
        <v>601.48829301972796</v>
      </c>
      <c r="Q13">
        <f ca="1">IF($C13-Q$1&lt;År1,0,P12*(1-VLOOKUP($A13,[1]Hugst!$R$5:$W$9,MATCH(ROUNDUP((Q$1)/10,0)*10,[1]Hugst!$R$4:$W$4,0))))</f>
        <v>602.03212367175934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373.71296530619003</v>
      </c>
      <c r="G14">
        <f ca="1">IF($C14-G$1&lt;År1,0,F13*(1-VLOOKUP($A14,[1]Hugst!$R$5:$W$9,MATCH(ROUNDUP((G$1)/10,0)*10,[1]Hugst!$R$4:$W$4,0))))</f>
        <v>374.22762193437535</v>
      </c>
      <c r="H14">
        <f ca="1">IF($C14-H$1&lt;År1,0,G13*(1-VLOOKUP($A14,[1]Hugst!$R$5:$W$9,MATCH(ROUNDUP((H$1)/10,0)*10,[1]Hugst!$R$4:$W$4,0))))</f>
        <v>596.71456174648119</v>
      </c>
      <c r="I14">
        <f ca="1">IF($C14-I$1&lt;År1,0,H13*(1-VLOOKUP($A14,[1]Hugst!$R$5:$W$9,MATCH(ROUNDUP((I$1)/10,0)*10,[1]Hugst!$R$4:$W$4,0))))</f>
        <v>597.23440379914155</v>
      </c>
      <c r="J14">
        <f ca="1">IF($C14-J$1&lt;År1,0,I13*(1-VLOOKUP($A14,[1]Hugst!$R$5:$W$9,MATCH(ROUNDUP((J$1)/10,0)*10,[1]Hugst!$R$4:$W$4,0))))</f>
        <v>597.75685812343352</v>
      </c>
      <c r="K14">
        <f ca="1">IF($C14-K$1&lt;År1,0,J13*(1-VLOOKUP($A14,[1]Hugst!$R$5:$W$9,MATCH(ROUNDUP((K$1)/10,0)*10,[1]Hugst!$R$4:$W$4,0))))</f>
        <v>598.28193784633402</v>
      </c>
      <c r="L14">
        <f ca="1">IF($C14-L$1&lt;År1,0,K13*(1-VLOOKUP($A14,[1]Hugst!$R$5:$W$9,MATCH(ROUNDUP((L$1)/10,0)*10,[1]Hugst!$R$4:$W$4,0))))</f>
        <v>598.80965616080709</v>
      </c>
      <c r="M14">
        <f ca="1">IF($C14-M$1&lt;År1,0,L13*(1-VLOOKUP($A14,[1]Hugst!$R$5:$W$9,MATCH(ROUNDUP((M$1)/10,0)*10,[1]Hugst!$R$4:$W$4,0))))</f>
        <v>599.34002632610714</v>
      </c>
      <c r="N14">
        <f ca="1">IF($C14-N$1&lt;År1,0,M13*(1-VLOOKUP($A14,[1]Hugst!$R$5:$W$9,MATCH(ROUNDUP((N$1)/10,0)*10,[1]Hugst!$R$4:$W$4,0))))</f>
        <v>599.87306166811823</v>
      </c>
      <c r="O14">
        <f ca="1">IF($C14-O$1&lt;År1,0,N13*(1-VLOOKUP($A14,[1]Hugst!$R$5:$W$9,MATCH(ROUNDUP((O$1)/10,0)*10,[1]Hugst!$R$4:$W$4,0))))</f>
        <v>600.40877557968702</v>
      </c>
      <c r="P14">
        <f ca="1">IF($C14-P$1&lt;År1,0,O13*(1-VLOOKUP($A14,[1]Hugst!$R$5:$W$9,MATCH(ROUNDUP((P$1)/10,0)*10,[1]Hugst!$R$4:$W$4,0))))</f>
        <v>600.94718152096243</v>
      </c>
      <c r="Q14">
        <f ca="1">IF($C14-Q$1&lt;År1,0,P13*(1-VLOOKUP($A14,[1]Hugst!$R$5:$W$9,MATCH(ROUNDUP((Q$1)/10,0)*10,[1]Hugst!$R$4:$W$4,0))))</f>
        <v>601.48829301972796</v>
      </c>
      <c r="R14">
        <f ca="1">IF($C14-R$1&lt;År1,0,Q13*(1-VLOOKUP($A14,[1]Hugst!$R$5:$W$9,MATCH(ROUNDUP((R$1)/10,0)*10,[1]Hugst!$R$4:$W$4,0))))</f>
        <v>602.03212367175934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373.2008819611379</v>
      </c>
      <c r="G15">
        <f ca="1">IF($C15-G$1&lt;År1,0,F14*(1-VLOOKUP($A15,[1]Hugst!$R$5:$W$9,MATCH(ROUNDUP((G$1)/10,0)*10,[1]Hugst!$R$4:$W$4,0))))</f>
        <v>373.71296530619003</v>
      </c>
      <c r="H15">
        <f ca="1">IF($C15-H$1&lt;År1,0,G14*(1-VLOOKUP($A15,[1]Hugst!$R$5:$W$9,MATCH(ROUNDUP((H$1)/10,0)*10,[1]Hugst!$R$4:$W$4,0))))</f>
        <v>374.22762193437535</v>
      </c>
      <c r="I15">
        <f ca="1">IF($C15-I$1&lt;År1,0,H14*(1-VLOOKUP($A15,[1]Hugst!$R$5:$W$9,MATCH(ROUNDUP((I$1)/10,0)*10,[1]Hugst!$R$4:$W$4,0))))</f>
        <v>596.71456174648119</v>
      </c>
      <c r="J15">
        <f ca="1">IF($C15-J$1&lt;År1,0,I14*(1-VLOOKUP($A15,[1]Hugst!$R$5:$W$9,MATCH(ROUNDUP((J$1)/10,0)*10,[1]Hugst!$R$4:$W$4,0))))</f>
        <v>597.23440379914155</v>
      </c>
      <c r="K15">
        <f ca="1">IF($C15-K$1&lt;År1,0,J14*(1-VLOOKUP($A15,[1]Hugst!$R$5:$W$9,MATCH(ROUNDUP((K$1)/10,0)*10,[1]Hugst!$R$4:$W$4,0))))</f>
        <v>597.75685812343352</v>
      </c>
      <c r="L15">
        <f ca="1">IF($C15-L$1&lt;År1,0,K14*(1-VLOOKUP($A15,[1]Hugst!$R$5:$W$9,MATCH(ROUNDUP((L$1)/10,0)*10,[1]Hugst!$R$4:$W$4,0))))</f>
        <v>598.28193784633402</v>
      </c>
      <c r="M15">
        <f ca="1">IF($C15-M$1&lt;År1,0,L14*(1-VLOOKUP($A15,[1]Hugst!$R$5:$W$9,MATCH(ROUNDUP((M$1)/10,0)*10,[1]Hugst!$R$4:$W$4,0))))</f>
        <v>598.80965616080709</v>
      </c>
      <c r="N15">
        <f ca="1">IF($C15-N$1&lt;År1,0,M14*(1-VLOOKUP($A15,[1]Hugst!$R$5:$W$9,MATCH(ROUNDUP((N$1)/10,0)*10,[1]Hugst!$R$4:$W$4,0))))</f>
        <v>599.34002632610714</v>
      </c>
      <c r="O15">
        <f ca="1">IF($C15-O$1&lt;År1,0,N14*(1-VLOOKUP($A15,[1]Hugst!$R$5:$W$9,MATCH(ROUNDUP((O$1)/10,0)*10,[1]Hugst!$R$4:$W$4,0))))</f>
        <v>599.87306166811823</v>
      </c>
      <c r="P15">
        <f ca="1">IF($C15-P$1&lt;År1,0,O14*(1-VLOOKUP($A15,[1]Hugst!$R$5:$W$9,MATCH(ROUNDUP((P$1)/10,0)*10,[1]Hugst!$R$4:$W$4,0))))</f>
        <v>600.40877557968702</v>
      </c>
      <c r="Q15">
        <f ca="1">IF($C15-Q$1&lt;År1,0,P14*(1-VLOOKUP($A15,[1]Hugst!$R$5:$W$9,MATCH(ROUNDUP((Q$1)/10,0)*10,[1]Hugst!$R$4:$W$4,0))))</f>
        <v>600.94718152096243</v>
      </c>
      <c r="R15">
        <f ca="1">IF($C15-R$1&lt;År1,0,Q14*(1-VLOOKUP($A15,[1]Hugst!$R$5:$W$9,MATCH(ROUNDUP((R$1)/10,0)*10,[1]Hugst!$R$4:$W$4,0))))</f>
        <v>601.48829301972796</v>
      </c>
      <c r="S15">
        <f ca="1">IF($C15-S$1&lt;År1,0,R14*(1-VLOOKUP($A15,[1]Hugst!$R$5:$W$9,MATCH(ROUNDUP((S$1)/10,0)*10,[1]Hugst!$R$4:$W$4,0))))</f>
        <v>602.03212367175934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372.69135903281409</v>
      </c>
      <c r="G16">
        <f ca="1">IF($C16-G$1&lt;År1,0,F15*(1-VLOOKUP($A16,[1]Hugst!$R$5:$W$9,MATCH(ROUNDUP((G$1)/10,0)*10,[1]Hugst!$R$4:$W$4,0))))</f>
        <v>373.2008819611379</v>
      </c>
      <c r="H16">
        <f ca="1">IF($C16-H$1&lt;År1,0,G15*(1-VLOOKUP($A16,[1]Hugst!$R$5:$W$9,MATCH(ROUNDUP((H$1)/10,0)*10,[1]Hugst!$R$4:$W$4,0))))</f>
        <v>373.71296530619003</v>
      </c>
      <c r="I16">
        <f ca="1">IF($C16-I$1&lt;År1,0,H15*(1-VLOOKUP($A16,[1]Hugst!$R$5:$W$9,MATCH(ROUNDUP((I$1)/10,0)*10,[1]Hugst!$R$4:$W$4,0))))</f>
        <v>374.22762193437535</v>
      </c>
      <c r="J16">
        <f ca="1">IF($C16-J$1&lt;År1,0,I15*(1-VLOOKUP($A16,[1]Hugst!$R$5:$W$9,MATCH(ROUNDUP((J$1)/10,0)*10,[1]Hugst!$R$4:$W$4,0))))</f>
        <v>596.71456174648119</v>
      </c>
      <c r="K16">
        <f ca="1">IF($C16-K$1&lt;År1,0,J15*(1-VLOOKUP($A16,[1]Hugst!$R$5:$W$9,MATCH(ROUNDUP((K$1)/10,0)*10,[1]Hugst!$R$4:$W$4,0))))</f>
        <v>597.23440379914155</v>
      </c>
      <c r="L16">
        <f ca="1">IF($C16-L$1&lt;År1,0,K15*(1-VLOOKUP($A16,[1]Hugst!$R$5:$W$9,MATCH(ROUNDUP((L$1)/10,0)*10,[1]Hugst!$R$4:$W$4,0))))</f>
        <v>597.75685812343352</v>
      </c>
      <c r="M16">
        <f ca="1">IF($C16-M$1&lt;År1,0,L15*(1-VLOOKUP($A16,[1]Hugst!$R$5:$W$9,MATCH(ROUNDUP((M$1)/10,0)*10,[1]Hugst!$R$4:$W$4,0))))</f>
        <v>598.28193784633402</v>
      </c>
      <c r="N16">
        <f ca="1">IF($C16-N$1&lt;År1,0,M15*(1-VLOOKUP($A16,[1]Hugst!$R$5:$W$9,MATCH(ROUNDUP((N$1)/10,0)*10,[1]Hugst!$R$4:$W$4,0))))</f>
        <v>598.80965616080709</v>
      </c>
      <c r="O16">
        <f ca="1">IF($C16-O$1&lt;År1,0,N15*(1-VLOOKUP($A16,[1]Hugst!$R$5:$W$9,MATCH(ROUNDUP((O$1)/10,0)*10,[1]Hugst!$R$4:$W$4,0))))</f>
        <v>599.34002632610714</v>
      </c>
      <c r="P16">
        <f ca="1">IF($C16-P$1&lt;År1,0,O15*(1-VLOOKUP($A16,[1]Hugst!$R$5:$W$9,MATCH(ROUNDUP((P$1)/10,0)*10,[1]Hugst!$R$4:$W$4,0))))</f>
        <v>599.87306166811823</v>
      </c>
      <c r="Q16">
        <f ca="1">IF($C16-Q$1&lt;År1,0,P15*(1-VLOOKUP($A16,[1]Hugst!$R$5:$W$9,MATCH(ROUNDUP((Q$1)/10,0)*10,[1]Hugst!$R$4:$W$4,0))))</f>
        <v>600.40877557968702</v>
      </c>
      <c r="R16">
        <f ca="1">IF($C16-R$1&lt;År1,0,Q15*(1-VLOOKUP($A16,[1]Hugst!$R$5:$W$9,MATCH(ROUNDUP((R$1)/10,0)*10,[1]Hugst!$R$4:$W$4,0))))</f>
        <v>600.94718152096243</v>
      </c>
      <c r="S16">
        <f ca="1">IF($C16-S$1&lt;År1,0,R15*(1-VLOOKUP($A16,[1]Hugst!$R$5:$W$9,MATCH(ROUNDUP((S$1)/10,0)*10,[1]Hugst!$R$4:$W$4,0))))</f>
        <v>601.48829301972796</v>
      </c>
      <c r="T16">
        <f ca="1">IF($C16-T$1&lt;År1,0,S15*(1-VLOOKUP($A16,[1]Hugst!$R$5:$W$9,MATCH(ROUNDUP((T$1)/10,0)*10,[1]Hugst!$R$4:$W$4,0))))</f>
        <v>602.03212367175934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372.18438371913368</v>
      </c>
      <c r="G17">
        <f ca="1">IF($C17-G$1&lt;År1,0,F16*(1-VLOOKUP($A17,[1]Hugst!$R$5:$W$9,MATCH(ROUNDUP((G$1)/10,0)*10,[1]Hugst!$R$4:$W$4,0))))</f>
        <v>372.69135903281409</v>
      </c>
      <c r="H17">
        <f ca="1">IF($C17-H$1&lt;År1,0,G16*(1-VLOOKUP($A17,[1]Hugst!$R$5:$W$9,MATCH(ROUNDUP((H$1)/10,0)*10,[1]Hugst!$R$4:$W$4,0))))</f>
        <v>373.2008819611379</v>
      </c>
      <c r="I17">
        <f ca="1">IF($C17-I$1&lt;År1,0,H16*(1-VLOOKUP($A17,[1]Hugst!$R$5:$W$9,MATCH(ROUNDUP((I$1)/10,0)*10,[1]Hugst!$R$4:$W$4,0))))</f>
        <v>373.71296530619003</v>
      </c>
      <c r="J17">
        <f ca="1">IF($C17-J$1&lt;År1,0,I16*(1-VLOOKUP($A17,[1]Hugst!$R$5:$W$9,MATCH(ROUNDUP((J$1)/10,0)*10,[1]Hugst!$R$4:$W$4,0))))</f>
        <v>374.22762193437535</v>
      </c>
      <c r="K17">
        <f ca="1">IF($C17-K$1&lt;År1,0,J16*(1-VLOOKUP($A17,[1]Hugst!$R$5:$W$9,MATCH(ROUNDUP((K$1)/10,0)*10,[1]Hugst!$R$4:$W$4,0))))</f>
        <v>596.71456174648119</v>
      </c>
      <c r="L17">
        <f ca="1">IF($C17-L$1&lt;År1,0,K16*(1-VLOOKUP($A17,[1]Hugst!$R$5:$W$9,MATCH(ROUNDUP((L$1)/10,0)*10,[1]Hugst!$R$4:$W$4,0))))</f>
        <v>597.23440379914155</v>
      </c>
      <c r="M17">
        <f ca="1">IF($C17-M$1&lt;År1,0,L16*(1-VLOOKUP($A17,[1]Hugst!$R$5:$W$9,MATCH(ROUNDUP((M$1)/10,0)*10,[1]Hugst!$R$4:$W$4,0))))</f>
        <v>597.75685812343352</v>
      </c>
      <c r="N17">
        <f ca="1">IF($C17-N$1&lt;År1,0,M16*(1-VLOOKUP($A17,[1]Hugst!$R$5:$W$9,MATCH(ROUNDUP((N$1)/10,0)*10,[1]Hugst!$R$4:$W$4,0))))</f>
        <v>598.28193784633402</v>
      </c>
      <c r="O17">
        <f ca="1">IF($C17-O$1&lt;År1,0,N16*(1-VLOOKUP($A17,[1]Hugst!$R$5:$W$9,MATCH(ROUNDUP((O$1)/10,0)*10,[1]Hugst!$R$4:$W$4,0))))</f>
        <v>598.80965616080709</v>
      </c>
      <c r="P17">
        <f ca="1">IF($C17-P$1&lt;År1,0,O16*(1-VLOOKUP($A17,[1]Hugst!$R$5:$W$9,MATCH(ROUNDUP((P$1)/10,0)*10,[1]Hugst!$R$4:$W$4,0))))</f>
        <v>599.34002632610714</v>
      </c>
      <c r="Q17">
        <f ca="1">IF($C17-Q$1&lt;År1,0,P16*(1-VLOOKUP($A17,[1]Hugst!$R$5:$W$9,MATCH(ROUNDUP((Q$1)/10,0)*10,[1]Hugst!$R$4:$W$4,0))))</f>
        <v>599.87306166811823</v>
      </c>
      <c r="R17">
        <f ca="1">IF($C17-R$1&lt;År1,0,Q16*(1-VLOOKUP($A17,[1]Hugst!$R$5:$W$9,MATCH(ROUNDUP((R$1)/10,0)*10,[1]Hugst!$R$4:$W$4,0))))</f>
        <v>600.40877557968702</v>
      </c>
      <c r="S17">
        <f ca="1">IF($C17-S$1&lt;År1,0,R16*(1-VLOOKUP($A17,[1]Hugst!$R$5:$W$9,MATCH(ROUNDUP((S$1)/10,0)*10,[1]Hugst!$R$4:$W$4,0))))</f>
        <v>600.94718152096243</v>
      </c>
      <c r="T17">
        <f ca="1">IF($C17-T$1&lt;År1,0,S16*(1-VLOOKUP($A17,[1]Hugst!$R$5:$W$9,MATCH(ROUNDUP((T$1)/10,0)*10,[1]Hugst!$R$4:$W$4,0))))</f>
        <v>601.48829301972796</v>
      </c>
      <c r="U17">
        <f ca="1">IF($C17-U$1&lt;År1,0,T16*(1-VLOOKUP($A17,[1]Hugst!$R$5:$W$9,MATCH(ROUNDUP((U$1)/10,0)*10,[1]Hugst!$R$4:$W$4,0))))</f>
        <v>602.03212367175934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371.679943282019</v>
      </c>
      <c r="G18">
        <f ca="1">IF($C18-G$1&lt;År1,0,F17*(1-VLOOKUP($A18,[1]Hugst!$R$5:$W$9,MATCH(ROUNDUP((G$1)/10,0)*10,[1]Hugst!$R$4:$W$4,0))))</f>
        <v>372.18438371913368</v>
      </c>
      <c r="H18">
        <f ca="1">IF($C18-H$1&lt;År1,0,G17*(1-VLOOKUP($A18,[1]Hugst!$R$5:$W$9,MATCH(ROUNDUP((H$1)/10,0)*10,[1]Hugst!$R$4:$W$4,0))))</f>
        <v>372.69135903281409</v>
      </c>
      <c r="I18">
        <f ca="1">IF($C18-I$1&lt;År1,0,H17*(1-VLOOKUP($A18,[1]Hugst!$R$5:$W$9,MATCH(ROUNDUP((I$1)/10,0)*10,[1]Hugst!$R$4:$W$4,0))))</f>
        <v>373.2008819611379</v>
      </c>
      <c r="J18">
        <f ca="1">IF($C18-J$1&lt;År1,0,I17*(1-VLOOKUP($A18,[1]Hugst!$R$5:$W$9,MATCH(ROUNDUP((J$1)/10,0)*10,[1]Hugst!$R$4:$W$4,0))))</f>
        <v>373.71296530619003</v>
      </c>
      <c r="K18">
        <f ca="1">IF($C18-K$1&lt;År1,0,J17*(1-VLOOKUP($A18,[1]Hugst!$R$5:$W$9,MATCH(ROUNDUP((K$1)/10,0)*10,[1]Hugst!$R$4:$W$4,0))))</f>
        <v>374.22762193437535</v>
      </c>
      <c r="L18">
        <f ca="1">IF($C18-L$1&lt;År1,0,K17*(1-VLOOKUP($A18,[1]Hugst!$R$5:$W$9,MATCH(ROUNDUP((L$1)/10,0)*10,[1]Hugst!$R$4:$W$4,0))))</f>
        <v>596.71456174648119</v>
      </c>
      <c r="M18">
        <f ca="1">IF($C18-M$1&lt;År1,0,L17*(1-VLOOKUP($A18,[1]Hugst!$R$5:$W$9,MATCH(ROUNDUP((M$1)/10,0)*10,[1]Hugst!$R$4:$W$4,0))))</f>
        <v>597.23440379914155</v>
      </c>
      <c r="N18">
        <f ca="1">IF($C18-N$1&lt;År1,0,M17*(1-VLOOKUP($A18,[1]Hugst!$R$5:$W$9,MATCH(ROUNDUP((N$1)/10,0)*10,[1]Hugst!$R$4:$W$4,0))))</f>
        <v>597.75685812343352</v>
      </c>
      <c r="O18">
        <f ca="1">IF($C18-O$1&lt;År1,0,N17*(1-VLOOKUP($A18,[1]Hugst!$R$5:$W$9,MATCH(ROUNDUP((O$1)/10,0)*10,[1]Hugst!$R$4:$W$4,0))))</f>
        <v>598.28193784633402</v>
      </c>
      <c r="P18">
        <f ca="1">IF($C18-P$1&lt;År1,0,O17*(1-VLOOKUP($A18,[1]Hugst!$R$5:$W$9,MATCH(ROUNDUP((P$1)/10,0)*10,[1]Hugst!$R$4:$W$4,0))))</f>
        <v>598.80965616080709</v>
      </c>
      <c r="Q18">
        <f ca="1">IF($C18-Q$1&lt;År1,0,P17*(1-VLOOKUP($A18,[1]Hugst!$R$5:$W$9,MATCH(ROUNDUP((Q$1)/10,0)*10,[1]Hugst!$R$4:$W$4,0))))</f>
        <v>599.34002632610714</v>
      </c>
      <c r="R18">
        <f ca="1">IF($C18-R$1&lt;År1,0,Q17*(1-VLOOKUP($A18,[1]Hugst!$R$5:$W$9,MATCH(ROUNDUP((R$1)/10,0)*10,[1]Hugst!$R$4:$W$4,0))))</f>
        <v>599.87306166811823</v>
      </c>
      <c r="S18">
        <f ca="1">IF($C18-S$1&lt;År1,0,R17*(1-VLOOKUP($A18,[1]Hugst!$R$5:$W$9,MATCH(ROUNDUP((S$1)/10,0)*10,[1]Hugst!$R$4:$W$4,0))))</f>
        <v>600.40877557968702</v>
      </c>
      <c r="T18">
        <f ca="1">IF($C18-T$1&lt;År1,0,S17*(1-VLOOKUP($A18,[1]Hugst!$R$5:$W$9,MATCH(ROUNDUP((T$1)/10,0)*10,[1]Hugst!$R$4:$W$4,0))))</f>
        <v>600.94718152096243</v>
      </c>
      <c r="U18">
        <f ca="1">IF($C18-U$1&lt;År1,0,T17*(1-VLOOKUP($A18,[1]Hugst!$R$5:$W$9,MATCH(ROUNDUP((U$1)/10,0)*10,[1]Hugst!$R$4:$W$4,0))))</f>
        <v>601.48829301972796</v>
      </c>
      <c r="V18">
        <f ca="1">IF($C18-V$1&lt;År1,0,U17*(1-VLOOKUP($A18,[1]Hugst!$R$5:$W$9,MATCH(ROUNDUP((V$1)/10,0)*10,[1]Hugst!$R$4:$W$4,0))))</f>
        <v>602.03212367175934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371.17802504708953</v>
      </c>
      <c r="G19">
        <f ca="1">IF($C19-G$1&lt;År1,0,F18*(1-VLOOKUP($A19,[1]Hugst!$R$5:$W$9,MATCH(ROUNDUP((G$1)/10,0)*10,[1]Hugst!$R$4:$W$4,0))))</f>
        <v>371.679943282019</v>
      </c>
      <c r="H19">
        <f ca="1">IF($C19-H$1&lt;År1,0,G18*(1-VLOOKUP($A19,[1]Hugst!$R$5:$W$9,MATCH(ROUNDUP((H$1)/10,0)*10,[1]Hugst!$R$4:$W$4,0))))</f>
        <v>372.18438371913368</v>
      </c>
      <c r="I19">
        <f ca="1">IF($C19-I$1&lt;År1,0,H18*(1-VLOOKUP($A19,[1]Hugst!$R$5:$W$9,MATCH(ROUNDUP((I$1)/10,0)*10,[1]Hugst!$R$4:$W$4,0))))</f>
        <v>372.69135903281409</v>
      </c>
      <c r="J19">
        <f ca="1">IF($C19-J$1&lt;År1,0,I18*(1-VLOOKUP($A19,[1]Hugst!$R$5:$W$9,MATCH(ROUNDUP((J$1)/10,0)*10,[1]Hugst!$R$4:$W$4,0))))</f>
        <v>373.2008819611379</v>
      </c>
      <c r="K19">
        <f ca="1">IF($C19-K$1&lt;År1,0,J18*(1-VLOOKUP($A19,[1]Hugst!$R$5:$W$9,MATCH(ROUNDUP((K$1)/10,0)*10,[1]Hugst!$R$4:$W$4,0))))</f>
        <v>373.71296530619003</v>
      </c>
      <c r="L19">
        <f ca="1">IF($C19-L$1&lt;År1,0,K18*(1-VLOOKUP($A19,[1]Hugst!$R$5:$W$9,MATCH(ROUNDUP((L$1)/10,0)*10,[1]Hugst!$R$4:$W$4,0))))</f>
        <v>374.22762193437535</v>
      </c>
      <c r="M19">
        <f ca="1">IF($C19-M$1&lt;År1,0,L18*(1-VLOOKUP($A19,[1]Hugst!$R$5:$W$9,MATCH(ROUNDUP((M$1)/10,0)*10,[1]Hugst!$R$4:$W$4,0))))</f>
        <v>596.71456174648119</v>
      </c>
      <c r="N19">
        <f ca="1">IF($C19-N$1&lt;År1,0,M18*(1-VLOOKUP($A19,[1]Hugst!$R$5:$W$9,MATCH(ROUNDUP((N$1)/10,0)*10,[1]Hugst!$R$4:$W$4,0))))</f>
        <v>597.23440379914155</v>
      </c>
      <c r="O19">
        <f ca="1">IF($C19-O$1&lt;År1,0,N18*(1-VLOOKUP($A19,[1]Hugst!$R$5:$W$9,MATCH(ROUNDUP((O$1)/10,0)*10,[1]Hugst!$R$4:$W$4,0))))</f>
        <v>597.75685812343352</v>
      </c>
      <c r="P19">
        <f ca="1">IF($C19-P$1&lt;År1,0,O18*(1-VLOOKUP($A19,[1]Hugst!$R$5:$W$9,MATCH(ROUNDUP((P$1)/10,0)*10,[1]Hugst!$R$4:$W$4,0))))</f>
        <v>598.28193784633402</v>
      </c>
      <c r="Q19">
        <f ca="1">IF($C19-Q$1&lt;År1,0,P18*(1-VLOOKUP($A19,[1]Hugst!$R$5:$W$9,MATCH(ROUNDUP((Q$1)/10,0)*10,[1]Hugst!$R$4:$W$4,0))))</f>
        <v>598.80965616080709</v>
      </c>
      <c r="R19">
        <f ca="1">IF($C19-R$1&lt;År1,0,Q18*(1-VLOOKUP($A19,[1]Hugst!$R$5:$W$9,MATCH(ROUNDUP((R$1)/10,0)*10,[1]Hugst!$R$4:$W$4,0))))</f>
        <v>599.34002632610714</v>
      </c>
      <c r="S19">
        <f ca="1">IF($C19-S$1&lt;År1,0,R18*(1-VLOOKUP($A19,[1]Hugst!$R$5:$W$9,MATCH(ROUNDUP((S$1)/10,0)*10,[1]Hugst!$R$4:$W$4,0))))</f>
        <v>599.87306166811823</v>
      </c>
      <c r="T19">
        <f ca="1">IF($C19-T$1&lt;År1,0,S18*(1-VLOOKUP($A19,[1]Hugst!$R$5:$W$9,MATCH(ROUNDUP((T$1)/10,0)*10,[1]Hugst!$R$4:$W$4,0))))</f>
        <v>600.40877557968702</v>
      </c>
      <c r="U19">
        <f ca="1">IF($C19-U$1&lt;År1,0,T18*(1-VLOOKUP($A19,[1]Hugst!$R$5:$W$9,MATCH(ROUNDUP((U$1)/10,0)*10,[1]Hugst!$R$4:$W$4,0))))</f>
        <v>600.94718152096243</v>
      </c>
      <c r="V19">
        <f ca="1">IF($C19-V$1&lt;År1,0,U18*(1-VLOOKUP($A19,[1]Hugst!$R$5:$W$9,MATCH(ROUNDUP((V$1)/10,0)*10,[1]Hugst!$R$4:$W$4,0))))</f>
        <v>601.48829301972796</v>
      </c>
      <c r="W19">
        <f ca="1">IF($C19-W$1&lt;År1,0,V18*(1-VLOOKUP($A19,[1]Hugst!$R$5:$W$9,MATCH(ROUNDUP((W$1)/10,0)*10,[1]Hugst!$R$4:$W$4,0))))</f>
        <v>602.03212367175934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370.67861640333882</v>
      </c>
      <c r="G20">
        <f ca="1">IF($C20-G$1&lt;År1,0,F19*(1-VLOOKUP($A20,[1]Hugst!$R$5:$W$9,MATCH(ROUNDUP((G$1)/10,0)*10,[1]Hugst!$R$4:$W$4,0))))</f>
        <v>371.17802504708953</v>
      </c>
      <c r="H20">
        <f ca="1">IF($C20-H$1&lt;År1,0,G19*(1-VLOOKUP($A20,[1]Hugst!$R$5:$W$9,MATCH(ROUNDUP((H$1)/10,0)*10,[1]Hugst!$R$4:$W$4,0))))</f>
        <v>371.679943282019</v>
      </c>
      <c r="I20">
        <f ca="1">IF($C20-I$1&lt;År1,0,H19*(1-VLOOKUP($A20,[1]Hugst!$R$5:$W$9,MATCH(ROUNDUP((I$1)/10,0)*10,[1]Hugst!$R$4:$W$4,0))))</f>
        <v>372.18438371913368</v>
      </c>
      <c r="J20">
        <f ca="1">IF($C20-J$1&lt;År1,0,I19*(1-VLOOKUP($A20,[1]Hugst!$R$5:$W$9,MATCH(ROUNDUP((J$1)/10,0)*10,[1]Hugst!$R$4:$W$4,0))))</f>
        <v>372.69135903281409</v>
      </c>
      <c r="K20">
        <f ca="1">IF($C20-K$1&lt;År1,0,J19*(1-VLOOKUP($A20,[1]Hugst!$R$5:$W$9,MATCH(ROUNDUP((K$1)/10,0)*10,[1]Hugst!$R$4:$W$4,0))))</f>
        <v>373.2008819611379</v>
      </c>
      <c r="L20">
        <f ca="1">IF($C20-L$1&lt;År1,0,K19*(1-VLOOKUP($A20,[1]Hugst!$R$5:$W$9,MATCH(ROUNDUP((L$1)/10,0)*10,[1]Hugst!$R$4:$W$4,0))))</f>
        <v>373.71296530619003</v>
      </c>
      <c r="M20">
        <f ca="1">IF($C20-M$1&lt;År1,0,L19*(1-VLOOKUP($A20,[1]Hugst!$R$5:$W$9,MATCH(ROUNDUP((M$1)/10,0)*10,[1]Hugst!$R$4:$W$4,0))))</f>
        <v>374.22762193437535</v>
      </c>
      <c r="N20">
        <f ca="1">IF($C20-N$1&lt;År1,0,M19*(1-VLOOKUP($A20,[1]Hugst!$R$5:$W$9,MATCH(ROUNDUP((N$1)/10,0)*10,[1]Hugst!$R$4:$W$4,0))))</f>
        <v>596.71456174648119</v>
      </c>
      <c r="O20">
        <f ca="1">IF($C20-O$1&lt;År1,0,N19*(1-VLOOKUP($A20,[1]Hugst!$R$5:$W$9,MATCH(ROUNDUP((O$1)/10,0)*10,[1]Hugst!$R$4:$W$4,0))))</f>
        <v>597.23440379914155</v>
      </c>
      <c r="P20">
        <f ca="1">IF($C20-P$1&lt;År1,0,O19*(1-VLOOKUP($A20,[1]Hugst!$R$5:$W$9,MATCH(ROUNDUP((P$1)/10,0)*10,[1]Hugst!$R$4:$W$4,0))))</f>
        <v>597.75685812343352</v>
      </c>
      <c r="Q20">
        <f ca="1">IF($C20-Q$1&lt;År1,0,P19*(1-VLOOKUP($A20,[1]Hugst!$R$5:$W$9,MATCH(ROUNDUP((Q$1)/10,0)*10,[1]Hugst!$R$4:$W$4,0))))</f>
        <v>598.28193784633402</v>
      </c>
      <c r="R20">
        <f ca="1">IF($C20-R$1&lt;År1,0,Q19*(1-VLOOKUP($A20,[1]Hugst!$R$5:$W$9,MATCH(ROUNDUP((R$1)/10,0)*10,[1]Hugst!$R$4:$W$4,0))))</f>
        <v>598.80965616080709</v>
      </c>
      <c r="S20">
        <f ca="1">IF($C20-S$1&lt;År1,0,R19*(1-VLOOKUP($A20,[1]Hugst!$R$5:$W$9,MATCH(ROUNDUP((S$1)/10,0)*10,[1]Hugst!$R$4:$W$4,0))))</f>
        <v>599.34002632610714</v>
      </c>
      <c r="T20">
        <f ca="1">IF($C20-T$1&lt;År1,0,S19*(1-VLOOKUP($A20,[1]Hugst!$R$5:$W$9,MATCH(ROUNDUP((T$1)/10,0)*10,[1]Hugst!$R$4:$W$4,0))))</f>
        <v>599.87306166811823</v>
      </c>
      <c r="U20">
        <f ca="1">IF($C20-U$1&lt;År1,0,T19*(1-VLOOKUP($A20,[1]Hugst!$R$5:$W$9,MATCH(ROUNDUP((U$1)/10,0)*10,[1]Hugst!$R$4:$W$4,0))))</f>
        <v>600.40877557968702</v>
      </c>
      <c r="V20">
        <f ca="1">IF($C20-V$1&lt;År1,0,U19*(1-VLOOKUP($A20,[1]Hugst!$R$5:$W$9,MATCH(ROUNDUP((V$1)/10,0)*10,[1]Hugst!$R$4:$W$4,0))))</f>
        <v>600.94718152096243</v>
      </c>
      <c r="W20">
        <f ca="1">IF($C20-W$1&lt;År1,0,V19*(1-VLOOKUP($A20,[1]Hugst!$R$5:$W$9,MATCH(ROUNDUP((W$1)/10,0)*10,[1]Hugst!$R$4:$W$4,0))))</f>
        <v>601.48829301972796</v>
      </c>
      <c r="X20">
        <f ca="1">IF($C20-X$1&lt;År1,0,W19*(1-VLOOKUP($A20,[1]Hugst!$R$5:$W$9,MATCH(ROUNDUP((X$1)/10,0)*10,[1]Hugst!$R$4:$W$4,0))))</f>
        <v>602.03212367175934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370.18170480279792</v>
      </c>
      <c r="G21">
        <f ca="1">IF($C21-G$1&lt;År1,0,F20*(1-VLOOKUP($A21,[1]Hugst!$R$5:$W$9,MATCH(ROUNDUP((G$1)/10,0)*10,[1]Hugst!$R$4:$W$4,0))))</f>
        <v>370.67861640333882</v>
      </c>
      <c r="H21">
        <f ca="1">IF($C21-H$1&lt;År1,0,G20*(1-VLOOKUP($A21,[1]Hugst!$R$5:$W$9,MATCH(ROUNDUP((H$1)/10,0)*10,[1]Hugst!$R$4:$W$4,0))))</f>
        <v>371.17802504708953</v>
      </c>
      <c r="I21">
        <f ca="1">IF($C21-I$1&lt;År1,0,H20*(1-VLOOKUP($A21,[1]Hugst!$R$5:$W$9,MATCH(ROUNDUP((I$1)/10,0)*10,[1]Hugst!$R$4:$W$4,0))))</f>
        <v>371.679943282019</v>
      </c>
      <c r="J21">
        <f ca="1">IF($C21-J$1&lt;År1,0,I20*(1-VLOOKUP($A21,[1]Hugst!$R$5:$W$9,MATCH(ROUNDUP((J$1)/10,0)*10,[1]Hugst!$R$4:$W$4,0))))</f>
        <v>372.18438371913368</v>
      </c>
      <c r="K21">
        <f ca="1">IF($C21-K$1&lt;År1,0,J20*(1-VLOOKUP($A21,[1]Hugst!$R$5:$W$9,MATCH(ROUNDUP((K$1)/10,0)*10,[1]Hugst!$R$4:$W$4,0))))</f>
        <v>372.69135903281409</v>
      </c>
      <c r="L21">
        <f ca="1">IF($C21-L$1&lt;År1,0,K20*(1-VLOOKUP($A21,[1]Hugst!$R$5:$W$9,MATCH(ROUNDUP((L$1)/10,0)*10,[1]Hugst!$R$4:$W$4,0))))</f>
        <v>373.2008819611379</v>
      </c>
      <c r="M21">
        <f ca="1">IF($C21-M$1&lt;År1,0,L20*(1-VLOOKUP($A21,[1]Hugst!$R$5:$W$9,MATCH(ROUNDUP((M$1)/10,0)*10,[1]Hugst!$R$4:$W$4,0))))</f>
        <v>373.71296530619003</v>
      </c>
      <c r="N21">
        <f ca="1">IF($C21-N$1&lt;År1,0,M20*(1-VLOOKUP($A21,[1]Hugst!$R$5:$W$9,MATCH(ROUNDUP((N$1)/10,0)*10,[1]Hugst!$R$4:$W$4,0))))</f>
        <v>374.22762193437535</v>
      </c>
      <c r="O21">
        <f ca="1">IF($C21-O$1&lt;År1,0,N20*(1-VLOOKUP($A21,[1]Hugst!$R$5:$W$9,MATCH(ROUNDUP((O$1)/10,0)*10,[1]Hugst!$R$4:$W$4,0))))</f>
        <v>596.71456174648119</v>
      </c>
      <c r="P21">
        <f ca="1">IF($C21-P$1&lt;År1,0,O20*(1-VLOOKUP($A21,[1]Hugst!$R$5:$W$9,MATCH(ROUNDUP((P$1)/10,0)*10,[1]Hugst!$R$4:$W$4,0))))</f>
        <v>597.23440379914155</v>
      </c>
      <c r="Q21">
        <f ca="1">IF($C21-Q$1&lt;År1,0,P20*(1-VLOOKUP($A21,[1]Hugst!$R$5:$W$9,MATCH(ROUNDUP((Q$1)/10,0)*10,[1]Hugst!$R$4:$W$4,0))))</f>
        <v>597.75685812343352</v>
      </c>
      <c r="R21">
        <f ca="1">IF($C21-R$1&lt;År1,0,Q20*(1-VLOOKUP($A21,[1]Hugst!$R$5:$W$9,MATCH(ROUNDUP((R$1)/10,0)*10,[1]Hugst!$R$4:$W$4,0))))</f>
        <v>598.28193784633402</v>
      </c>
      <c r="S21">
        <f ca="1">IF($C21-S$1&lt;År1,0,R20*(1-VLOOKUP($A21,[1]Hugst!$R$5:$W$9,MATCH(ROUNDUP((S$1)/10,0)*10,[1]Hugst!$R$4:$W$4,0))))</f>
        <v>598.80965616080709</v>
      </c>
      <c r="T21">
        <f ca="1">IF($C21-T$1&lt;År1,0,S20*(1-VLOOKUP($A21,[1]Hugst!$R$5:$W$9,MATCH(ROUNDUP((T$1)/10,0)*10,[1]Hugst!$R$4:$W$4,0))))</f>
        <v>599.34002632610714</v>
      </c>
      <c r="U21">
        <f ca="1">IF($C21-U$1&lt;År1,0,T20*(1-VLOOKUP($A21,[1]Hugst!$R$5:$W$9,MATCH(ROUNDUP((U$1)/10,0)*10,[1]Hugst!$R$4:$W$4,0))))</f>
        <v>599.87306166811823</v>
      </c>
      <c r="V21">
        <f ca="1">IF($C21-V$1&lt;År1,0,U20*(1-VLOOKUP($A21,[1]Hugst!$R$5:$W$9,MATCH(ROUNDUP((V$1)/10,0)*10,[1]Hugst!$R$4:$W$4,0))))</f>
        <v>600.40877557968702</v>
      </c>
      <c r="W21">
        <f ca="1">IF($C21-W$1&lt;År1,0,V20*(1-VLOOKUP($A21,[1]Hugst!$R$5:$W$9,MATCH(ROUNDUP((W$1)/10,0)*10,[1]Hugst!$R$4:$W$4,0))))</f>
        <v>600.94718152096243</v>
      </c>
      <c r="X21">
        <f ca="1">IF($C21-X$1&lt;År1,0,W20*(1-VLOOKUP($A21,[1]Hugst!$R$5:$W$9,MATCH(ROUNDUP((X$1)/10,0)*10,[1]Hugst!$R$4:$W$4,0))))</f>
        <v>601.48829301972796</v>
      </c>
      <c r="Y21">
        <f ca="1">IF($C21-Y$1&lt;År1,0,X20*(1-VLOOKUP($A21,[1]Hugst!$R$5:$W$9,MATCH(ROUNDUP((Y$1)/10,0)*10,[1]Hugst!$R$4:$W$4,0))))</f>
        <v>602.03212367175934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369.68727776026782</v>
      </c>
      <c r="G22">
        <f ca="1">IF($C22-G$1&lt;År1,0,F21*(1-VLOOKUP($A22,[1]Hugst!$R$5:$W$9,MATCH(ROUNDUP((G$1)/10,0)*10,[1]Hugst!$R$4:$W$4,0))))</f>
        <v>370.18170480279792</v>
      </c>
      <c r="H22">
        <f ca="1">IF($C22-H$1&lt;År1,0,G21*(1-VLOOKUP($A22,[1]Hugst!$R$5:$W$9,MATCH(ROUNDUP((H$1)/10,0)*10,[1]Hugst!$R$4:$W$4,0))))</f>
        <v>370.67861640333882</v>
      </c>
      <c r="I22">
        <f ca="1">IF($C22-I$1&lt;År1,0,H21*(1-VLOOKUP($A22,[1]Hugst!$R$5:$W$9,MATCH(ROUNDUP((I$1)/10,0)*10,[1]Hugst!$R$4:$W$4,0))))</f>
        <v>371.17802504708953</v>
      </c>
      <c r="J22">
        <f ca="1">IF($C22-J$1&lt;År1,0,I21*(1-VLOOKUP($A22,[1]Hugst!$R$5:$W$9,MATCH(ROUNDUP((J$1)/10,0)*10,[1]Hugst!$R$4:$W$4,0))))</f>
        <v>371.679943282019</v>
      </c>
      <c r="K22">
        <f ca="1">IF($C22-K$1&lt;År1,0,J21*(1-VLOOKUP($A22,[1]Hugst!$R$5:$W$9,MATCH(ROUNDUP((K$1)/10,0)*10,[1]Hugst!$R$4:$W$4,0))))</f>
        <v>372.18438371913368</v>
      </c>
      <c r="L22">
        <f ca="1">IF($C22-L$1&lt;År1,0,K21*(1-VLOOKUP($A22,[1]Hugst!$R$5:$W$9,MATCH(ROUNDUP((L$1)/10,0)*10,[1]Hugst!$R$4:$W$4,0))))</f>
        <v>372.69135903281409</v>
      </c>
      <c r="M22">
        <f ca="1">IF($C22-M$1&lt;År1,0,L21*(1-VLOOKUP($A22,[1]Hugst!$R$5:$W$9,MATCH(ROUNDUP((M$1)/10,0)*10,[1]Hugst!$R$4:$W$4,0))))</f>
        <v>373.2008819611379</v>
      </c>
      <c r="N22">
        <f ca="1">IF($C22-N$1&lt;År1,0,M21*(1-VLOOKUP($A22,[1]Hugst!$R$5:$W$9,MATCH(ROUNDUP((N$1)/10,0)*10,[1]Hugst!$R$4:$W$4,0))))</f>
        <v>373.71296530619003</v>
      </c>
      <c r="O22">
        <f ca="1">IF($C22-O$1&lt;År1,0,N21*(1-VLOOKUP($A22,[1]Hugst!$R$5:$W$9,MATCH(ROUNDUP((O$1)/10,0)*10,[1]Hugst!$R$4:$W$4,0))))</f>
        <v>374.22762193437535</v>
      </c>
      <c r="P22">
        <f ca="1">IF($C22-P$1&lt;År1,0,O21*(1-VLOOKUP($A22,[1]Hugst!$R$5:$W$9,MATCH(ROUNDUP((P$1)/10,0)*10,[1]Hugst!$R$4:$W$4,0))))</f>
        <v>596.71456174648119</v>
      </c>
      <c r="Q22">
        <f ca="1">IF($C22-Q$1&lt;År1,0,P21*(1-VLOOKUP($A22,[1]Hugst!$R$5:$W$9,MATCH(ROUNDUP((Q$1)/10,0)*10,[1]Hugst!$R$4:$W$4,0))))</f>
        <v>597.23440379914155</v>
      </c>
      <c r="R22">
        <f ca="1">IF($C22-R$1&lt;År1,0,Q21*(1-VLOOKUP($A22,[1]Hugst!$R$5:$W$9,MATCH(ROUNDUP((R$1)/10,0)*10,[1]Hugst!$R$4:$W$4,0))))</f>
        <v>597.75685812343352</v>
      </c>
      <c r="S22">
        <f ca="1">IF($C22-S$1&lt;År1,0,R21*(1-VLOOKUP($A22,[1]Hugst!$R$5:$W$9,MATCH(ROUNDUP((S$1)/10,0)*10,[1]Hugst!$R$4:$W$4,0))))</f>
        <v>598.28193784633402</v>
      </c>
      <c r="T22">
        <f ca="1">IF($C22-T$1&lt;År1,0,S21*(1-VLOOKUP($A22,[1]Hugst!$R$5:$W$9,MATCH(ROUNDUP((T$1)/10,0)*10,[1]Hugst!$R$4:$W$4,0))))</f>
        <v>598.80965616080709</v>
      </c>
      <c r="U22">
        <f ca="1">IF($C22-U$1&lt;År1,0,T21*(1-VLOOKUP($A22,[1]Hugst!$R$5:$W$9,MATCH(ROUNDUP((U$1)/10,0)*10,[1]Hugst!$R$4:$W$4,0))))</f>
        <v>599.34002632610714</v>
      </c>
      <c r="V22">
        <f ca="1">IF($C22-V$1&lt;År1,0,U21*(1-VLOOKUP($A22,[1]Hugst!$R$5:$W$9,MATCH(ROUNDUP((V$1)/10,0)*10,[1]Hugst!$R$4:$W$4,0))))</f>
        <v>599.87306166811823</v>
      </c>
      <c r="W22">
        <f ca="1">IF($C22-W$1&lt;År1,0,V21*(1-VLOOKUP($A22,[1]Hugst!$R$5:$W$9,MATCH(ROUNDUP((W$1)/10,0)*10,[1]Hugst!$R$4:$W$4,0))))</f>
        <v>600.40877557968702</v>
      </c>
      <c r="X22">
        <f ca="1">IF($C22-X$1&lt;År1,0,W21*(1-VLOOKUP($A22,[1]Hugst!$R$5:$W$9,MATCH(ROUNDUP((X$1)/10,0)*10,[1]Hugst!$R$4:$W$4,0))))</f>
        <v>600.94718152096243</v>
      </c>
      <c r="Y22">
        <f ca="1">IF($C22-Y$1&lt;År1,0,X21*(1-VLOOKUP($A22,[1]Hugst!$R$5:$W$9,MATCH(ROUNDUP((Y$1)/10,0)*10,[1]Hugst!$R$4:$W$4,0))))</f>
        <v>601.48829301972796</v>
      </c>
      <c r="Z22">
        <f ca="1">IF($C22-Z$1&lt;År1,0,Y21*(1-VLOOKUP($A22,[1]Hugst!$R$5:$W$9,MATCH(ROUNDUP((Z$1)/10,0)*10,[1]Hugst!$R$4:$W$4,0))))</f>
        <v>602.03212367175934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369.19532285294991</v>
      </c>
      <c r="G23">
        <f ca="1">IF($C23-G$1&lt;År1,0,F22*(1-VLOOKUP($A23,[1]Hugst!$R$5:$W$9,MATCH(ROUNDUP((G$1)/10,0)*10,[1]Hugst!$R$4:$W$4,0))))</f>
        <v>369.68727776026782</v>
      </c>
      <c r="H23">
        <f ca="1">IF($C23-H$1&lt;År1,0,G22*(1-VLOOKUP($A23,[1]Hugst!$R$5:$W$9,MATCH(ROUNDUP((H$1)/10,0)*10,[1]Hugst!$R$4:$W$4,0))))</f>
        <v>370.18170480279792</v>
      </c>
      <c r="I23">
        <f ca="1">IF($C23-I$1&lt;År1,0,H22*(1-VLOOKUP($A23,[1]Hugst!$R$5:$W$9,MATCH(ROUNDUP((I$1)/10,0)*10,[1]Hugst!$R$4:$W$4,0))))</f>
        <v>370.67861640333882</v>
      </c>
      <c r="J23">
        <f ca="1">IF($C23-J$1&lt;År1,0,I22*(1-VLOOKUP($A23,[1]Hugst!$R$5:$W$9,MATCH(ROUNDUP((J$1)/10,0)*10,[1]Hugst!$R$4:$W$4,0))))</f>
        <v>371.17802504708953</v>
      </c>
      <c r="K23">
        <f ca="1">IF($C23-K$1&lt;År1,0,J22*(1-VLOOKUP($A23,[1]Hugst!$R$5:$W$9,MATCH(ROUNDUP((K$1)/10,0)*10,[1]Hugst!$R$4:$W$4,0))))</f>
        <v>371.679943282019</v>
      </c>
      <c r="L23">
        <f ca="1">IF($C23-L$1&lt;År1,0,K22*(1-VLOOKUP($A23,[1]Hugst!$R$5:$W$9,MATCH(ROUNDUP((L$1)/10,0)*10,[1]Hugst!$R$4:$W$4,0))))</f>
        <v>372.18438371913368</v>
      </c>
      <c r="M23">
        <f ca="1">IF($C23-M$1&lt;År1,0,L22*(1-VLOOKUP($A23,[1]Hugst!$R$5:$W$9,MATCH(ROUNDUP((M$1)/10,0)*10,[1]Hugst!$R$4:$W$4,0))))</f>
        <v>372.69135903281409</v>
      </c>
      <c r="N23">
        <f ca="1">IF($C23-N$1&lt;År1,0,M22*(1-VLOOKUP($A23,[1]Hugst!$R$5:$W$9,MATCH(ROUNDUP((N$1)/10,0)*10,[1]Hugst!$R$4:$W$4,0))))</f>
        <v>373.2008819611379</v>
      </c>
      <c r="O23">
        <f ca="1">IF($C23-O$1&lt;År1,0,N22*(1-VLOOKUP($A23,[1]Hugst!$R$5:$W$9,MATCH(ROUNDUP((O$1)/10,0)*10,[1]Hugst!$R$4:$W$4,0))))</f>
        <v>373.71296530619003</v>
      </c>
      <c r="P23">
        <f ca="1">IF($C23-P$1&lt;År1,0,O22*(1-VLOOKUP($A23,[1]Hugst!$R$5:$W$9,MATCH(ROUNDUP((P$1)/10,0)*10,[1]Hugst!$R$4:$W$4,0))))</f>
        <v>374.22762193437535</v>
      </c>
      <c r="Q23">
        <f ca="1">IF($C23-Q$1&lt;År1,0,P22*(1-VLOOKUP($A23,[1]Hugst!$R$5:$W$9,MATCH(ROUNDUP((Q$1)/10,0)*10,[1]Hugst!$R$4:$W$4,0))))</f>
        <v>596.71456174648119</v>
      </c>
      <c r="R23">
        <f ca="1">IF($C23-R$1&lt;År1,0,Q22*(1-VLOOKUP($A23,[1]Hugst!$R$5:$W$9,MATCH(ROUNDUP((R$1)/10,0)*10,[1]Hugst!$R$4:$W$4,0))))</f>
        <v>597.23440379914155</v>
      </c>
      <c r="S23">
        <f ca="1">IF($C23-S$1&lt;År1,0,R22*(1-VLOOKUP($A23,[1]Hugst!$R$5:$W$9,MATCH(ROUNDUP((S$1)/10,0)*10,[1]Hugst!$R$4:$W$4,0))))</f>
        <v>597.75685812343352</v>
      </c>
      <c r="T23">
        <f ca="1">IF($C23-T$1&lt;År1,0,S22*(1-VLOOKUP($A23,[1]Hugst!$R$5:$W$9,MATCH(ROUNDUP((T$1)/10,0)*10,[1]Hugst!$R$4:$W$4,0))))</f>
        <v>598.28193784633402</v>
      </c>
      <c r="U23">
        <f ca="1">IF($C23-U$1&lt;År1,0,T22*(1-VLOOKUP($A23,[1]Hugst!$R$5:$W$9,MATCH(ROUNDUP((U$1)/10,0)*10,[1]Hugst!$R$4:$W$4,0))))</f>
        <v>598.80965616080709</v>
      </c>
      <c r="V23">
        <f ca="1">IF($C23-V$1&lt;År1,0,U22*(1-VLOOKUP($A23,[1]Hugst!$R$5:$W$9,MATCH(ROUNDUP((V$1)/10,0)*10,[1]Hugst!$R$4:$W$4,0))))</f>
        <v>599.34002632610714</v>
      </c>
      <c r="W23">
        <f ca="1">IF($C23-W$1&lt;År1,0,V22*(1-VLOOKUP($A23,[1]Hugst!$R$5:$W$9,MATCH(ROUNDUP((W$1)/10,0)*10,[1]Hugst!$R$4:$W$4,0))))</f>
        <v>599.87306166811823</v>
      </c>
      <c r="X23">
        <f ca="1">IF($C23-X$1&lt;År1,0,W22*(1-VLOOKUP($A23,[1]Hugst!$R$5:$W$9,MATCH(ROUNDUP((X$1)/10,0)*10,[1]Hugst!$R$4:$W$4,0))))</f>
        <v>600.40877557968702</v>
      </c>
      <c r="Y23">
        <f ca="1">IF($C23-Y$1&lt;År1,0,X22*(1-VLOOKUP($A23,[1]Hugst!$R$5:$W$9,MATCH(ROUNDUP((Y$1)/10,0)*10,[1]Hugst!$R$4:$W$4,0))))</f>
        <v>600.94718152096243</v>
      </c>
      <c r="Z23">
        <f ca="1">IF($C23-Z$1&lt;År1,0,Y22*(1-VLOOKUP($A23,[1]Hugst!$R$5:$W$9,MATCH(ROUNDUP((Z$1)/10,0)*10,[1]Hugst!$R$4:$W$4,0))))</f>
        <v>601.48829301972796</v>
      </c>
      <c r="AA23">
        <f ca="1">IF($C23-AA$1&lt;År1,0,Z22*(1-VLOOKUP($A23,[1]Hugst!$R$5:$W$9,MATCH(ROUNDUP((AA$1)/10,0)*10,[1]Hugst!$R$4:$W$4,0))))</f>
        <v>602.03212367175934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368.70582772016525</v>
      </c>
      <c r="G24">
        <f ca="1">IF($C24-G$1&lt;År1,0,F23*(1-VLOOKUP($A24,[1]Hugst!$R$5:$W$9,MATCH(ROUNDUP((G$1)/10,0)*10,[1]Hugst!$R$4:$W$4,0))))</f>
        <v>369.19532285294991</v>
      </c>
      <c r="H24">
        <f ca="1">IF($C24-H$1&lt;År1,0,G23*(1-VLOOKUP($A24,[1]Hugst!$R$5:$W$9,MATCH(ROUNDUP((H$1)/10,0)*10,[1]Hugst!$R$4:$W$4,0))))</f>
        <v>369.68727776026782</v>
      </c>
      <c r="I24">
        <f ca="1">IF($C24-I$1&lt;År1,0,H23*(1-VLOOKUP($A24,[1]Hugst!$R$5:$W$9,MATCH(ROUNDUP((I$1)/10,0)*10,[1]Hugst!$R$4:$W$4,0))))</f>
        <v>370.18170480279792</v>
      </c>
      <c r="J24">
        <f ca="1">IF($C24-J$1&lt;År1,0,I23*(1-VLOOKUP($A24,[1]Hugst!$R$5:$W$9,MATCH(ROUNDUP((J$1)/10,0)*10,[1]Hugst!$R$4:$W$4,0))))</f>
        <v>370.67861640333882</v>
      </c>
      <c r="K24">
        <f ca="1">IF($C24-K$1&lt;År1,0,J23*(1-VLOOKUP($A24,[1]Hugst!$R$5:$W$9,MATCH(ROUNDUP((K$1)/10,0)*10,[1]Hugst!$R$4:$W$4,0))))</f>
        <v>371.17802504708953</v>
      </c>
      <c r="L24">
        <f ca="1">IF($C24-L$1&lt;År1,0,K23*(1-VLOOKUP($A24,[1]Hugst!$R$5:$W$9,MATCH(ROUNDUP((L$1)/10,0)*10,[1]Hugst!$R$4:$W$4,0))))</f>
        <v>371.679943282019</v>
      </c>
      <c r="M24">
        <f ca="1">IF($C24-M$1&lt;År1,0,L23*(1-VLOOKUP($A24,[1]Hugst!$R$5:$W$9,MATCH(ROUNDUP((M$1)/10,0)*10,[1]Hugst!$R$4:$W$4,0))))</f>
        <v>372.18438371913368</v>
      </c>
      <c r="N24">
        <f ca="1">IF($C24-N$1&lt;År1,0,M23*(1-VLOOKUP($A24,[1]Hugst!$R$5:$W$9,MATCH(ROUNDUP((N$1)/10,0)*10,[1]Hugst!$R$4:$W$4,0))))</f>
        <v>372.69135903281409</v>
      </c>
      <c r="O24">
        <f ca="1">IF($C24-O$1&lt;År1,0,N23*(1-VLOOKUP($A24,[1]Hugst!$R$5:$W$9,MATCH(ROUNDUP((O$1)/10,0)*10,[1]Hugst!$R$4:$W$4,0))))</f>
        <v>373.2008819611379</v>
      </c>
      <c r="P24">
        <f ca="1">IF($C24-P$1&lt;År1,0,O23*(1-VLOOKUP($A24,[1]Hugst!$R$5:$W$9,MATCH(ROUNDUP((P$1)/10,0)*10,[1]Hugst!$R$4:$W$4,0))))</f>
        <v>373.71296530619003</v>
      </c>
      <c r="Q24">
        <f ca="1">IF($C24-Q$1&lt;År1,0,P23*(1-VLOOKUP($A24,[1]Hugst!$R$5:$W$9,MATCH(ROUNDUP((Q$1)/10,0)*10,[1]Hugst!$R$4:$W$4,0))))</f>
        <v>374.22762193437535</v>
      </c>
      <c r="R24">
        <f ca="1">IF($C24-R$1&lt;År1,0,Q23*(1-VLOOKUP($A24,[1]Hugst!$R$5:$W$9,MATCH(ROUNDUP((R$1)/10,0)*10,[1]Hugst!$R$4:$W$4,0))))</f>
        <v>596.71456174648119</v>
      </c>
      <c r="S24">
        <f ca="1">IF($C24-S$1&lt;År1,0,R23*(1-VLOOKUP($A24,[1]Hugst!$R$5:$W$9,MATCH(ROUNDUP((S$1)/10,0)*10,[1]Hugst!$R$4:$W$4,0))))</f>
        <v>597.23440379914155</v>
      </c>
      <c r="T24">
        <f ca="1">IF($C24-T$1&lt;År1,0,S23*(1-VLOOKUP($A24,[1]Hugst!$R$5:$W$9,MATCH(ROUNDUP((T$1)/10,0)*10,[1]Hugst!$R$4:$W$4,0))))</f>
        <v>597.75685812343352</v>
      </c>
      <c r="U24">
        <f ca="1">IF($C24-U$1&lt;År1,0,T23*(1-VLOOKUP($A24,[1]Hugst!$R$5:$W$9,MATCH(ROUNDUP((U$1)/10,0)*10,[1]Hugst!$R$4:$W$4,0))))</f>
        <v>598.28193784633402</v>
      </c>
      <c r="V24">
        <f ca="1">IF($C24-V$1&lt;År1,0,U23*(1-VLOOKUP($A24,[1]Hugst!$R$5:$W$9,MATCH(ROUNDUP((V$1)/10,0)*10,[1]Hugst!$R$4:$W$4,0))))</f>
        <v>598.80965616080709</v>
      </c>
      <c r="W24">
        <f ca="1">IF($C24-W$1&lt;År1,0,V23*(1-VLOOKUP($A24,[1]Hugst!$R$5:$W$9,MATCH(ROUNDUP((W$1)/10,0)*10,[1]Hugst!$R$4:$W$4,0))))</f>
        <v>599.34002632610714</v>
      </c>
      <c r="X24">
        <f ca="1">IF($C24-X$1&lt;År1,0,W23*(1-VLOOKUP($A24,[1]Hugst!$R$5:$W$9,MATCH(ROUNDUP((X$1)/10,0)*10,[1]Hugst!$R$4:$W$4,0))))</f>
        <v>599.87306166811823</v>
      </c>
      <c r="Y24">
        <f ca="1">IF($C24-Y$1&lt;År1,0,X23*(1-VLOOKUP($A24,[1]Hugst!$R$5:$W$9,MATCH(ROUNDUP((Y$1)/10,0)*10,[1]Hugst!$R$4:$W$4,0))))</f>
        <v>600.40877557968702</v>
      </c>
      <c r="Z24">
        <f ca="1">IF($C24-Z$1&lt;År1,0,Y23*(1-VLOOKUP($A24,[1]Hugst!$R$5:$W$9,MATCH(ROUNDUP((Z$1)/10,0)*10,[1]Hugst!$R$4:$W$4,0))))</f>
        <v>600.94718152096243</v>
      </c>
      <c r="AA24">
        <f ca="1">IF($C24-AA$1&lt;År1,0,Z23*(1-VLOOKUP($A24,[1]Hugst!$R$5:$W$9,MATCH(ROUNDUP((AA$1)/10,0)*10,[1]Hugst!$R$4:$W$4,0))))</f>
        <v>601.48829301972796</v>
      </c>
      <c r="AB24">
        <f ca="1">IF($C24-AB$1&lt;År1,0,AA23*(1-VLOOKUP($A24,[1]Hugst!$R$5:$W$9,MATCH(ROUNDUP((AB$1)/10,0)*10,[1]Hugst!$R$4:$W$4,0))))</f>
        <v>602.03212367175934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368.21878006304479</v>
      </c>
      <c r="G25">
        <f ca="1">IF($C25-G$1&lt;År1,0,F24*(1-VLOOKUP($A25,[1]Hugst!$R$5:$W$9,MATCH(ROUNDUP((G$1)/10,0)*10,[1]Hugst!$R$4:$W$4,0))))</f>
        <v>368.70582772016525</v>
      </c>
      <c r="H25">
        <f ca="1">IF($C25-H$1&lt;År1,0,G24*(1-VLOOKUP($A25,[1]Hugst!$R$5:$W$9,MATCH(ROUNDUP((H$1)/10,0)*10,[1]Hugst!$R$4:$W$4,0))))</f>
        <v>369.19532285294991</v>
      </c>
      <c r="I25">
        <f ca="1">IF($C25-I$1&lt;År1,0,H24*(1-VLOOKUP($A25,[1]Hugst!$R$5:$W$9,MATCH(ROUNDUP((I$1)/10,0)*10,[1]Hugst!$R$4:$W$4,0))))</f>
        <v>369.68727776026782</v>
      </c>
      <c r="J25">
        <f ca="1">IF($C25-J$1&lt;År1,0,I24*(1-VLOOKUP($A25,[1]Hugst!$R$5:$W$9,MATCH(ROUNDUP((J$1)/10,0)*10,[1]Hugst!$R$4:$W$4,0))))</f>
        <v>370.18170480279792</v>
      </c>
      <c r="K25">
        <f ca="1">IF($C25-K$1&lt;År1,0,J24*(1-VLOOKUP($A25,[1]Hugst!$R$5:$W$9,MATCH(ROUNDUP((K$1)/10,0)*10,[1]Hugst!$R$4:$W$4,0))))</f>
        <v>370.67861640333882</v>
      </c>
      <c r="L25">
        <f ca="1">IF($C25-L$1&lt;År1,0,K24*(1-VLOOKUP($A25,[1]Hugst!$R$5:$W$9,MATCH(ROUNDUP((L$1)/10,0)*10,[1]Hugst!$R$4:$W$4,0))))</f>
        <v>371.17802504708953</v>
      </c>
      <c r="M25">
        <f ca="1">IF($C25-M$1&lt;År1,0,L24*(1-VLOOKUP($A25,[1]Hugst!$R$5:$W$9,MATCH(ROUNDUP((M$1)/10,0)*10,[1]Hugst!$R$4:$W$4,0))))</f>
        <v>371.679943282019</v>
      </c>
      <c r="N25">
        <f ca="1">IF($C25-N$1&lt;År1,0,M24*(1-VLOOKUP($A25,[1]Hugst!$R$5:$W$9,MATCH(ROUNDUP((N$1)/10,0)*10,[1]Hugst!$R$4:$W$4,0))))</f>
        <v>372.18438371913368</v>
      </c>
      <c r="O25">
        <f ca="1">IF($C25-O$1&lt;År1,0,N24*(1-VLOOKUP($A25,[1]Hugst!$R$5:$W$9,MATCH(ROUNDUP((O$1)/10,0)*10,[1]Hugst!$R$4:$W$4,0))))</f>
        <v>372.69135903281409</v>
      </c>
      <c r="P25">
        <f ca="1">IF($C25-P$1&lt;År1,0,O24*(1-VLOOKUP($A25,[1]Hugst!$R$5:$W$9,MATCH(ROUNDUP((P$1)/10,0)*10,[1]Hugst!$R$4:$W$4,0))))</f>
        <v>373.2008819611379</v>
      </c>
      <c r="Q25">
        <f ca="1">IF($C25-Q$1&lt;År1,0,P24*(1-VLOOKUP($A25,[1]Hugst!$R$5:$W$9,MATCH(ROUNDUP((Q$1)/10,0)*10,[1]Hugst!$R$4:$W$4,0))))</f>
        <v>373.71296530619003</v>
      </c>
      <c r="R25">
        <f ca="1">IF($C25-R$1&lt;År1,0,Q24*(1-VLOOKUP($A25,[1]Hugst!$R$5:$W$9,MATCH(ROUNDUP((R$1)/10,0)*10,[1]Hugst!$R$4:$W$4,0))))</f>
        <v>374.22762193437535</v>
      </c>
      <c r="S25">
        <f ca="1">IF($C25-S$1&lt;År1,0,R24*(1-VLOOKUP($A25,[1]Hugst!$R$5:$W$9,MATCH(ROUNDUP((S$1)/10,0)*10,[1]Hugst!$R$4:$W$4,0))))</f>
        <v>596.71456174648119</v>
      </c>
      <c r="T25">
        <f ca="1">IF($C25-T$1&lt;År1,0,S24*(1-VLOOKUP($A25,[1]Hugst!$R$5:$W$9,MATCH(ROUNDUP((T$1)/10,0)*10,[1]Hugst!$R$4:$W$4,0))))</f>
        <v>597.23440379914155</v>
      </c>
      <c r="U25">
        <f ca="1">IF($C25-U$1&lt;År1,0,T24*(1-VLOOKUP($A25,[1]Hugst!$R$5:$W$9,MATCH(ROUNDUP((U$1)/10,0)*10,[1]Hugst!$R$4:$W$4,0))))</f>
        <v>597.75685812343352</v>
      </c>
      <c r="V25">
        <f ca="1">IF($C25-V$1&lt;År1,0,U24*(1-VLOOKUP($A25,[1]Hugst!$R$5:$W$9,MATCH(ROUNDUP((V$1)/10,0)*10,[1]Hugst!$R$4:$W$4,0))))</f>
        <v>598.28193784633402</v>
      </c>
      <c r="W25">
        <f ca="1">IF($C25-W$1&lt;År1,0,V24*(1-VLOOKUP($A25,[1]Hugst!$R$5:$W$9,MATCH(ROUNDUP((W$1)/10,0)*10,[1]Hugst!$R$4:$W$4,0))))</f>
        <v>598.80965616080709</v>
      </c>
      <c r="X25">
        <f ca="1">IF($C25-X$1&lt;År1,0,W24*(1-VLOOKUP($A25,[1]Hugst!$R$5:$W$9,MATCH(ROUNDUP((X$1)/10,0)*10,[1]Hugst!$R$4:$W$4,0))))</f>
        <v>599.34002632610714</v>
      </c>
      <c r="Y25">
        <f ca="1">IF($C25-Y$1&lt;År1,0,X24*(1-VLOOKUP($A25,[1]Hugst!$R$5:$W$9,MATCH(ROUNDUP((Y$1)/10,0)*10,[1]Hugst!$R$4:$W$4,0))))</f>
        <v>599.87306166811823</v>
      </c>
      <c r="Z25">
        <f ca="1">IF($C25-Z$1&lt;År1,0,Y24*(1-VLOOKUP($A25,[1]Hugst!$R$5:$W$9,MATCH(ROUNDUP((Z$1)/10,0)*10,[1]Hugst!$R$4:$W$4,0))))</f>
        <v>600.40877557968702</v>
      </c>
      <c r="AA25">
        <f ca="1">IF($C25-AA$1&lt;År1,0,Z24*(1-VLOOKUP($A25,[1]Hugst!$R$5:$W$9,MATCH(ROUNDUP((AA$1)/10,0)*10,[1]Hugst!$R$4:$W$4,0))))</f>
        <v>600.94718152096243</v>
      </c>
      <c r="AB25">
        <f ca="1">IF($C25-AB$1&lt;År1,0,AA24*(1-VLOOKUP($A25,[1]Hugst!$R$5:$W$9,MATCH(ROUNDUP((AB$1)/10,0)*10,[1]Hugst!$R$4:$W$4,0))))</f>
        <v>601.48829301972796</v>
      </c>
      <c r="AC25">
        <f ca="1">IF($C25-AC$1&lt;År1,0,AB24*(1-VLOOKUP($A25,[1]Hugst!$R$5:$W$9,MATCH(ROUNDUP((AC$1)/10,0)*10,[1]Hugst!$R$4:$W$4,0))))</f>
        <v>602.03212367175934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367.73416764421137</v>
      </c>
      <c r="G26">
        <f ca="1">IF($C26-G$1&lt;År1,0,F25*(1-VLOOKUP($A26,[1]Hugst!$R$5:$W$9,MATCH(ROUNDUP((G$1)/10,0)*10,[1]Hugst!$R$4:$W$4,0))))</f>
        <v>368.21878006304479</v>
      </c>
      <c r="H26">
        <f ca="1">IF($C26-H$1&lt;År1,0,G25*(1-VLOOKUP($A26,[1]Hugst!$R$5:$W$9,MATCH(ROUNDUP((H$1)/10,0)*10,[1]Hugst!$R$4:$W$4,0))))</f>
        <v>368.70582772016525</v>
      </c>
      <c r="I26">
        <f ca="1">IF($C26-I$1&lt;År1,0,H25*(1-VLOOKUP($A26,[1]Hugst!$R$5:$W$9,MATCH(ROUNDUP((I$1)/10,0)*10,[1]Hugst!$R$4:$W$4,0))))</f>
        <v>369.19532285294991</v>
      </c>
      <c r="J26">
        <f ca="1">IF($C26-J$1&lt;År1,0,I25*(1-VLOOKUP($A26,[1]Hugst!$R$5:$W$9,MATCH(ROUNDUP((J$1)/10,0)*10,[1]Hugst!$R$4:$W$4,0))))</f>
        <v>369.68727776026782</v>
      </c>
      <c r="K26">
        <f ca="1">IF($C26-K$1&lt;År1,0,J25*(1-VLOOKUP($A26,[1]Hugst!$R$5:$W$9,MATCH(ROUNDUP((K$1)/10,0)*10,[1]Hugst!$R$4:$W$4,0))))</f>
        <v>370.18170480279792</v>
      </c>
      <c r="L26">
        <f ca="1">IF($C26-L$1&lt;År1,0,K25*(1-VLOOKUP($A26,[1]Hugst!$R$5:$W$9,MATCH(ROUNDUP((L$1)/10,0)*10,[1]Hugst!$R$4:$W$4,0))))</f>
        <v>370.67861640333882</v>
      </c>
      <c r="M26">
        <f ca="1">IF($C26-M$1&lt;År1,0,L25*(1-VLOOKUP($A26,[1]Hugst!$R$5:$W$9,MATCH(ROUNDUP((M$1)/10,0)*10,[1]Hugst!$R$4:$W$4,0))))</f>
        <v>371.17802504708953</v>
      </c>
      <c r="N26">
        <f ca="1">IF($C26-N$1&lt;År1,0,M25*(1-VLOOKUP($A26,[1]Hugst!$R$5:$W$9,MATCH(ROUNDUP((N$1)/10,0)*10,[1]Hugst!$R$4:$W$4,0))))</f>
        <v>371.679943282019</v>
      </c>
      <c r="O26">
        <f ca="1">IF($C26-O$1&lt;År1,0,N25*(1-VLOOKUP($A26,[1]Hugst!$R$5:$W$9,MATCH(ROUNDUP((O$1)/10,0)*10,[1]Hugst!$R$4:$W$4,0))))</f>
        <v>372.18438371913368</v>
      </c>
      <c r="P26">
        <f ca="1">IF($C26-P$1&lt;År1,0,O25*(1-VLOOKUP($A26,[1]Hugst!$R$5:$W$9,MATCH(ROUNDUP((P$1)/10,0)*10,[1]Hugst!$R$4:$W$4,0))))</f>
        <v>372.69135903281409</v>
      </c>
      <c r="Q26">
        <f ca="1">IF($C26-Q$1&lt;År1,0,P25*(1-VLOOKUP($A26,[1]Hugst!$R$5:$W$9,MATCH(ROUNDUP((Q$1)/10,0)*10,[1]Hugst!$R$4:$W$4,0))))</f>
        <v>373.2008819611379</v>
      </c>
      <c r="R26">
        <f ca="1">IF($C26-R$1&lt;År1,0,Q25*(1-VLOOKUP($A26,[1]Hugst!$R$5:$W$9,MATCH(ROUNDUP((R$1)/10,0)*10,[1]Hugst!$R$4:$W$4,0))))</f>
        <v>373.71296530619003</v>
      </c>
      <c r="S26">
        <f ca="1">IF($C26-S$1&lt;År1,0,R25*(1-VLOOKUP($A26,[1]Hugst!$R$5:$W$9,MATCH(ROUNDUP((S$1)/10,0)*10,[1]Hugst!$R$4:$W$4,0))))</f>
        <v>374.22762193437535</v>
      </c>
      <c r="T26">
        <f ca="1">IF($C26-T$1&lt;År1,0,S25*(1-VLOOKUP($A26,[1]Hugst!$R$5:$W$9,MATCH(ROUNDUP((T$1)/10,0)*10,[1]Hugst!$R$4:$W$4,0))))</f>
        <v>596.71456174648119</v>
      </c>
      <c r="U26">
        <f ca="1">IF($C26-U$1&lt;År1,0,T25*(1-VLOOKUP($A26,[1]Hugst!$R$5:$W$9,MATCH(ROUNDUP((U$1)/10,0)*10,[1]Hugst!$R$4:$W$4,0))))</f>
        <v>597.23440379914155</v>
      </c>
      <c r="V26">
        <f ca="1">IF($C26-V$1&lt;År1,0,U25*(1-VLOOKUP($A26,[1]Hugst!$R$5:$W$9,MATCH(ROUNDUP((V$1)/10,0)*10,[1]Hugst!$R$4:$W$4,0))))</f>
        <v>597.75685812343352</v>
      </c>
      <c r="W26">
        <f ca="1">IF($C26-W$1&lt;År1,0,V25*(1-VLOOKUP($A26,[1]Hugst!$R$5:$W$9,MATCH(ROUNDUP((W$1)/10,0)*10,[1]Hugst!$R$4:$W$4,0))))</f>
        <v>598.28193784633402</v>
      </c>
      <c r="X26">
        <f ca="1">IF($C26-X$1&lt;År1,0,W25*(1-VLOOKUP($A26,[1]Hugst!$R$5:$W$9,MATCH(ROUNDUP((X$1)/10,0)*10,[1]Hugst!$R$4:$W$4,0))))</f>
        <v>598.80965616080709</v>
      </c>
      <c r="Y26">
        <f ca="1">IF($C26-Y$1&lt;År1,0,X25*(1-VLOOKUP($A26,[1]Hugst!$R$5:$W$9,MATCH(ROUNDUP((Y$1)/10,0)*10,[1]Hugst!$R$4:$W$4,0))))</f>
        <v>599.34002632610714</v>
      </c>
      <c r="Z26">
        <f ca="1">IF($C26-Z$1&lt;År1,0,Y25*(1-VLOOKUP($A26,[1]Hugst!$R$5:$W$9,MATCH(ROUNDUP((Z$1)/10,0)*10,[1]Hugst!$R$4:$W$4,0))))</f>
        <v>599.87306166811823</v>
      </c>
      <c r="AA26">
        <f ca="1">IF($C26-AA$1&lt;År1,0,Z25*(1-VLOOKUP($A26,[1]Hugst!$R$5:$W$9,MATCH(ROUNDUP((AA$1)/10,0)*10,[1]Hugst!$R$4:$W$4,0))))</f>
        <v>600.40877557968702</v>
      </c>
      <c r="AB26">
        <f ca="1">IF($C26-AB$1&lt;År1,0,AA25*(1-VLOOKUP($A26,[1]Hugst!$R$5:$W$9,MATCH(ROUNDUP((AB$1)/10,0)*10,[1]Hugst!$R$4:$W$4,0))))</f>
        <v>600.94718152096243</v>
      </c>
      <c r="AC26">
        <f ca="1">IF($C26-AC$1&lt;År1,0,AB25*(1-VLOOKUP($A26,[1]Hugst!$R$5:$W$9,MATCH(ROUNDUP((AC$1)/10,0)*10,[1]Hugst!$R$4:$W$4,0))))</f>
        <v>601.48829301972796</v>
      </c>
      <c r="AD26">
        <f ca="1">IF($C26-AD$1&lt;År1,0,AC25*(1-VLOOKUP($A26,[1]Hugst!$R$5:$W$9,MATCH(ROUNDUP((AD$1)/10,0)*10,[1]Hugst!$R$4:$W$4,0))))</f>
        <v>602.03212367175934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367.25197828747179</v>
      </c>
      <c r="G27">
        <f ca="1">IF($C27-G$1&lt;År1,0,F26*(1-VLOOKUP($A27,[1]Hugst!$R$5:$W$9,MATCH(ROUNDUP((G$1)/10,0)*10,[1]Hugst!$R$4:$W$4,0))))</f>
        <v>367.73416764421137</v>
      </c>
      <c r="H27">
        <f ca="1">IF($C27-H$1&lt;År1,0,G26*(1-VLOOKUP($A27,[1]Hugst!$R$5:$W$9,MATCH(ROUNDUP((H$1)/10,0)*10,[1]Hugst!$R$4:$W$4,0))))</f>
        <v>368.21878006304479</v>
      </c>
      <c r="I27">
        <f ca="1">IF($C27-I$1&lt;År1,0,H26*(1-VLOOKUP($A27,[1]Hugst!$R$5:$W$9,MATCH(ROUNDUP((I$1)/10,0)*10,[1]Hugst!$R$4:$W$4,0))))</f>
        <v>368.70582772016525</v>
      </c>
      <c r="J27">
        <f ca="1">IF($C27-J$1&lt;År1,0,I26*(1-VLOOKUP($A27,[1]Hugst!$R$5:$W$9,MATCH(ROUNDUP((J$1)/10,0)*10,[1]Hugst!$R$4:$W$4,0))))</f>
        <v>369.19532285294991</v>
      </c>
      <c r="K27">
        <f ca="1">IF($C27-K$1&lt;År1,0,J26*(1-VLOOKUP($A27,[1]Hugst!$R$5:$W$9,MATCH(ROUNDUP((K$1)/10,0)*10,[1]Hugst!$R$4:$W$4,0))))</f>
        <v>369.68727776026782</v>
      </c>
      <c r="L27">
        <f ca="1">IF($C27-L$1&lt;År1,0,K26*(1-VLOOKUP($A27,[1]Hugst!$R$5:$W$9,MATCH(ROUNDUP((L$1)/10,0)*10,[1]Hugst!$R$4:$W$4,0))))</f>
        <v>370.18170480279792</v>
      </c>
      <c r="M27">
        <f ca="1">IF($C27-M$1&lt;År1,0,L26*(1-VLOOKUP($A27,[1]Hugst!$R$5:$W$9,MATCH(ROUNDUP((M$1)/10,0)*10,[1]Hugst!$R$4:$W$4,0))))</f>
        <v>370.67861640333882</v>
      </c>
      <c r="N27">
        <f ca="1">IF($C27-N$1&lt;År1,0,M26*(1-VLOOKUP($A27,[1]Hugst!$R$5:$W$9,MATCH(ROUNDUP((N$1)/10,0)*10,[1]Hugst!$R$4:$W$4,0))))</f>
        <v>371.17802504708953</v>
      </c>
      <c r="O27">
        <f ca="1">IF($C27-O$1&lt;År1,0,N26*(1-VLOOKUP($A27,[1]Hugst!$R$5:$W$9,MATCH(ROUNDUP((O$1)/10,0)*10,[1]Hugst!$R$4:$W$4,0))))</f>
        <v>371.679943282019</v>
      </c>
      <c r="P27">
        <f ca="1">IF($C27-P$1&lt;År1,0,O26*(1-VLOOKUP($A27,[1]Hugst!$R$5:$W$9,MATCH(ROUNDUP((P$1)/10,0)*10,[1]Hugst!$R$4:$W$4,0))))</f>
        <v>372.18438371913368</v>
      </c>
      <c r="Q27">
        <f ca="1">IF($C27-Q$1&lt;År1,0,P26*(1-VLOOKUP($A27,[1]Hugst!$R$5:$W$9,MATCH(ROUNDUP((Q$1)/10,0)*10,[1]Hugst!$R$4:$W$4,0))))</f>
        <v>372.69135903281409</v>
      </c>
      <c r="R27">
        <f ca="1">IF($C27-R$1&lt;År1,0,Q26*(1-VLOOKUP($A27,[1]Hugst!$R$5:$W$9,MATCH(ROUNDUP((R$1)/10,0)*10,[1]Hugst!$R$4:$W$4,0))))</f>
        <v>373.2008819611379</v>
      </c>
      <c r="S27">
        <f ca="1">IF($C27-S$1&lt;År1,0,R26*(1-VLOOKUP($A27,[1]Hugst!$R$5:$W$9,MATCH(ROUNDUP((S$1)/10,0)*10,[1]Hugst!$R$4:$W$4,0))))</f>
        <v>373.71296530619003</v>
      </c>
      <c r="T27">
        <f ca="1">IF($C27-T$1&lt;År1,0,S26*(1-VLOOKUP($A27,[1]Hugst!$R$5:$W$9,MATCH(ROUNDUP((T$1)/10,0)*10,[1]Hugst!$R$4:$W$4,0))))</f>
        <v>374.22762193437535</v>
      </c>
      <c r="U27">
        <f ca="1">IF($C27-U$1&lt;År1,0,T26*(1-VLOOKUP($A27,[1]Hugst!$R$5:$W$9,MATCH(ROUNDUP((U$1)/10,0)*10,[1]Hugst!$R$4:$W$4,0))))</f>
        <v>596.71456174648119</v>
      </c>
      <c r="V27">
        <f ca="1">IF($C27-V$1&lt;År1,0,U26*(1-VLOOKUP($A27,[1]Hugst!$R$5:$W$9,MATCH(ROUNDUP((V$1)/10,0)*10,[1]Hugst!$R$4:$W$4,0))))</f>
        <v>597.23440379914155</v>
      </c>
      <c r="W27">
        <f ca="1">IF($C27-W$1&lt;År1,0,V26*(1-VLOOKUP($A27,[1]Hugst!$R$5:$W$9,MATCH(ROUNDUP((W$1)/10,0)*10,[1]Hugst!$R$4:$W$4,0))))</f>
        <v>597.75685812343352</v>
      </c>
      <c r="X27">
        <f ca="1">IF($C27-X$1&lt;År1,0,W26*(1-VLOOKUP($A27,[1]Hugst!$R$5:$W$9,MATCH(ROUNDUP((X$1)/10,0)*10,[1]Hugst!$R$4:$W$4,0))))</f>
        <v>598.28193784633402</v>
      </c>
      <c r="Y27">
        <f ca="1">IF($C27-Y$1&lt;År1,0,X26*(1-VLOOKUP($A27,[1]Hugst!$R$5:$W$9,MATCH(ROUNDUP((Y$1)/10,0)*10,[1]Hugst!$R$4:$W$4,0))))</f>
        <v>598.80965616080709</v>
      </c>
      <c r="Z27">
        <f ca="1">IF($C27-Z$1&lt;År1,0,Y26*(1-VLOOKUP($A27,[1]Hugst!$R$5:$W$9,MATCH(ROUNDUP((Z$1)/10,0)*10,[1]Hugst!$R$4:$W$4,0))))</f>
        <v>599.34002632610714</v>
      </c>
      <c r="AA27">
        <f ca="1">IF($C27-AA$1&lt;År1,0,Z26*(1-VLOOKUP($A27,[1]Hugst!$R$5:$W$9,MATCH(ROUNDUP((AA$1)/10,0)*10,[1]Hugst!$R$4:$W$4,0))))</f>
        <v>599.87306166811823</v>
      </c>
      <c r="AB27">
        <f ca="1">IF($C27-AB$1&lt;År1,0,AA26*(1-VLOOKUP($A27,[1]Hugst!$R$5:$W$9,MATCH(ROUNDUP((AB$1)/10,0)*10,[1]Hugst!$R$4:$W$4,0))))</f>
        <v>600.40877557968702</v>
      </c>
      <c r="AC27">
        <f ca="1">IF($C27-AC$1&lt;År1,0,AB26*(1-VLOOKUP($A27,[1]Hugst!$R$5:$W$9,MATCH(ROUNDUP((AC$1)/10,0)*10,[1]Hugst!$R$4:$W$4,0))))</f>
        <v>600.94718152096243</v>
      </c>
      <c r="AD27">
        <f ca="1">IF($C27-AD$1&lt;År1,0,AC26*(1-VLOOKUP($A27,[1]Hugst!$R$5:$W$9,MATCH(ROUNDUP((AD$1)/10,0)*10,[1]Hugst!$R$4:$W$4,0))))</f>
        <v>601.48829301972796</v>
      </c>
      <c r="AE27">
        <f ca="1">IF($C27-AE$1&lt;År1,0,AD26*(1-VLOOKUP($A27,[1]Hugst!$R$5:$W$9,MATCH(ROUNDUP((AE$1)/10,0)*10,[1]Hugst!$R$4:$W$4,0))))</f>
        <v>602.03212367175934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366.77219987751897</v>
      </c>
      <c r="G28">
        <f ca="1">IF($C28-G$1&lt;År1,0,F27*(1-VLOOKUP($A28,[1]Hugst!$R$5:$W$9,MATCH(ROUNDUP((G$1)/10,0)*10,[1]Hugst!$R$4:$W$4,0))))</f>
        <v>367.25197828747179</v>
      </c>
      <c r="H28">
        <f ca="1">IF($C28-H$1&lt;År1,0,G27*(1-VLOOKUP($A28,[1]Hugst!$R$5:$W$9,MATCH(ROUNDUP((H$1)/10,0)*10,[1]Hugst!$R$4:$W$4,0))))</f>
        <v>367.73416764421137</v>
      </c>
      <c r="I28">
        <f ca="1">IF($C28-I$1&lt;År1,0,H27*(1-VLOOKUP($A28,[1]Hugst!$R$5:$W$9,MATCH(ROUNDUP((I$1)/10,0)*10,[1]Hugst!$R$4:$W$4,0))))</f>
        <v>368.21878006304479</v>
      </c>
      <c r="J28">
        <f ca="1">IF($C28-J$1&lt;År1,0,I27*(1-VLOOKUP($A28,[1]Hugst!$R$5:$W$9,MATCH(ROUNDUP((J$1)/10,0)*10,[1]Hugst!$R$4:$W$4,0))))</f>
        <v>368.70582772016525</v>
      </c>
      <c r="K28">
        <f ca="1">IF($C28-K$1&lt;År1,0,J27*(1-VLOOKUP($A28,[1]Hugst!$R$5:$W$9,MATCH(ROUNDUP((K$1)/10,0)*10,[1]Hugst!$R$4:$W$4,0))))</f>
        <v>369.19532285294991</v>
      </c>
      <c r="L28">
        <f ca="1">IF($C28-L$1&lt;År1,0,K27*(1-VLOOKUP($A28,[1]Hugst!$R$5:$W$9,MATCH(ROUNDUP((L$1)/10,0)*10,[1]Hugst!$R$4:$W$4,0))))</f>
        <v>369.68727776026782</v>
      </c>
      <c r="M28">
        <f ca="1">IF($C28-M$1&lt;År1,0,L27*(1-VLOOKUP($A28,[1]Hugst!$R$5:$W$9,MATCH(ROUNDUP((M$1)/10,0)*10,[1]Hugst!$R$4:$W$4,0))))</f>
        <v>370.18170480279792</v>
      </c>
      <c r="N28">
        <f ca="1">IF($C28-N$1&lt;År1,0,M27*(1-VLOOKUP($A28,[1]Hugst!$R$5:$W$9,MATCH(ROUNDUP((N$1)/10,0)*10,[1]Hugst!$R$4:$W$4,0))))</f>
        <v>370.67861640333882</v>
      </c>
      <c r="O28">
        <f ca="1">IF($C28-O$1&lt;År1,0,N27*(1-VLOOKUP($A28,[1]Hugst!$R$5:$W$9,MATCH(ROUNDUP((O$1)/10,0)*10,[1]Hugst!$R$4:$W$4,0))))</f>
        <v>371.17802504708953</v>
      </c>
      <c r="P28">
        <f ca="1">IF($C28-P$1&lt;År1,0,O27*(1-VLOOKUP($A28,[1]Hugst!$R$5:$W$9,MATCH(ROUNDUP((P$1)/10,0)*10,[1]Hugst!$R$4:$W$4,0))))</f>
        <v>371.679943282019</v>
      </c>
      <c r="Q28">
        <f ca="1">IF($C28-Q$1&lt;År1,0,P27*(1-VLOOKUP($A28,[1]Hugst!$R$5:$W$9,MATCH(ROUNDUP((Q$1)/10,0)*10,[1]Hugst!$R$4:$W$4,0))))</f>
        <v>372.18438371913368</v>
      </c>
      <c r="R28">
        <f ca="1">IF($C28-R$1&lt;År1,0,Q27*(1-VLOOKUP($A28,[1]Hugst!$R$5:$W$9,MATCH(ROUNDUP((R$1)/10,0)*10,[1]Hugst!$R$4:$W$4,0))))</f>
        <v>372.69135903281409</v>
      </c>
      <c r="S28">
        <f ca="1">IF($C28-S$1&lt;År1,0,R27*(1-VLOOKUP($A28,[1]Hugst!$R$5:$W$9,MATCH(ROUNDUP((S$1)/10,0)*10,[1]Hugst!$R$4:$W$4,0))))</f>
        <v>373.2008819611379</v>
      </c>
      <c r="T28">
        <f ca="1">IF($C28-T$1&lt;År1,0,S27*(1-VLOOKUP($A28,[1]Hugst!$R$5:$W$9,MATCH(ROUNDUP((T$1)/10,0)*10,[1]Hugst!$R$4:$W$4,0))))</f>
        <v>373.71296530619003</v>
      </c>
      <c r="U28">
        <f ca="1">IF($C28-U$1&lt;År1,0,T27*(1-VLOOKUP($A28,[1]Hugst!$R$5:$W$9,MATCH(ROUNDUP((U$1)/10,0)*10,[1]Hugst!$R$4:$W$4,0))))</f>
        <v>374.22762193437535</v>
      </c>
      <c r="V28">
        <f ca="1">IF($C28-V$1&lt;År1,0,U27*(1-VLOOKUP($A28,[1]Hugst!$R$5:$W$9,MATCH(ROUNDUP((V$1)/10,0)*10,[1]Hugst!$R$4:$W$4,0))))</f>
        <v>596.71456174648119</v>
      </c>
      <c r="W28">
        <f ca="1">IF($C28-W$1&lt;År1,0,V27*(1-VLOOKUP($A28,[1]Hugst!$R$5:$W$9,MATCH(ROUNDUP((W$1)/10,0)*10,[1]Hugst!$R$4:$W$4,0))))</f>
        <v>597.23440379914155</v>
      </c>
      <c r="X28">
        <f ca="1">IF($C28-X$1&lt;År1,0,W27*(1-VLOOKUP($A28,[1]Hugst!$R$5:$W$9,MATCH(ROUNDUP((X$1)/10,0)*10,[1]Hugst!$R$4:$W$4,0))))</f>
        <v>597.75685812343352</v>
      </c>
      <c r="Y28">
        <f ca="1">IF($C28-Y$1&lt;År1,0,X27*(1-VLOOKUP($A28,[1]Hugst!$R$5:$W$9,MATCH(ROUNDUP((Y$1)/10,0)*10,[1]Hugst!$R$4:$W$4,0))))</f>
        <v>598.28193784633402</v>
      </c>
      <c r="Z28">
        <f ca="1">IF($C28-Z$1&lt;År1,0,Y27*(1-VLOOKUP($A28,[1]Hugst!$R$5:$W$9,MATCH(ROUNDUP((Z$1)/10,0)*10,[1]Hugst!$R$4:$W$4,0))))</f>
        <v>598.80965616080709</v>
      </c>
      <c r="AA28">
        <f ca="1">IF($C28-AA$1&lt;År1,0,Z27*(1-VLOOKUP($A28,[1]Hugst!$R$5:$W$9,MATCH(ROUNDUP((AA$1)/10,0)*10,[1]Hugst!$R$4:$W$4,0))))</f>
        <v>599.34002632610714</v>
      </c>
      <c r="AB28">
        <f ca="1">IF($C28-AB$1&lt;År1,0,AA27*(1-VLOOKUP($A28,[1]Hugst!$R$5:$W$9,MATCH(ROUNDUP((AB$1)/10,0)*10,[1]Hugst!$R$4:$W$4,0))))</f>
        <v>599.87306166811823</v>
      </c>
      <c r="AC28">
        <f ca="1">IF($C28-AC$1&lt;År1,0,AB27*(1-VLOOKUP($A28,[1]Hugst!$R$5:$W$9,MATCH(ROUNDUP((AC$1)/10,0)*10,[1]Hugst!$R$4:$W$4,0))))</f>
        <v>600.40877557968702</v>
      </c>
      <c r="AD28">
        <f ca="1">IF($C28-AD$1&lt;År1,0,AC27*(1-VLOOKUP($A28,[1]Hugst!$R$5:$W$9,MATCH(ROUNDUP((AD$1)/10,0)*10,[1]Hugst!$R$4:$W$4,0))))</f>
        <v>600.94718152096243</v>
      </c>
      <c r="AE28">
        <f ca="1">IF($C28-AE$1&lt;År1,0,AD27*(1-VLOOKUP($A28,[1]Hugst!$R$5:$W$9,MATCH(ROUNDUP((AE$1)/10,0)*10,[1]Hugst!$R$4:$W$4,0))))</f>
        <v>601.48829301972796</v>
      </c>
      <c r="AF28">
        <f ca="1">IF($C28-AF$1&lt;År1,0,AE27*(1-VLOOKUP($A28,[1]Hugst!$R$5:$W$9,MATCH(ROUNDUP((AF$1)/10,0)*10,[1]Hugst!$R$4:$W$4,0))))</f>
        <v>602.03212367175934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366.29482035960683</v>
      </c>
      <c r="G29">
        <f ca="1">IF($C29-G$1&lt;År1,0,F28*(1-VLOOKUP($A29,[1]Hugst!$R$5:$W$9,MATCH(ROUNDUP((G$1)/10,0)*10,[1]Hugst!$R$4:$W$4,0))))</f>
        <v>366.77219987751897</v>
      </c>
      <c r="H29">
        <f ca="1">IF($C29-H$1&lt;År1,0,G28*(1-VLOOKUP($A29,[1]Hugst!$R$5:$W$9,MATCH(ROUNDUP((H$1)/10,0)*10,[1]Hugst!$R$4:$W$4,0))))</f>
        <v>367.25197828747179</v>
      </c>
      <c r="I29">
        <f ca="1">IF($C29-I$1&lt;År1,0,H28*(1-VLOOKUP($A29,[1]Hugst!$R$5:$W$9,MATCH(ROUNDUP((I$1)/10,0)*10,[1]Hugst!$R$4:$W$4,0))))</f>
        <v>367.73416764421137</v>
      </c>
      <c r="J29">
        <f ca="1">IF($C29-J$1&lt;År1,0,I28*(1-VLOOKUP($A29,[1]Hugst!$R$5:$W$9,MATCH(ROUNDUP((J$1)/10,0)*10,[1]Hugst!$R$4:$W$4,0))))</f>
        <v>368.21878006304479</v>
      </c>
      <c r="K29">
        <f ca="1">IF($C29-K$1&lt;År1,0,J28*(1-VLOOKUP($A29,[1]Hugst!$R$5:$W$9,MATCH(ROUNDUP((K$1)/10,0)*10,[1]Hugst!$R$4:$W$4,0))))</f>
        <v>368.70582772016525</v>
      </c>
      <c r="L29">
        <f ca="1">IF($C29-L$1&lt;År1,0,K28*(1-VLOOKUP($A29,[1]Hugst!$R$5:$W$9,MATCH(ROUNDUP((L$1)/10,0)*10,[1]Hugst!$R$4:$W$4,0))))</f>
        <v>369.19532285294991</v>
      </c>
      <c r="M29">
        <f ca="1">IF($C29-M$1&lt;År1,0,L28*(1-VLOOKUP($A29,[1]Hugst!$R$5:$W$9,MATCH(ROUNDUP((M$1)/10,0)*10,[1]Hugst!$R$4:$W$4,0))))</f>
        <v>369.68727776026782</v>
      </c>
      <c r="N29">
        <f ca="1">IF($C29-N$1&lt;År1,0,M28*(1-VLOOKUP($A29,[1]Hugst!$R$5:$W$9,MATCH(ROUNDUP((N$1)/10,0)*10,[1]Hugst!$R$4:$W$4,0))))</f>
        <v>370.18170480279792</v>
      </c>
      <c r="O29">
        <f ca="1">IF($C29-O$1&lt;År1,0,N28*(1-VLOOKUP($A29,[1]Hugst!$R$5:$W$9,MATCH(ROUNDUP((O$1)/10,0)*10,[1]Hugst!$R$4:$W$4,0))))</f>
        <v>370.67861640333882</v>
      </c>
      <c r="P29">
        <f ca="1">IF($C29-P$1&lt;År1,0,O28*(1-VLOOKUP($A29,[1]Hugst!$R$5:$W$9,MATCH(ROUNDUP((P$1)/10,0)*10,[1]Hugst!$R$4:$W$4,0))))</f>
        <v>371.17802504708953</v>
      </c>
      <c r="Q29">
        <f ca="1">IF($C29-Q$1&lt;År1,0,P28*(1-VLOOKUP($A29,[1]Hugst!$R$5:$W$9,MATCH(ROUNDUP((Q$1)/10,0)*10,[1]Hugst!$R$4:$W$4,0))))</f>
        <v>371.679943282019</v>
      </c>
      <c r="R29">
        <f ca="1">IF($C29-R$1&lt;År1,0,Q28*(1-VLOOKUP($A29,[1]Hugst!$R$5:$W$9,MATCH(ROUNDUP((R$1)/10,0)*10,[1]Hugst!$R$4:$W$4,0))))</f>
        <v>372.18438371913368</v>
      </c>
      <c r="S29">
        <f ca="1">IF($C29-S$1&lt;År1,0,R28*(1-VLOOKUP($A29,[1]Hugst!$R$5:$W$9,MATCH(ROUNDUP((S$1)/10,0)*10,[1]Hugst!$R$4:$W$4,0))))</f>
        <v>372.69135903281409</v>
      </c>
      <c r="T29">
        <f ca="1">IF($C29-T$1&lt;År1,0,S28*(1-VLOOKUP($A29,[1]Hugst!$R$5:$W$9,MATCH(ROUNDUP((T$1)/10,0)*10,[1]Hugst!$R$4:$W$4,0))))</f>
        <v>373.2008819611379</v>
      </c>
      <c r="U29">
        <f ca="1">IF($C29-U$1&lt;År1,0,T28*(1-VLOOKUP($A29,[1]Hugst!$R$5:$W$9,MATCH(ROUNDUP((U$1)/10,0)*10,[1]Hugst!$R$4:$W$4,0))))</f>
        <v>373.71296530619003</v>
      </c>
      <c r="V29">
        <f ca="1">IF($C29-V$1&lt;År1,0,U28*(1-VLOOKUP($A29,[1]Hugst!$R$5:$W$9,MATCH(ROUNDUP((V$1)/10,0)*10,[1]Hugst!$R$4:$W$4,0))))</f>
        <v>374.22762193437535</v>
      </c>
      <c r="W29">
        <f ca="1">IF($C29-W$1&lt;År1,0,V28*(1-VLOOKUP($A29,[1]Hugst!$R$5:$W$9,MATCH(ROUNDUP((W$1)/10,0)*10,[1]Hugst!$R$4:$W$4,0))))</f>
        <v>596.71456174648119</v>
      </c>
      <c r="X29">
        <f ca="1">IF($C29-X$1&lt;År1,0,W28*(1-VLOOKUP($A29,[1]Hugst!$R$5:$W$9,MATCH(ROUNDUP((X$1)/10,0)*10,[1]Hugst!$R$4:$W$4,0))))</f>
        <v>597.23440379914155</v>
      </c>
      <c r="Y29">
        <f ca="1">IF($C29-Y$1&lt;År1,0,X28*(1-VLOOKUP($A29,[1]Hugst!$R$5:$W$9,MATCH(ROUNDUP((Y$1)/10,0)*10,[1]Hugst!$R$4:$W$4,0))))</f>
        <v>597.75685812343352</v>
      </c>
      <c r="Z29">
        <f ca="1">IF($C29-Z$1&lt;År1,0,Y28*(1-VLOOKUP($A29,[1]Hugst!$R$5:$W$9,MATCH(ROUNDUP((Z$1)/10,0)*10,[1]Hugst!$R$4:$W$4,0))))</f>
        <v>598.28193784633402</v>
      </c>
      <c r="AA29">
        <f ca="1">IF($C29-AA$1&lt;År1,0,Z28*(1-VLOOKUP($A29,[1]Hugst!$R$5:$W$9,MATCH(ROUNDUP((AA$1)/10,0)*10,[1]Hugst!$R$4:$W$4,0))))</f>
        <v>598.80965616080709</v>
      </c>
      <c r="AB29">
        <f ca="1">IF($C29-AB$1&lt;År1,0,AA28*(1-VLOOKUP($A29,[1]Hugst!$R$5:$W$9,MATCH(ROUNDUP((AB$1)/10,0)*10,[1]Hugst!$R$4:$W$4,0))))</f>
        <v>599.34002632610714</v>
      </c>
      <c r="AC29">
        <f ca="1">IF($C29-AC$1&lt;År1,0,AB28*(1-VLOOKUP($A29,[1]Hugst!$R$5:$W$9,MATCH(ROUNDUP((AC$1)/10,0)*10,[1]Hugst!$R$4:$W$4,0))))</f>
        <v>599.87306166811823</v>
      </c>
      <c r="AD29">
        <f ca="1">IF($C29-AD$1&lt;År1,0,AC28*(1-VLOOKUP($A29,[1]Hugst!$R$5:$W$9,MATCH(ROUNDUP((AD$1)/10,0)*10,[1]Hugst!$R$4:$W$4,0))))</f>
        <v>600.40877557968702</v>
      </c>
      <c r="AE29">
        <f ca="1">IF($C29-AE$1&lt;År1,0,AD28*(1-VLOOKUP($A29,[1]Hugst!$R$5:$W$9,MATCH(ROUNDUP((AE$1)/10,0)*10,[1]Hugst!$R$4:$W$4,0))))</f>
        <v>600.94718152096243</v>
      </c>
      <c r="AF29">
        <f ca="1">IF($C29-AF$1&lt;År1,0,AE28*(1-VLOOKUP($A29,[1]Hugst!$R$5:$W$9,MATCH(ROUNDUP((AF$1)/10,0)*10,[1]Hugst!$R$4:$W$4,0))))</f>
        <v>601.48829301972796</v>
      </c>
      <c r="AG29">
        <f ca="1">IF($C29-AG$1&lt;År1,0,AF28*(1-VLOOKUP($A29,[1]Hugst!$R$5:$W$9,MATCH(ROUNDUP((AG$1)/10,0)*10,[1]Hugst!$R$4:$W$4,0))))</f>
        <v>602.03212367175934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365.81982773929332</v>
      </c>
      <c r="G30">
        <f ca="1">IF($C30-G$1&lt;År1,0,F29*(1-VLOOKUP($A30,[1]Hugst!$R$5:$W$9,MATCH(ROUNDUP((G$1)/10,0)*10,[1]Hugst!$R$4:$W$4,0))))</f>
        <v>366.29482035960683</v>
      </c>
      <c r="H30">
        <f ca="1">IF($C30-H$1&lt;År1,0,G29*(1-VLOOKUP($A30,[1]Hugst!$R$5:$W$9,MATCH(ROUNDUP((H$1)/10,0)*10,[1]Hugst!$R$4:$W$4,0))))</f>
        <v>366.77219987751897</v>
      </c>
      <c r="I30">
        <f ca="1">IF($C30-I$1&lt;År1,0,H29*(1-VLOOKUP($A30,[1]Hugst!$R$5:$W$9,MATCH(ROUNDUP((I$1)/10,0)*10,[1]Hugst!$R$4:$W$4,0))))</f>
        <v>367.25197828747179</v>
      </c>
      <c r="J30">
        <f ca="1">IF($C30-J$1&lt;År1,0,I29*(1-VLOOKUP($A30,[1]Hugst!$R$5:$W$9,MATCH(ROUNDUP((J$1)/10,0)*10,[1]Hugst!$R$4:$W$4,0))))</f>
        <v>367.73416764421137</v>
      </c>
      <c r="K30">
        <f ca="1">IF($C30-K$1&lt;År1,0,J29*(1-VLOOKUP($A30,[1]Hugst!$R$5:$W$9,MATCH(ROUNDUP((K$1)/10,0)*10,[1]Hugst!$R$4:$W$4,0))))</f>
        <v>368.21878006304479</v>
      </c>
      <c r="L30">
        <f ca="1">IF($C30-L$1&lt;År1,0,K29*(1-VLOOKUP($A30,[1]Hugst!$R$5:$W$9,MATCH(ROUNDUP((L$1)/10,0)*10,[1]Hugst!$R$4:$W$4,0))))</f>
        <v>368.70582772016525</v>
      </c>
      <c r="M30">
        <f ca="1">IF($C30-M$1&lt;År1,0,L29*(1-VLOOKUP($A30,[1]Hugst!$R$5:$W$9,MATCH(ROUNDUP((M$1)/10,0)*10,[1]Hugst!$R$4:$W$4,0))))</f>
        <v>369.19532285294991</v>
      </c>
      <c r="N30">
        <f ca="1">IF($C30-N$1&lt;År1,0,M29*(1-VLOOKUP($A30,[1]Hugst!$R$5:$W$9,MATCH(ROUNDUP((N$1)/10,0)*10,[1]Hugst!$R$4:$W$4,0))))</f>
        <v>369.68727776026782</v>
      </c>
      <c r="O30">
        <f ca="1">IF($C30-O$1&lt;År1,0,N29*(1-VLOOKUP($A30,[1]Hugst!$R$5:$W$9,MATCH(ROUNDUP((O$1)/10,0)*10,[1]Hugst!$R$4:$W$4,0))))</f>
        <v>370.18170480279792</v>
      </c>
      <c r="P30">
        <f ca="1">IF($C30-P$1&lt;År1,0,O29*(1-VLOOKUP($A30,[1]Hugst!$R$5:$W$9,MATCH(ROUNDUP((P$1)/10,0)*10,[1]Hugst!$R$4:$W$4,0))))</f>
        <v>370.67861640333882</v>
      </c>
      <c r="Q30">
        <f ca="1">IF($C30-Q$1&lt;År1,0,P29*(1-VLOOKUP($A30,[1]Hugst!$R$5:$W$9,MATCH(ROUNDUP((Q$1)/10,0)*10,[1]Hugst!$R$4:$W$4,0))))</f>
        <v>371.17802504708953</v>
      </c>
      <c r="R30">
        <f ca="1">IF($C30-R$1&lt;År1,0,Q29*(1-VLOOKUP($A30,[1]Hugst!$R$5:$W$9,MATCH(ROUNDUP((R$1)/10,0)*10,[1]Hugst!$R$4:$W$4,0))))</f>
        <v>371.679943282019</v>
      </c>
      <c r="S30">
        <f ca="1">IF($C30-S$1&lt;År1,0,R29*(1-VLOOKUP($A30,[1]Hugst!$R$5:$W$9,MATCH(ROUNDUP((S$1)/10,0)*10,[1]Hugst!$R$4:$W$4,0))))</f>
        <v>372.18438371913368</v>
      </c>
      <c r="T30">
        <f ca="1">IF($C30-T$1&lt;År1,0,S29*(1-VLOOKUP($A30,[1]Hugst!$R$5:$W$9,MATCH(ROUNDUP((T$1)/10,0)*10,[1]Hugst!$R$4:$W$4,0))))</f>
        <v>372.69135903281409</v>
      </c>
      <c r="U30">
        <f ca="1">IF($C30-U$1&lt;År1,0,T29*(1-VLOOKUP($A30,[1]Hugst!$R$5:$W$9,MATCH(ROUNDUP((U$1)/10,0)*10,[1]Hugst!$R$4:$W$4,0))))</f>
        <v>373.2008819611379</v>
      </c>
      <c r="V30">
        <f ca="1">IF($C30-V$1&lt;År1,0,U29*(1-VLOOKUP($A30,[1]Hugst!$R$5:$W$9,MATCH(ROUNDUP((V$1)/10,0)*10,[1]Hugst!$R$4:$W$4,0))))</f>
        <v>373.71296530619003</v>
      </c>
      <c r="W30">
        <f ca="1">IF($C30-W$1&lt;År1,0,V29*(1-VLOOKUP($A30,[1]Hugst!$R$5:$W$9,MATCH(ROUNDUP((W$1)/10,0)*10,[1]Hugst!$R$4:$W$4,0))))</f>
        <v>374.22762193437535</v>
      </c>
      <c r="X30">
        <f ca="1">IF($C30-X$1&lt;År1,0,W29*(1-VLOOKUP($A30,[1]Hugst!$R$5:$W$9,MATCH(ROUNDUP((X$1)/10,0)*10,[1]Hugst!$R$4:$W$4,0))))</f>
        <v>596.71456174648119</v>
      </c>
      <c r="Y30">
        <f ca="1">IF($C30-Y$1&lt;År1,0,X29*(1-VLOOKUP($A30,[1]Hugst!$R$5:$W$9,MATCH(ROUNDUP((Y$1)/10,0)*10,[1]Hugst!$R$4:$W$4,0))))</f>
        <v>597.23440379914155</v>
      </c>
      <c r="Z30">
        <f ca="1">IF($C30-Z$1&lt;År1,0,Y29*(1-VLOOKUP($A30,[1]Hugst!$R$5:$W$9,MATCH(ROUNDUP((Z$1)/10,0)*10,[1]Hugst!$R$4:$W$4,0))))</f>
        <v>597.75685812343352</v>
      </c>
      <c r="AA30">
        <f ca="1">IF($C30-AA$1&lt;År1,0,Z29*(1-VLOOKUP($A30,[1]Hugst!$R$5:$W$9,MATCH(ROUNDUP((AA$1)/10,0)*10,[1]Hugst!$R$4:$W$4,0))))</f>
        <v>598.28193784633402</v>
      </c>
      <c r="AB30">
        <f ca="1">IF($C30-AB$1&lt;År1,0,AA29*(1-VLOOKUP($A30,[1]Hugst!$R$5:$W$9,MATCH(ROUNDUP((AB$1)/10,0)*10,[1]Hugst!$R$4:$W$4,0))))</f>
        <v>598.80965616080709</v>
      </c>
      <c r="AC30">
        <f ca="1">IF($C30-AC$1&lt;År1,0,AB29*(1-VLOOKUP($A30,[1]Hugst!$R$5:$W$9,MATCH(ROUNDUP((AC$1)/10,0)*10,[1]Hugst!$R$4:$W$4,0))))</f>
        <v>599.34002632610714</v>
      </c>
      <c r="AD30">
        <f ca="1">IF($C30-AD$1&lt;År1,0,AC29*(1-VLOOKUP($A30,[1]Hugst!$R$5:$W$9,MATCH(ROUNDUP((AD$1)/10,0)*10,[1]Hugst!$R$4:$W$4,0))))</f>
        <v>599.87306166811823</v>
      </c>
      <c r="AE30">
        <f ca="1">IF($C30-AE$1&lt;År1,0,AD29*(1-VLOOKUP($A30,[1]Hugst!$R$5:$W$9,MATCH(ROUNDUP((AE$1)/10,0)*10,[1]Hugst!$R$4:$W$4,0))))</f>
        <v>600.40877557968702</v>
      </c>
      <c r="AF30">
        <f ca="1">IF($C30-AF$1&lt;År1,0,AE29*(1-VLOOKUP($A30,[1]Hugst!$R$5:$W$9,MATCH(ROUNDUP((AF$1)/10,0)*10,[1]Hugst!$R$4:$W$4,0))))</f>
        <v>600.94718152096243</v>
      </c>
      <c r="AG30">
        <f ca="1">IF($C30-AG$1&lt;År1,0,AF29*(1-VLOOKUP($A30,[1]Hugst!$R$5:$W$9,MATCH(ROUNDUP((AG$1)/10,0)*10,[1]Hugst!$R$4:$W$4,0))))</f>
        <v>601.48829301972796</v>
      </c>
      <c r="AH30">
        <f ca="1">IF($C30-AH$1&lt;År1,0,AG29*(1-VLOOKUP($A30,[1]Hugst!$R$5:$W$9,MATCH(ROUNDUP((AH$1)/10,0)*10,[1]Hugst!$R$4:$W$4,0))))</f>
        <v>602.03212367175934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365.34721008207845</v>
      </c>
      <c r="G31">
        <f ca="1">IF($C31-G$1&lt;År1,0,F30*(1-VLOOKUP($A31,[1]Hugst!$R$5:$W$9,MATCH(ROUNDUP((G$1)/10,0)*10,[1]Hugst!$R$4:$W$4,0))))</f>
        <v>365.81982773929332</v>
      </c>
      <c r="H31">
        <f ca="1">IF($C31-H$1&lt;År1,0,G30*(1-VLOOKUP($A31,[1]Hugst!$R$5:$W$9,MATCH(ROUNDUP((H$1)/10,0)*10,[1]Hugst!$R$4:$W$4,0))))</f>
        <v>366.29482035960683</v>
      </c>
      <c r="I31">
        <f ca="1">IF($C31-I$1&lt;År1,0,H30*(1-VLOOKUP($A31,[1]Hugst!$R$5:$W$9,MATCH(ROUNDUP((I$1)/10,0)*10,[1]Hugst!$R$4:$W$4,0))))</f>
        <v>366.77219987751897</v>
      </c>
      <c r="J31">
        <f ca="1">IF($C31-J$1&lt;År1,0,I30*(1-VLOOKUP($A31,[1]Hugst!$R$5:$W$9,MATCH(ROUNDUP((J$1)/10,0)*10,[1]Hugst!$R$4:$W$4,0))))</f>
        <v>367.25197828747179</v>
      </c>
      <c r="K31">
        <f ca="1">IF($C31-K$1&lt;År1,0,J30*(1-VLOOKUP($A31,[1]Hugst!$R$5:$W$9,MATCH(ROUNDUP((K$1)/10,0)*10,[1]Hugst!$R$4:$W$4,0))))</f>
        <v>367.73416764421137</v>
      </c>
      <c r="L31">
        <f ca="1">IF($C31-L$1&lt;År1,0,K30*(1-VLOOKUP($A31,[1]Hugst!$R$5:$W$9,MATCH(ROUNDUP((L$1)/10,0)*10,[1]Hugst!$R$4:$W$4,0))))</f>
        <v>368.21878006304479</v>
      </c>
      <c r="M31">
        <f ca="1">IF($C31-M$1&lt;År1,0,L30*(1-VLOOKUP($A31,[1]Hugst!$R$5:$W$9,MATCH(ROUNDUP((M$1)/10,0)*10,[1]Hugst!$R$4:$W$4,0))))</f>
        <v>368.70582772016525</v>
      </c>
      <c r="N31">
        <f ca="1">IF($C31-N$1&lt;År1,0,M30*(1-VLOOKUP($A31,[1]Hugst!$R$5:$W$9,MATCH(ROUNDUP((N$1)/10,0)*10,[1]Hugst!$R$4:$W$4,0))))</f>
        <v>369.19532285294991</v>
      </c>
      <c r="O31">
        <f ca="1">IF($C31-O$1&lt;År1,0,N30*(1-VLOOKUP($A31,[1]Hugst!$R$5:$W$9,MATCH(ROUNDUP((O$1)/10,0)*10,[1]Hugst!$R$4:$W$4,0))))</f>
        <v>369.68727776026782</v>
      </c>
      <c r="P31">
        <f ca="1">IF($C31-P$1&lt;År1,0,O30*(1-VLOOKUP($A31,[1]Hugst!$R$5:$W$9,MATCH(ROUNDUP((P$1)/10,0)*10,[1]Hugst!$R$4:$W$4,0))))</f>
        <v>370.18170480279792</v>
      </c>
      <c r="Q31">
        <f ca="1">IF($C31-Q$1&lt;År1,0,P30*(1-VLOOKUP($A31,[1]Hugst!$R$5:$W$9,MATCH(ROUNDUP((Q$1)/10,0)*10,[1]Hugst!$R$4:$W$4,0))))</f>
        <v>370.67861640333882</v>
      </c>
      <c r="R31">
        <f ca="1">IF($C31-R$1&lt;År1,0,Q30*(1-VLOOKUP($A31,[1]Hugst!$R$5:$W$9,MATCH(ROUNDUP((R$1)/10,0)*10,[1]Hugst!$R$4:$W$4,0))))</f>
        <v>371.17802504708953</v>
      </c>
      <c r="S31">
        <f ca="1">IF($C31-S$1&lt;År1,0,R30*(1-VLOOKUP($A31,[1]Hugst!$R$5:$W$9,MATCH(ROUNDUP((S$1)/10,0)*10,[1]Hugst!$R$4:$W$4,0))))</f>
        <v>371.679943282019</v>
      </c>
      <c r="T31">
        <f ca="1">IF($C31-T$1&lt;År1,0,S30*(1-VLOOKUP($A31,[1]Hugst!$R$5:$W$9,MATCH(ROUNDUP((T$1)/10,0)*10,[1]Hugst!$R$4:$W$4,0))))</f>
        <v>372.18438371913368</v>
      </c>
      <c r="U31">
        <f ca="1">IF($C31-U$1&lt;År1,0,T30*(1-VLOOKUP($A31,[1]Hugst!$R$5:$W$9,MATCH(ROUNDUP((U$1)/10,0)*10,[1]Hugst!$R$4:$W$4,0))))</f>
        <v>372.69135903281409</v>
      </c>
      <c r="V31">
        <f ca="1">IF($C31-V$1&lt;År1,0,U30*(1-VLOOKUP($A31,[1]Hugst!$R$5:$W$9,MATCH(ROUNDUP((V$1)/10,0)*10,[1]Hugst!$R$4:$W$4,0))))</f>
        <v>373.2008819611379</v>
      </c>
      <c r="W31">
        <f ca="1">IF($C31-W$1&lt;År1,0,V30*(1-VLOOKUP($A31,[1]Hugst!$R$5:$W$9,MATCH(ROUNDUP((W$1)/10,0)*10,[1]Hugst!$R$4:$W$4,0))))</f>
        <v>373.71296530619003</v>
      </c>
      <c r="X31">
        <f ca="1">IF($C31-X$1&lt;År1,0,W30*(1-VLOOKUP($A31,[1]Hugst!$R$5:$W$9,MATCH(ROUNDUP((X$1)/10,0)*10,[1]Hugst!$R$4:$W$4,0))))</f>
        <v>374.22762193437535</v>
      </c>
      <c r="Y31">
        <f ca="1">IF($C31-Y$1&lt;År1,0,X30*(1-VLOOKUP($A31,[1]Hugst!$R$5:$W$9,MATCH(ROUNDUP((Y$1)/10,0)*10,[1]Hugst!$R$4:$W$4,0))))</f>
        <v>596.71456174648119</v>
      </c>
      <c r="Z31">
        <f ca="1">IF($C31-Z$1&lt;År1,0,Y30*(1-VLOOKUP($A31,[1]Hugst!$R$5:$W$9,MATCH(ROUNDUP((Z$1)/10,0)*10,[1]Hugst!$R$4:$W$4,0))))</f>
        <v>597.23440379914155</v>
      </c>
      <c r="AA31">
        <f ca="1">IF($C31-AA$1&lt;År1,0,Z30*(1-VLOOKUP($A31,[1]Hugst!$R$5:$W$9,MATCH(ROUNDUP((AA$1)/10,0)*10,[1]Hugst!$R$4:$W$4,0))))</f>
        <v>597.75685812343352</v>
      </c>
      <c r="AB31">
        <f ca="1">IF($C31-AB$1&lt;År1,0,AA30*(1-VLOOKUP($A31,[1]Hugst!$R$5:$W$9,MATCH(ROUNDUP((AB$1)/10,0)*10,[1]Hugst!$R$4:$W$4,0))))</f>
        <v>598.28193784633402</v>
      </c>
      <c r="AC31">
        <f ca="1">IF($C31-AC$1&lt;År1,0,AB30*(1-VLOOKUP($A31,[1]Hugst!$R$5:$W$9,MATCH(ROUNDUP((AC$1)/10,0)*10,[1]Hugst!$R$4:$W$4,0))))</f>
        <v>598.80965616080709</v>
      </c>
      <c r="AD31">
        <f ca="1">IF($C31-AD$1&lt;År1,0,AC30*(1-VLOOKUP($A31,[1]Hugst!$R$5:$W$9,MATCH(ROUNDUP((AD$1)/10,0)*10,[1]Hugst!$R$4:$W$4,0))))</f>
        <v>599.34002632610714</v>
      </c>
      <c r="AE31">
        <f ca="1">IF($C31-AE$1&lt;År1,0,AD30*(1-VLOOKUP($A31,[1]Hugst!$R$5:$W$9,MATCH(ROUNDUP((AE$1)/10,0)*10,[1]Hugst!$R$4:$W$4,0))))</f>
        <v>599.87306166811823</v>
      </c>
      <c r="AF31">
        <f ca="1">IF($C31-AF$1&lt;År1,0,AE30*(1-VLOOKUP($A31,[1]Hugst!$R$5:$W$9,MATCH(ROUNDUP((AF$1)/10,0)*10,[1]Hugst!$R$4:$W$4,0))))</f>
        <v>600.40877557968702</v>
      </c>
      <c r="AG31">
        <f ca="1">IF($C31-AG$1&lt;År1,0,AF30*(1-VLOOKUP($A31,[1]Hugst!$R$5:$W$9,MATCH(ROUNDUP((AG$1)/10,0)*10,[1]Hugst!$R$4:$W$4,0))))</f>
        <v>600.94718152096243</v>
      </c>
      <c r="AH31">
        <f ca="1">IF($C31-AH$1&lt;År1,0,AG30*(1-VLOOKUP($A31,[1]Hugst!$R$5:$W$9,MATCH(ROUNDUP((AH$1)/10,0)*10,[1]Hugst!$R$4:$W$4,0))))</f>
        <v>601.48829301972796</v>
      </c>
      <c r="AI31">
        <f ca="1">IF($C31-AI$1&lt;År1,0,AH30*(1-VLOOKUP($A31,[1]Hugst!$R$5:$W$9,MATCH(ROUNDUP((AI$1)/10,0)*10,[1]Hugst!$R$4:$W$4,0))))</f>
        <v>602.03212367175934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1.9854250887037779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366.8623806018548</v>
      </c>
      <c r="G32">
        <f ca="1">IF($C32-G$1&lt;År1,0,F31*(1-VLOOKUP($A32,[1]Hugst!$R$5:$W$9,MATCH(ROUNDUP((G$1)/10,0)*10,[1]Hugst!$R$4:$W$4,0))))</f>
        <v>365.34721008207845</v>
      </c>
      <c r="H32">
        <f ca="1">IF($C32-H$1&lt;År1,0,G31*(1-VLOOKUP($A32,[1]Hugst!$R$5:$W$9,MATCH(ROUNDUP((H$1)/10,0)*10,[1]Hugst!$R$4:$W$4,0))))</f>
        <v>365.81982773929332</v>
      </c>
      <c r="I32">
        <f ca="1">IF($C32-I$1&lt;År1,0,H31*(1-VLOOKUP($A32,[1]Hugst!$R$5:$W$9,MATCH(ROUNDUP((I$1)/10,0)*10,[1]Hugst!$R$4:$W$4,0))))</f>
        <v>366.29482035960683</v>
      </c>
      <c r="J32">
        <f ca="1">IF($C32-J$1&lt;År1,0,I31*(1-VLOOKUP($A32,[1]Hugst!$R$5:$W$9,MATCH(ROUNDUP((J$1)/10,0)*10,[1]Hugst!$R$4:$W$4,0))))</f>
        <v>366.77219987751897</v>
      </c>
      <c r="K32">
        <f ca="1">IF($C32-K$1&lt;År1,0,J31*(1-VLOOKUP($A32,[1]Hugst!$R$5:$W$9,MATCH(ROUNDUP((K$1)/10,0)*10,[1]Hugst!$R$4:$W$4,0))))</f>
        <v>367.25197828747179</v>
      </c>
      <c r="L32">
        <f ca="1">IF($C32-L$1&lt;År1,0,K31*(1-VLOOKUP($A32,[1]Hugst!$R$5:$W$9,MATCH(ROUNDUP((L$1)/10,0)*10,[1]Hugst!$R$4:$W$4,0))))</f>
        <v>367.73416764421137</v>
      </c>
      <c r="M32">
        <f ca="1">IF($C32-M$1&lt;År1,0,L31*(1-VLOOKUP($A32,[1]Hugst!$R$5:$W$9,MATCH(ROUNDUP((M$1)/10,0)*10,[1]Hugst!$R$4:$W$4,0))))</f>
        <v>368.21878006304479</v>
      </c>
      <c r="N32">
        <f ca="1">IF($C32-N$1&lt;År1,0,M31*(1-VLOOKUP($A32,[1]Hugst!$R$5:$W$9,MATCH(ROUNDUP((N$1)/10,0)*10,[1]Hugst!$R$4:$W$4,0))))</f>
        <v>368.70582772016525</v>
      </c>
      <c r="O32">
        <f ca="1">IF($C32-O$1&lt;År1,0,N31*(1-VLOOKUP($A32,[1]Hugst!$R$5:$W$9,MATCH(ROUNDUP((O$1)/10,0)*10,[1]Hugst!$R$4:$W$4,0))))</f>
        <v>369.19532285294991</v>
      </c>
      <c r="P32">
        <f ca="1">IF($C32-P$1&lt;År1,0,O31*(1-VLOOKUP($A32,[1]Hugst!$R$5:$W$9,MATCH(ROUNDUP((P$1)/10,0)*10,[1]Hugst!$R$4:$W$4,0))))</f>
        <v>369.68727776026782</v>
      </c>
      <c r="Q32">
        <f ca="1">IF($C32-Q$1&lt;År1,0,P31*(1-VLOOKUP($A32,[1]Hugst!$R$5:$W$9,MATCH(ROUNDUP((Q$1)/10,0)*10,[1]Hugst!$R$4:$W$4,0))))</f>
        <v>370.18170480279792</v>
      </c>
      <c r="R32">
        <f ca="1">IF($C32-R$1&lt;År1,0,Q31*(1-VLOOKUP($A32,[1]Hugst!$R$5:$W$9,MATCH(ROUNDUP((R$1)/10,0)*10,[1]Hugst!$R$4:$W$4,0))))</f>
        <v>370.67861640333882</v>
      </c>
      <c r="S32">
        <f ca="1">IF($C32-S$1&lt;År1,0,R31*(1-VLOOKUP($A32,[1]Hugst!$R$5:$W$9,MATCH(ROUNDUP((S$1)/10,0)*10,[1]Hugst!$R$4:$W$4,0))))</f>
        <v>371.17802504708953</v>
      </c>
      <c r="T32">
        <f ca="1">IF($C32-T$1&lt;År1,0,S31*(1-VLOOKUP($A32,[1]Hugst!$R$5:$W$9,MATCH(ROUNDUP((T$1)/10,0)*10,[1]Hugst!$R$4:$W$4,0))))</f>
        <v>371.679943282019</v>
      </c>
      <c r="U32">
        <f ca="1">IF($C32-U$1&lt;År1,0,T31*(1-VLOOKUP($A32,[1]Hugst!$R$5:$W$9,MATCH(ROUNDUP((U$1)/10,0)*10,[1]Hugst!$R$4:$W$4,0))))</f>
        <v>372.18438371913368</v>
      </c>
      <c r="V32">
        <f ca="1">IF($C32-V$1&lt;År1,0,U31*(1-VLOOKUP($A32,[1]Hugst!$R$5:$W$9,MATCH(ROUNDUP((V$1)/10,0)*10,[1]Hugst!$R$4:$W$4,0))))</f>
        <v>372.69135903281409</v>
      </c>
      <c r="W32">
        <f ca="1">IF($C32-W$1&lt;År1,0,V31*(1-VLOOKUP($A32,[1]Hugst!$R$5:$W$9,MATCH(ROUNDUP((W$1)/10,0)*10,[1]Hugst!$R$4:$W$4,0))))</f>
        <v>373.2008819611379</v>
      </c>
      <c r="X32">
        <f ca="1">IF($C32-X$1&lt;År1,0,W31*(1-VLOOKUP($A32,[1]Hugst!$R$5:$W$9,MATCH(ROUNDUP((X$1)/10,0)*10,[1]Hugst!$R$4:$W$4,0))))</f>
        <v>373.71296530619003</v>
      </c>
      <c r="Y32">
        <f ca="1">IF($C32-Y$1&lt;År1,0,X31*(1-VLOOKUP($A32,[1]Hugst!$R$5:$W$9,MATCH(ROUNDUP((Y$1)/10,0)*10,[1]Hugst!$R$4:$W$4,0))))</f>
        <v>374.22762193437535</v>
      </c>
      <c r="Z32">
        <f ca="1">IF($C32-Z$1&lt;År1,0,Y31*(1-VLOOKUP($A32,[1]Hugst!$R$5:$W$9,MATCH(ROUNDUP((Z$1)/10,0)*10,[1]Hugst!$R$4:$W$4,0))))</f>
        <v>596.71456174648119</v>
      </c>
      <c r="AA32">
        <f ca="1">IF($C32-AA$1&lt;År1,0,Z31*(1-VLOOKUP($A32,[1]Hugst!$R$5:$W$9,MATCH(ROUNDUP((AA$1)/10,0)*10,[1]Hugst!$R$4:$W$4,0))))</f>
        <v>597.23440379914155</v>
      </c>
      <c r="AB32">
        <f ca="1">IF($C32-AB$1&lt;År1,0,AA31*(1-VLOOKUP($A32,[1]Hugst!$R$5:$W$9,MATCH(ROUNDUP((AB$1)/10,0)*10,[1]Hugst!$R$4:$W$4,0))))</f>
        <v>597.75685812343352</v>
      </c>
      <c r="AC32">
        <f ca="1">IF($C32-AC$1&lt;År1,0,AB31*(1-VLOOKUP($A32,[1]Hugst!$R$5:$W$9,MATCH(ROUNDUP((AC$1)/10,0)*10,[1]Hugst!$R$4:$W$4,0))))</f>
        <v>598.28193784633402</v>
      </c>
      <c r="AD32">
        <f ca="1">IF($C32-AD$1&lt;År1,0,AC31*(1-VLOOKUP($A32,[1]Hugst!$R$5:$W$9,MATCH(ROUNDUP((AD$1)/10,0)*10,[1]Hugst!$R$4:$W$4,0))))</f>
        <v>598.80965616080709</v>
      </c>
      <c r="AE32">
        <f ca="1">IF($C32-AE$1&lt;År1,0,AD31*(1-VLOOKUP($A32,[1]Hugst!$R$5:$W$9,MATCH(ROUNDUP((AE$1)/10,0)*10,[1]Hugst!$R$4:$W$4,0))))</f>
        <v>599.34002632610714</v>
      </c>
      <c r="AF32">
        <f ca="1">IF($C32-AF$1&lt;År1,0,AE31*(1-VLOOKUP($A32,[1]Hugst!$R$5:$W$9,MATCH(ROUNDUP((AF$1)/10,0)*10,[1]Hugst!$R$4:$W$4,0))))</f>
        <v>599.87306166811823</v>
      </c>
      <c r="AG32">
        <f ca="1">IF($C32-AG$1&lt;År1,0,AF31*(1-VLOOKUP($A32,[1]Hugst!$R$5:$W$9,MATCH(ROUNDUP((AG$1)/10,0)*10,[1]Hugst!$R$4:$W$4,0))))</f>
        <v>600.40877557968702</v>
      </c>
      <c r="AH32">
        <f ca="1">IF($C32-AH$1&lt;År1,0,AG31*(1-VLOOKUP($A32,[1]Hugst!$R$5:$W$9,MATCH(ROUNDUP((AH$1)/10,0)*10,[1]Hugst!$R$4:$W$4,0))))</f>
        <v>600.94718152096243</v>
      </c>
      <c r="AI32">
        <f ca="1">IF($C32-AI$1&lt;År1,0,AH31*(1-VLOOKUP($A32,[1]Hugst!$R$5:$W$9,MATCH(ROUNDUP((AI$1)/10,0)*10,[1]Hugst!$R$4:$W$4,0))))</f>
        <v>601.48829301972796</v>
      </c>
      <c r="AJ32">
        <f ca="1">IF($C32-AJ$1&lt;År1,0,AI31*(1-VLOOKUP($A32,[1]Hugst!$R$5:$W$9,MATCH(ROUNDUP((AJ$1)/10,0)*10,[1]Hugst!$R$4:$W$4,0))))</f>
        <v>600.04669858305454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106.75219451005873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106.59301266208753</v>
      </c>
      <c r="G34">
        <f ca="1">IF($C34-G$1&lt;År1,0,F33*(1-VLOOKUP($A34,[1]Hugst!$R$5:$W$9,MATCH(ROUNDUP((G$1)/10,0)*10,[1]Hugst!$R$4:$W$4,0))))</f>
        <v>106.75219451005873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106.4346267233563</v>
      </c>
      <c r="G35">
        <f ca="1">IF($C35-G$1&lt;År1,0,F34*(1-VLOOKUP($A35,[1]Hugst!$R$5:$W$9,MATCH(ROUNDUP((G$1)/10,0)*10,[1]Hugst!$R$4:$W$4,0))))</f>
        <v>106.59301266208753</v>
      </c>
      <c r="H35">
        <f ca="1">IF($C35-H$1&lt;År1,0,G34*(1-VLOOKUP($A35,[1]Hugst!$R$5:$W$9,MATCH(ROUNDUP((H$1)/10,0)*10,[1]Hugst!$R$4:$W$4,0))))</f>
        <v>106.75219451005873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106.27703271431785</v>
      </c>
      <c r="G36">
        <f ca="1">IF($C36-G$1&lt;År1,0,F35*(1-VLOOKUP($A36,[1]Hugst!$R$5:$W$9,MATCH(ROUNDUP((G$1)/10,0)*10,[1]Hugst!$R$4:$W$4,0))))</f>
        <v>106.4346267233563</v>
      </c>
      <c r="H36">
        <f ca="1">IF($C36-H$1&lt;År1,0,G35*(1-VLOOKUP($A36,[1]Hugst!$R$5:$W$9,MATCH(ROUNDUP((H$1)/10,0)*10,[1]Hugst!$R$4:$W$4,0))))</f>
        <v>106.59301266208753</v>
      </c>
      <c r="I36">
        <f ca="1">IF($C36-I$1&lt;År1,0,H35*(1-VLOOKUP($A36,[1]Hugst!$R$5:$W$9,MATCH(ROUNDUP((I$1)/10,0)*10,[1]Hugst!$R$4:$W$4,0))))</f>
        <v>106.75219451005873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106.12022667532625</v>
      </c>
      <c r="G37">
        <f ca="1">IF($C37-G$1&lt;År1,0,F36*(1-VLOOKUP($A37,[1]Hugst!$R$5:$W$9,MATCH(ROUNDUP((G$1)/10,0)*10,[1]Hugst!$R$4:$W$4,0))))</f>
        <v>106.27703271431785</v>
      </c>
      <c r="H37">
        <f ca="1">IF($C37-H$1&lt;År1,0,G36*(1-VLOOKUP($A37,[1]Hugst!$R$5:$W$9,MATCH(ROUNDUP((H$1)/10,0)*10,[1]Hugst!$R$4:$W$4,0))))</f>
        <v>106.4346267233563</v>
      </c>
      <c r="I37">
        <f ca="1">IF($C37-I$1&lt;År1,0,H36*(1-VLOOKUP($A37,[1]Hugst!$R$5:$W$9,MATCH(ROUNDUP((I$1)/10,0)*10,[1]Hugst!$R$4:$W$4,0))))</f>
        <v>106.59301266208753</v>
      </c>
      <c r="J37">
        <f ca="1">IF($C37-J$1&lt;År1,0,I36*(1-VLOOKUP($A37,[1]Hugst!$R$5:$W$9,MATCH(ROUNDUP((J$1)/10,0)*10,[1]Hugst!$R$4:$W$4,0))))</f>
        <v>106.75219451005873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105.96420466652819</v>
      </c>
      <c r="G38">
        <f ca="1">IF($C38-G$1&lt;År1,0,F37*(1-VLOOKUP($A38,[1]Hugst!$R$5:$W$9,MATCH(ROUNDUP((G$1)/10,0)*10,[1]Hugst!$R$4:$W$4,0))))</f>
        <v>106.12022667532625</v>
      </c>
      <c r="H38">
        <f ca="1">IF($C38-H$1&lt;År1,0,G37*(1-VLOOKUP($A38,[1]Hugst!$R$5:$W$9,MATCH(ROUNDUP((H$1)/10,0)*10,[1]Hugst!$R$4:$W$4,0))))</f>
        <v>106.27703271431785</v>
      </c>
      <c r="I38">
        <f ca="1">IF($C38-I$1&lt;År1,0,H37*(1-VLOOKUP($A38,[1]Hugst!$R$5:$W$9,MATCH(ROUNDUP((I$1)/10,0)*10,[1]Hugst!$R$4:$W$4,0))))</f>
        <v>106.4346267233563</v>
      </c>
      <c r="J38">
        <f ca="1">IF($C38-J$1&lt;År1,0,I37*(1-VLOOKUP($A38,[1]Hugst!$R$5:$W$9,MATCH(ROUNDUP((J$1)/10,0)*10,[1]Hugst!$R$4:$W$4,0))))</f>
        <v>106.59301266208753</v>
      </c>
      <c r="K38">
        <f ca="1">IF($C38-K$1&lt;År1,0,J37*(1-VLOOKUP($A38,[1]Hugst!$R$5:$W$9,MATCH(ROUNDUP((K$1)/10,0)*10,[1]Hugst!$R$4:$W$4,0))))</f>
        <v>106.75219451005873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105.80896276777605</v>
      </c>
      <c r="G39">
        <f ca="1">IF($C39-G$1&lt;År1,0,F38*(1-VLOOKUP($A39,[1]Hugst!$R$5:$W$9,MATCH(ROUNDUP((G$1)/10,0)*10,[1]Hugst!$R$4:$W$4,0))))</f>
        <v>105.96420466652819</v>
      </c>
      <c r="H39">
        <f ca="1">IF($C39-H$1&lt;År1,0,G38*(1-VLOOKUP($A39,[1]Hugst!$R$5:$W$9,MATCH(ROUNDUP((H$1)/10,0)*10,[1]Hugst!$R$4:$W$4,0))))</f>
        <v>106.12022667532625</v>
      </c>
      <c r="I39">
        <f ca="1">IF($C39-I$1&lt;År1,0,H38*(1-VLOOKUP($A39,[1]Hugst!$R$5:$W$9,MATCH(ROUNDUP((I$1)/10,0)*10,[1]Hugst!$R$4:$W$4,0))))</f>
        <v>106.27703271431785</v>
      </c>
      <c r="J39">
        <f ca="1">IF($C39-J$1&lt;År1,0,I38*(1-VLOOKUP($A39,[1]Hugst!$R$5:$W$9,MATCH(ROUNDUP((J$1)/10,0)*10,[1]Hugst!$R$4:$W$4,0))))</f>
        <v>106.4346267233563</v>
      </c>
      <c r="K39">
        <f ca="1">IF($C39-K$1&lt;År1,0,J38*(1-VLOOKUP($A39,[1]Hugst!$R$5:$W$9,MATCH(ROUNDUP((K$1)/10,0)*10,[1]Hugst!$R$4:$W$4,0))))</f>
        <v>106.59301266208753</v>
      </c>
      <c r="L39">
        <f ca="1">IF($C39-L$1&lt;År1,0,K38*(1-VLOOKUP($A39,[1]Hugst!$R$5:$W$9,MATCH(ROUNDUP((L$1)/10,0)*10,[1]Hugst!$R$4:$W$4,0))))</f>
        <v>106.75219451005873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105.65449707851479</v>
      </c>
      <c r="G40">
        <f ca="1">IF($C40-G$1&lt;År1,0,F39*(1-VLOOKUP($A40,[1]Hugst!$R$5:$W$9,MATCH(ROUNDUP((G$1)/10,0)*10,[1]Hugst!$R$4:$W$4,0))))</f>
        <v>105.80896276777605</v>
      </c>
      <c r="H40">
        <f ca="1">IF($C40-H$1&lt;År1,0,G39*(1-VLOOKUP($A40,[1]Hugst!$R$5:$W$9,MATCH(ROUNDUP((H$1)/10,0)*10,[1]Hugst!$R$4:$W$4,0))))</f>
        <v>105.96420466652819</v>
      </c>
      <c r="I40">
        <f ca="1">IF($C40-I$1&lt;År1,0,H39*(1-VLOOKUP($A40,[1]Hugst!$R$5:$W$9,MATCH(ROUNDUP((I$1)/10,0)*10,[1]Hugst!$R$4:$W$4,0))))</f>
        <v>106.12022667532625</v>
      </c>
      <c r="J40">
        <f ca="1">IF($C40-J$1&lt;År1,0,I39*(1-VLOOKUP($A40,[1]Hugst!$R$5:$W$9,MATCH(ROUNDUP((J$1)/10,0)*10,[1]Hugst!$R$4:$W$4,0))))</f>
        <v>106.27703271431785</v>
      </c>
      <c r="K40">
        <f ca="1">IF($C40-K$1&lt;År1,0,J39*(1-VLOOKUP($A40,[1]Hugst!$R$5:$W$9,MATCH(ROUNDUP((K$1)/10,0)*10,[1]Hugst!$R$4:$W$4,0))))</f>
        <v>106.4346267233563</v>
      </c>
      <c r="L40">
        <f ca="1">IF($C40-L$1&lt;År1,0,K39*(1-VLOOKUP($A40,[1]Hugst!$R$5:$W$9,MATCH(ROUNDUP((L$1)/10,0)*10,[1]Hugst!$R$4:$W$4,0))))</f>
        <v>106.59301266208753</v>
      </c>
      <c r="M40">
        <f ca="1">IF($C40-M$1&lt;År1,0,L39*(1-VLOOKUP($A40,[1]Hugst!$R$5:$W$9,MATCH(ROUNDUP((M$1)/10,0)*10,[1]Hugst!$R$4:$W$4,0))))</f>
        <v>106.75219451005873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105.50080371770207</v>
      </c>
      <c r="G41">
        <f ca="1">IF($C41-G$1&lt;År1,0,F40*(1-VLOOKUP($A41,[1]Hugst!$R$5:$W$9,MATCH(ROUNDUP((G$1)/10,0)*10,[1]Hugst!$R$4:$W$4,0))))</f>
        <v>105.65449707851479</v>
      </c>
      <c r="H41">
        <f ca="1">IF($C41-H$1&lt;År1,0,G40*(1-VLOOKUP($A41,[1]Hugst!$R$5:$W$9,MATCH(ROUNDUP((H$1)/10,0)*10,[1]Hugst!$R$4:$W$4,0))))</f>
        <v>105.80896276777605</v>
      </c>
      <c r="I41">
        <f ca="1">IF($C41-I$1&lt;År1,0,H40*(1-VLOOKUP($A41,[1]Hugst!$R$5:$W$9,MATCH(ROUNDUP((I$1)/10,0)*10,[1]Hugst!$R$4:$W$4,0))))</f>
        <v>105.96420466652819</v>
      </c>
      <c r="J41">
        <f ca="1">IF($C41-J$1&lt;År1,0,I40*(1-VLOOKUP($A41,[1]Hugst!$R$5:$W$9,MATCH(ROUNDUP((J$1)/10,0)*10,[1]Hugst!$R$4:$W$4,0))))</f>
        <v>106.12022667532625</v>
      </c>
      <c r="K41">
        <f ca="1">IF($C41-K$1&lt;År1,0,J40*(1-VLOOKUP($A41,[1]Hugst!$R$5:$W$9,MATCH(ROUNDUP((K$1)/10,0)*10,[1]Hugst!$R$4:$W$4,0))))</f>
        <v>106.27703271431785</v>
      </c>
      <c r="L41">
        <f ca="1">IF($C41-L$1&lt;År1,0,K40*(1-VLOOKUP($A41,[1]Hugst!$R$5:$W$9,MATCH(ROUNDUP((L$1)/10,0)*10,[1]Hugst!$R$4:$W$4,0))))</f>
        <v>106.4346267233563</v>
      </c>
      <c r="M41">
        <f ca="1">IF($C41-M$1&lt;År1,0,L40*(1-VLOOKUP($A41,[1]Hugst!$R$5:$W$9,MATCH(ROUNDUP((M$1)/10,0)*10,[1]Hugst!$R$4:$W$4,0))))</f>
        <v>106.59301266208753</v>
      </c>
      <c r="N41">
        <f ca="1">IF($C41-N$1&lt;År1,0,M40*(1-VLOOKUP($A41,[1]Hugst!$R$5:$W$9,MATCH(ROUNDUP((N$1)/10,0)*10,[1]Hugst!$R$4:$W$4,0))))</f>
        <v>106.75219451005873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105.34787882369238</v>
      </c>
      <c r="G42">
        <f ca="1">IF($C42-G$1&lt;År1,0,F41*(1-VLOOKUP($A42,[1]Hugst!$R$5:$W$9,MATCH(ROUNDUP((G$1)/10,0)*10,[1]Hugst!$R$4:$W$4,0))))</f>
        <v>105.50080371770207</v>
      </c>
      <c r="H42">
        <f ca="1">IF($C42-H$1&lt;År1,0,G41*(1-VLOOKUP($A42,[1]Hugst!$R$5:$W$9,MATCH(ROUNDUP((H$1)/10,0)*10,[1]Hugst!$R$4:$W$4,0))))</f>
        <v>105.65449707851479</v>
      </c>
      <c r="I42">
        <f ca="1">IF($C42-I$1&lt;År1,0,H41*(1-VLOOKUP($A42,[1]Hugst!$R$5:$W$9,MATCH(ROUNDUP((I$1)/10,0)*10,[1]Hugst!$R$4:$W$4,0))))</f>
        <v>105.80896276777605</v>
      </c>
      <c r="J42">
        <f ca="1">IF($C42-J$1&lt;År1,0,I41*(1-VLOOKUP($A42,[1]Hugst!$R$5:$W$9,MATCH(ROUNDUP((J$1)/10,0)*10,[1]Hugst!$R$4:$W$4,0))))</f>
        <v>105.96420466652819</v>
      </c>
      <c r="K42">
        <f ca="1">IF($C42-K$1&lt;År1,0,J41*(1-VLOOKUP($A42,[1]Hugst!$R$5:$W$9,MATCH(ROUNDUP((K$1)/10,0)*10,[1]Hugst!$R$4:$W$4,0))))</f>
        <v>106.12022667532625</v>
      </c>
      <c r="L42">
        <f ca="1">IF($C42-L$1&lt;År1,0,K41*(1-VLOOKUP($A42,[1]Hugst!$R$5:$W$9,MATCH(ROUNDUP((L$1)/10,0)*10,[1]Hugst!$R$4:$W$4,0))))</f>
        <v>106.27703271431785</v>
      </c>
      <c r="M42">
        <f ca="1">IF($C42-M$1&lt;År1,0,L41*(1-VLOOKUP($A42,[1]Hugst!$R$5:$W$9,MATCH(ROUNDUP((M$1)/10,0)*10,[1]Hugst!$R$4:$W$4,0))))</f>
        <v>106.4346267233563</v>
      </c>
      <c r="N42">
        <f ca="1">IF($C42-N$1&lt;År1,0,M41*(1-VLOOKUP($A42,[1]Hugst!$R$5:$W$9,MATCH(ROUNDUP((N$1)/10,0)*10,[1]Hugst!$R$4:$W$4,0))))</f>
        <v>106.59301266208753</v>
      </c>
      <c r="O42">
        <f ca="1">IF($C42-O$1&lt;År1,0,N41*(1-VLOOKUP($A42,[1]Hugst!$R$5:$W$9,MATCH(ROUNDUP((O$1)/10,0)*10,[1]Hugst!$R$4:$W$4,0))))</f>
        <v>106.75219451005873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105.19571855415381</v>
      </c>
      <c r="G43">
        <f ca="1">IF($C43-G$1&lt;År1,0,F42*(1-VLOOKUP($A43,[1]Hugst!$R$5:$W$9,MATCH(ROUNDUP((G$1)/10,0)*10,[1]Hugst!$R$4:$W$4,0))))</f>
        <v>105.34787882369238</v>
      </c>
      <c r="H43">
        <f ca="1">IF($C43-H$1&lt;År1,0,G42*(1-VLOOKUP($A43,[1]Hugst!$R$5:$W$9,MATCH(ROUNDUP((H$1)/10,0)*10,[1]Hugst!$R$4:$W$4,0))))</f>
        <v>105.50080371770207</v>
      </c>
      <c r="I43">
        <f ca="1">IF($C43-I$1&lt;År1,0,H42*(1-VLOOKUP($A43,[1]Hugst!$R$5:$W$9,MATCH(ROUNDUP((I$1)/10,0)*10,[1]Hugst!$R$4:$W$4,0))))</f>
        <v>105.65449707851479</v>
      </c>
      <c r="J43">
        <f ca="1">IF($C43-J$1&lt;År1,0,I42*(1-VLOOKUP($A43,[1]Hugst!$R$5:$W$9,MATCH(ROUNDUP((J$1)/10,0)*10,[1]Hugst!$R$4:$W$4,0))))</f>
        <v>105.80896276777605</v>
      </c>
      <c r="K43">
        <f ca="1">IF($C43-K$1&lt;År1,0,J42*(1-VLOOKUP($A43,[1]Hugst!$R$5:$W$9,MATCH(ROUNDUP((K$1)/10,0)*10,[1]Hugst!$R$4:$W$4,0))))</f>
        <v>105.96420466652819</v>
      </c>
      <c r="L43">
        <f ca="1">IF($C43-L$1&lt;År1,0,K42*(1-VLOOKUP($A43,[1]Hugst!$R$5:$W$9,MATCH(ROUNDUP((L$1)/10,0)*10,[1]Hugst!$R$4:$W$4,0))))</f>
        <v>106.12022667532625</v>
      </c>
      <c r="M43">
        <f ca="1">IF($C43-M$1&lt;År1,0,L42*(1-VLOOKUP($A43,[1]Hugst!$R$5:$W$9,MATCH(ROUNDUP((M$1)/10,0)*10,[1]Hugst!$R$4:$W$4,0))))</f>
        <v>106.27703271431785</v>
      </c>
      <c r="N43">
        <f ca="1">IF($C43-N$1&lt;År1,0,M42*(1-VLOOKUP($A43,[1]Hugst!$R$5:$W$9,MATCH(ROUNDUP((N$1)/10,0)*10,[1]Hugst!$R$4:$W$4,0))))</f>
        <v>106.4346267233563</v>
      </c>
      <c r="O43">
        <f ca="1">IF($C43-O$1&lt;År1,0,N42*(1-VLOOKUP($A43,[1]Hugst!$R$5:$W$9,MATCH(ROUNDUP((O$1)/10,0)*10,[1]Hugst!$R$4:$W$4,0))))</f>
        <v>106.59301266208753</v>
      </c>
      <c r="P43">
        <f ca="1">IF($C43-P$1&lt;År1,0,O42*(1-VLOOKUP($A43,[1]Hugst!$R$5:$W$9,MATCH(ROUNDUP((P$1)/10,0)*10,[1]Hugst!$R$4:$W$4,0))))</f>
        <v>106.75219451005873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71.332197873839419</v>
      </c>
      <c r="G44">
        <f ca="1">IF($C44-G$1&lt;År1,0,F43*(1-VLOOKUP($A44,[1]Hugst!$R$5:$W$9,MATCH(ROUNDUP((G$1)/10,0)*10,[1]Hugst!$R$4:$W$4,0))))</f>
        <v>105.19571855415381</v>
      </c>
      <c r="H44">
        <f ca="1">IF($C44-H$1&lt;År1,0,G43*(1-VLOOKUP($A44,[1]Hugst!$R$5:$W$9,MATCH(ROUNDUP((H$1)/10,0)*10,[1]Hugst!$R$4:$W$4,0))))</f>
        <v>105.34787882369238</v>
      </c>
      <c r="I44">
        <f ca="1">IF($C44-I$1&lt;År1,0,H43*(1-VLOOKUP($A44,[1]Hugst!$R$5:$W$9,MATCH(ROUNDUP((I$1)/10,0)*10,[1]Hugst!$R$4:$W$4,0))))</f>
        <v>105.50080371770207</v>
      </c>
      <c r="J44">
        <f ca="1">IF($C44-J$1&lt;År1,0,I43*(1-VLOOKUP($A44,[1]Hugst!$R$5:$W$9,MATCH(ROUNDUP((J$1)/10,0)*10,[1]Hugst!$R$4:$W$4,0))))</f>
        <v>105.65449707851479</v>
      </c>
      <c r="K44">
        <f ca="1">IF($C44-K$1&lt;År1,0,J43*(1-VLOOKUP($A44,[1]Hugst!$R$5:$W$9,MATCH(ROUNDUP((K$1)/10,0)*10,[1]Hugst!$R$4:$W$4,0))))</f>
        <v>105.80896276777605</v>
      </c>
      <c r="L44">
        <f ca="1">IF($C44-L$1&lt;År1,0,K43*(1-VLOOKUP($A44,[1]Hugst!$R$5:$W$9,MATCH(ROUNDUP((L$1)/10,0)*10,[1]Hugst!$R$4:$W$4,0))))</f>
        <v>105.96420466652819</v>
      </c>
      <c r="M44">
        <f ca="1">IF($C44-M$1&lt;År1,0,L43*(1-VLOOKUP($A44,[1]Hugst!$R$5:$W$9,MATCH(ROUNDUP((M$1)/10,0)*10,[1]Hugst!$R$4:$W$4,0))))</f>
        <v>106.12022667532625</v>
      </c>
      <c r="N44">
        <f ca="1">IF($C44-N$1&lt;År1,0,M43*(1-VLOOKUP($A44,[1]Hugst!$R$5:$W$9,MATCH(ROUNDUP((N$1)/10,0)*10,[1]Hugst!$R$4:$W$4,0))))</f>
        <v>106.27703271431785</v>
      </c>
      <c r="O44">
        <f ca="1">IF($C44-O$1&lt;År1,0,N43*(1-VLOOKUP($A44,[1]Hugst!$R$5:$W$9,MATCH(ROUNDUP((O$1)/10,0)*10,[1]Hugst!$R$4:$W$4,0))))</f>
        <v>106.4346267233563</v>
      </c>
      <c r="P44">
        <f ca="1">IF($C44-P$1&lt;År1,0,O43*(1-VLOOKUP($A44,[1]Hugst!$R$5:$W$9,MATCH(ROUNDUP((P$1)/10,0)*10,[1]Hugst!$R$4:$W$4,0))))</f>
        <v>106.59301266208753</v>
      </c>
      <c r="Q44">
        <f ca="1">IF($C44-Q$1&lt;År1,0,P43*(1-VLOOKUP($A44,[1]Hugst!$R$5:$W$9,MATCH(ROUNDUP((Q$1)/10,0)*10,[1]Hugst!$R$4:$W$4,0))))</f>
        <v>106.75219451005873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71.181555402989858</v>
      </c>
      <c r="G45">
        <f ca="1">IF($C45-G$1&lt;År1,0,F44*(1-VLOOKUP($A45,[1]Hugst!$R$5:$W$9,MATCH(ROUNDUP((G$1)/10,0)*10,[1]Hugst!$R$4:$W$4,0))))</f>
        <v>71.332197873839419</v>
      </c>
      <c r="H45">
        <f ca="1">IF($C45-H$1&lt;År1,0,G44*(1-VLOOKUP($A45,[1]Hugst!$R$5:$W$9,MATCH(ROUNDUP((H$1)/10,0)*10,[1]Hugst!$R$4:$W$4,0))))</f>
        <v>105.19571855415381</v>
      </c>
      <c r="I45">
        <f ca="1">IF($C45-I$1&lt;År1,0,H44*(1-VLOOKUP($A45,[1]Hugst!$R$5:$W$9,MATCH(ROUNDUP((I$1)/10,0)*10,[1]Hugst!$R$4:$W$4,0))))</f>
        <v>105.34787882369238</v>
      </c>
      <c r="J45">
        <f ca="1">IF($C45-J$1&lt;År1,0,I44*(1-VLOOKUP($A45,[1]Hugst!$R$5:$W$9,MATCH(ROUNDUP((J$1)/10,0)*10,[1]Hugst!$R$4:$W$4,0))))</f>
        <v>105.50080371770207</v>
      </c>
      <c r="K45">
        <f ca="1">IF($C45-K$1&lt;År1,0,J44*(1-VLOOKUP($A45,[1]Hugst!$R$5:$W$9,MATCH(ROUNDUP((K$1)/10,0)*10,[1]Hugst!$R$4:$W$4,0))))</f>
        <v>105.65449707851479</v>
      </c>
      <c r="L45">
        <f ca="1">IF($C45-L$1&lt;År1,0,K44*(1-VLOOKUP($A45,[1]Hugst!$R$5:$W$9,MATCH(ROUNDUP((L$1)/10,0)*10,[1]Hugst!$R$4:$W$4,0))))</f>
        <v>105.80896276777605</v>
      </c>
      <c r="M45">
        <f ca="1">IF($C45-M$1&lt;År1,0,L44*(1-VLOOKUP($A45,[1]Hugst!$R$5:$W$9,MATCH(ROUNDUP((M$1)/10,0)*10,[1]Hugst!$R$4:$W$4,0))))</f>
        <v>105.96420466652819</v>
      </c>
      <c r="N45">
        <f ca="1">IF($C45-N$1&lt;År1,0,M44*(1-VLOOKUP($A45,[1]Hugst!$R$5:$W$9,MATCH(ROUNDUP((N$1)/10,0)*10,[1]Hugst!$R$4:$W$4,0))))</f>
        <v>106.12022667532625</v>
      </c>
      <c r="O45">
        <f ca="1">IF($C45-O$1&lt;År1,0,N44*(1-VLOOKUP($A45,[1]Hugst!$R$5:$W$9,MATCH(ROUNDUP((O$1)/10,0)*10,[1]Hugst!$R$4:$W$4,0))))</f>
        <v>106.27703271431785</v>
      </c>
      <c r="P45">
        <f ca="1">IF($C45-P$1&lt;År1,0,O44*(1-VLOOKUP($A45,[1]Hugst!$R$5:$W$9,MATCH(ROUNDUP((P$1)/10,0)*10,[1]Hugst!$R$4:$W$4,0))))</f>
        <v>106.4346267233563</v>
      </c>
      <c r="Q45">
        <f ca="1">IF($C45-Q$1&lt;År1,0,P44*(1-VLOOKUP($A45,[1]Hugst!$R$5:$W$9,MATCH(ROUNDUP((Q$1)/10,0)*10,[1]Hugst!$R$4:$W$4,0))))</f>
        <v>106.59301266208753</v>
      </c>
      <c r="R45">
        <f ca="1">IF($C45-R$1&lt;År1,0,Q44*(1-VLOOKUP($A45,[1]Hugst!$R$5:$W$9,MATCH(ROUNDUP((R$1)/10,0)*10,[1]Hugst!$R$4:$W$4,0))))</f>
        <v>106.75219451005873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71.031666144492959</v>
      </c>
      <c r="G46">
        <f ca="1">IF($C46-G$1&lt;År1,0,F45*(1-VLOOKUP($A46,[1]Hugst!$R$5:$W$9,MATCH(ROUNDUP((G$1)/10,0)*10,[1]Hugst!$R$4:$W$4,0))))</f>
        <v>71.181555402989858</v>
      </c>
      <c r="H46">
        <f ca="1">IF($C46-H$1&lt;År1,0,G45*(1-VLOOKUP($A46,[1]Hugst!$R$5:$W$9,MATCH(ROUNDUP((H$1)/10,0)*10,[1]Hugst!$R$4:$W$4,0))))</f>
        <v>71.332197873839419</v>
      </c>
      <c r="I46">
        <f ca="1">IF($C46-I$1&lt;År1,0,H45*(1-VLOOKUP($A46,[1]Hugst!$R$5:$W$9,MATCH(ROUNDUP((I$1)/10,0)*10,[1]Hugst!$R$4:$W$4,0))))</f>
        <v>105.19571855415381</v>
      </c>
      <c r="J46">
        <f ca="1">IF($C46-J$1&lt;År1,0,I45*(1-VLOOKUP($A46,[1]Hugst!$R$5:$W$9,MATCH(ROUNDUP((J$1)/10,0)*10,[1]Hugst!$R$4:$W$4,0))))</f>
        <v>105.34787882369238</v>
      </c>
      <c r="K46">
        <f ca="1">IF($C46-K$1&lt;År1,0,J45*(1-VLOOKUP($A46,[1]Hugst!$R$5:$W$9,MATCH(ROUNDUP((K$1)/10,0)*10,[1]Hugst!$R$4:$W$4,0))))</f>
        <v>105.50080371770207</v>
      </c>
      <c r="L46">
        <f ca="1">IF($C46-L$1&lt;År1,0,K45*(1-VLOOKUP($A46,[1]Hugst!$R$5:$W$9,MATCH(ROUNDUP((L$1)/10,0)*10,[1]Hugst!$R$4:$W$4,0))))</f>
        <v>105.65449707851479</v>
      </c>
      <c r="M46">
        <f ca="1">IF($C46-M$1&lt;År1,0,L45*(1-VLOOKUP($A46,[1]Hugst!$R$5:$W$9,MATCH(ROUNDUP((M$1)/10,0)*10,[1]Hugst!$R$4:$W$4,0))))</f>
        <v>105.80896276777605</v>
      </c>
      <c r="N46">
        <f ca="1">IF($C46-N$1&lt;År1,0,M45*(1-VLOOKUP($A46,[1]Hugst!$R$5:$W$9,MATCH(ROUNDUP((N$1)/10,0)*10,[1]Hugst!$R$4:$W$4,0))))</f>
        <v>105.96420466652819</v>
      </c>
      <c r="O46">
        <f ca="1">IF($C46-O$1&lt;År1,0,N45*(1-VLOOKUP($A46,[1]Hugst!$R$5:$W$9,MATCH(ROUNDUP((O$1)/10,0)*10,[1]Hugst!$R$4:$W$4,0))))</f>
        <v>106.12022667532625</v>
      </c>
      <c r="P46">
        <f ca="1">IF($C46-P$1&lt;År1,0,O45*(1-VLOOKUP($A46,[1]Hugst!$R$5:$W$9,MATCH(ROUNDUP((P$1)/10,0)*10,[1]Hugst!$R$4:$W$4,0))))</f>
        <v>106.27703271431785</v>
      </c>
      <c r="Q46">
        <f ca="1">IF($C46-Q$1&lt;År1,0,P45*(1-VLOOKUP($A46,[1]Hugst!$R$5:$W$9,MATCH(ROUNDUP((Q$1)/10,0)*10,[1]Hugst!$R$4:$W$4,0))))</f>
        <v>106.4346267233563</v>
      </c>
      <c r="R46">
        <f ca="1">IF($C46-R$1&lt;År1,0,Q45*(1-VLOOKUP($A46,[1]Hugst!$R$5:$W$9,MATCH(ROUNDUP((R$1)/10,0)*10,[1]Hugst!$R$4:$W$4,0))))</f>
        <v>106.59301266208753</v>
      </c>
      <c r="S46">
        <f ca="1">IF($C46-S$1&lt;År1,0,R45*(1-VLOOKUP($A46,[1]Hugst!$R$5:$W$9,MATCH(ROUNDUP((S$1)/10,0)*10,[1]Hugst!$R$4:$W$4,0))))</f>
        <v>106.75219451005873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70.882526332289189</v>
      </c>
      <c r="G47">
        <f ca="1">IF($C47-G$1&lt;År1,0,F46*(1-VLOOKUP($A47,[1]Hugst!$R$5:$W$9,MATCH(ROUNDUP((G$1)/10,0)*10,[1]Hugst!$R$4:$W$4,0))))</f>
        <v>71.031666144492959</v>
      </c>
      <c r="H47">
        <f ca="1">IF($C47-H$1&lt;År1,0,G46*(1-VLOOKUP($A47,[1]Hugst!$R$5:$W$9,MATCH(ROUNDUP((H$1)/10,0)*10,[1]Hugst!$R$4:$W$4,0))))</f>
        <v>71.181555402989858</v>
      </c>
      <c r="I47">
        <f ca="1">IF($C47-I$1&lt;År1,0,H46*(1-VLOOKUP($A47,[1]Hugst!$R$5:$W$9,MATCH(ROUNDUP((I$1)/10,0)*10,[1]Hugst!$R$4:$W$4,0))))</f>
        <v>71.332197873839419</v>
      </c>
      <c r="J47">
        <f ca="1">IF($C47-J$1&lt;År1,0,I46*(1-VLOOKUP($A47,[1]Hugst!$R$5:$W$9,MATCH(ROUNDUP((J$1)/10,0)*10,[1]Hugst!$R$4:$W$4,0))))</f>
        <v>105.19571855415381</v>
      </c>
      <c r="K47">
        <f ca="1">IF($C47-K$1&lt;År1,0,J46*(1-VLOOKUP($A47,[1]Hugst!$R$5:$W$9,MATCH(ROUNDUP((K$1)/10,0)*10,[1]Hugst!$R$4:$W$4,0))))</f>
        <v>105.34787882369238</v>
      </c>
      <c r="L47">
        <f ca="1">IF($C47-L$1&lt;År1,0,K46*(1-VLOOKUP($A47,[1]Hugst!$R$5:$W$9,MATCH(ROUNDUP((L$1)/10,0)*10,[1]Hugst!$R$4:$W$4,0))))</f>
        <v>105.50080371770207</v>
      </c>
      <c r="M47">
        <f ca="1">IF($C47-M$1&lt;År1,0,L46*(1-VLOOKUP($A47,[1]Hugst!$R$5:$W$9,MATCH(ROUNDUP((M$1)/10,0)*10,[1]Hugst!$R$4:$W$4,0))))</f>
        <v>105.65449707851479</v>
      </c>
      <c r="N47">
        <f ca="1">IF($C47-N$1&lt;År1,0,M46*(1-VLOOKUP($A47,[1]Hugst!$R$5:$W$9,MATCH(ROUNDUP((N$1)/10,0)*10,[1]Hugst!$R$4:$W$4,0))))</f>
        <v>105.80896276777605</v>
      </c>
      <c r="O47">
        <f ca="1">IF($C47-O$1&lt;År1,0,N46*(1-VLOOKUP($A47,[1]Hugst!$R$5:$W$9,MATCH(ROUNDUP((O$1)/10,0)*10,[1]Hugst!$R$4:$W$4,0))))</f>
        <v>105.96420466652819</v>
      </c>
      <c r="P47">
        <f ca="1">IF($C47-P$1&lt;År1,0,O46*(1-VLOOKUP($A47,[1]Hugst!$R$5:$W$9,MATCH(ROUNDUP((P$1)/10,0)*10,[1]Hugst!$R$4:$W$4,0))))</f>
        <v>106.12022667532625</v>
      </c>
      <c r="Q47">
        <f ca="1">IF($C47-Q$1&lt;År1,0,P46*(1-VLOOKUP($A47,[1]Hugst!$R$5:$W$9,MATCH(ROUNDUP((Q$1)/10,0)*10,[1]Hugst!$R$4:$W$4,0))))</f>
        <v>106.27703271431785</v>
      </c>
      <c r="R47">
        <f ca="1">IF($C47-R$1&lt;År1,0,Q46*(1-VLOOKUP($A47,[1]Hugst!$R$5:$W$9,MATCH(ROUNDUP((R$1)/10,0)*10,[1]Hugst!$R$4:$W$4,0))))</f>
        <v>106.4346267233563</v>
      </c>
      <c r="S47">
        <f ca="1">IF($C47-S$1&lt;År1,0,R46*(1-VLOOKUP($A47,[1]Hugst!$R$5:$W$9,MATCH(ROUNDUP((S$1)/10,0)*10,[1]Hugst!$R$4:$W$4,0))))</f>
        <v>106.59301266208753</v>
      </c>
      <c r="T47">
        <f ca="1">IF($C47-T$1&lt;År1,0,S46*(1-VLOOKUP($A47,[1]Hugst!$R$5:$W$9,MATCH(ROUNDUP((T$1)/10,0)*10,[1]Hugst!$R$4:$W$4,0))))</f>
        <v>106.75219451005873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70.734132219146801</v>
      </c>
      <c r="G48">
        <f ca="1">IF($C48-G$1&lt;År1,0,F47*(1-VLOOKUP($A48,[1]Hugst!$R$5:$W$9,MATCH(ROUNDUP((G$1)/10,0)*10,[1]Hugst!$R$4:$W$4,0))))</f>
        <v>70.882526332289189</v>
      </c>
      <c r="H48">
        <f ca="1">IF($C48-H$1&lt;År1,0,G47*(1-VLOOKUP($A48,[1]Hugst!$R$5:$W$9,MATCH(ROUNDUP((H$1)/10,0)*10,[1]Hugst!$R$4:$W$4,0))))</f>
        <v>71.031666144492959</v>
      </c>
      <c r="I48">
        <f ca="1">IF($C48-I$1&lt;År1,0,H47*(1-VLOOKUP($A48,[1]Hugst!$R$5:$W$9,MATCH(ROUNDUP((I$1)/10,0)*10,[1]Hugst!$R$4:$W$4,0))))</f>
        <v>71.181555402989858</v>
      </c>
      <c r="J48">
        <f ca="1">IF($C48-J$1&lt;År1,0,I47*(1-VLOOKUP($A48,[1]Hugst!$R$5:$W$9,MATCH(ROUNDUP((J$1)/10,0)*10,[1]Hugst!$R$4:$W$4,0))))</f>
        <v>71.332197873839419</v>
      </c>
      <c r="K48">
        <f ca="1">IF($C48-K$1&lt;År1,0,J47*(1-VLOOKUP($A48,[1]Hugst!$R$5:$W$9,MATCH(ROUNDUP((K$1)/10,0)*10,[1]Hugst!$R$4:$W$4,0))))</f>
        <v>105.19571855415381</v>
      </c>
      <c r="L48">
        <f ca="1">IF($C48-L$1&lt;År1,0,K47*(1-VLOOKUP($A48,[1]Hugst!$R$5:$W$9,MATCH(ROUNDUP((L$1)/10,0)*10,[1]Hugst!$R$4:$W$4,0))))</f>
        <v>105.34787882369238</v>
      </c>
      <c r="M48">
        <f ca="1">IF($C48-M$1&lt;År1,0,L47*(1-VLOOKUP($A48,[1]Hugst!$R$5:$W$9,MATCH(ROUNDUP((M$1)/10,0)*10,[1]Hugst!$R$4:$W$4,0))))</f>
        <v>105.50080371770207</v>
      </c>
      <c r="N48">
        <f ca="1">IF($C48-N$1&lt;År1,0,M47*(1-VLOOKUP($A48,[1]Hugst!$R$5:$W$9,MATCH(ROUNDUP((N$1)/10,0)*10,[1]Hugst!$R$4:$W$4,0))))</f>
        <v>105.65449707851479</v>
      </c>
      <c r="O48">
        <f ca="1">IF($C48-O$1&lt;År1,0,N47*(1-VLOOKUP($A48,[1]Hugst!$R$5:$W$9,MATCH(ROUNDUP((O$1)/10,0)*10,[1]Hugst!$R$4:$W$4,0))))</f>
        <v>105.80896276777605</v>
      </c>
      <c r="P48">
        <f ca="1">IF($C48-P$1&lt;År1,0,O47*(1-VLOOKUP($A48,[1]Hugst!$R$5:$W$9,MATCH(ROUNDUP((P$1)/10,0)*10,[1]Hugst!$R$4:$W$4,0))))</f>
        <v>105.96420466652819</v>
      </c>
      <c r="Q48">
        <f ca="1">IF($C48-Q$1&lt;År1,0,P47*(1-VLOOKUP($A48,[1]Hugst!$R$5:$W$9,MATCH(ROUNDUP((Q$1)/10,0)*10,[1]Hugst!$R$4:$W$4,0))))</f>
        <v>106.12022667532625</v>
      </c>
      <c r="R48">
        <f ca="1">IF($C48-R$1&lt;År1,0,Q47*(1-VLOOKUP($A48,[1]Hugst!$R$5:$W$9,MATCH(ROUNDUP((R$1)/10,0)*10,[1]Hugst!$R$4:$W$4,0))))</f>
        <v>106.27703271431785</v>
      </c>
      <c r="S48">
        <f ca="1">IF($C48-S$1&lt;År1,0,R47*(1-VLOOKUP($A48,[1]Hugst!$R$5:$W$9,MATCH(ROUNDUP((S$1)/10,0)*10,[1]Hugst!$R$4:$W$4,0))))</f>
        <v>106.4346267233563</v>
      </c>
      <c r="T48">
        <f ca="1">IF($C48-T$1&lt;År1,0,S47*(1-VLOOKUP($A48,[1]Hugst!$R$5:$W$9,MATCH(ROUNDUP((T$1)/10,0)*10,[1]Hugst!$R$4:$W$4,0))))</f>
        <v>106.59301266208753</v>
      </c>
      <c r="U48">
        <f ca="1">IF($C48-U$1&lt;År1,0,T47*(1-VLOOKUP($A48,[1]Hugst!$R$5:$W$9,MATCH(ROUNDUP((U$1)/10,0)*10,[1]Hugst!$R$4:$W$4,0))))</f>
        <v>106.75219451005873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70.586480076568961</v>
      </c>
      <c r="G49">
        <f ca="1">IF($C49-G$1&lt;År1,0,F48*(1-VLOOKUP($A49,[1]Hugst!$R$5:$W$9,MATCH(ROUNDUP((G$1)/10,0)*10,[1]Hugst!$R$4:$W$4,0))))</f>
        <v>70.734132219146801</v>
      </c>
      <c r="H49">
        <f ca="1">IF($C49-H$1&lt;År1,0,G48*(1-VLOOKUP($A49,[1]Hugst!$R$5:$W$9,MATCH(ROUNDUP((H$1)/10,0)*10,[1]Hugst!$R$4:$W$4,0))))</f>
        <v>70.882526332289189</v>
      </c>
      <c r="I49">
        <f ca="1">IF($C49-I$1&lt;År1,0,H48*(1-VLOOKUP($A49,[1]Hugst!$R$5:$W$9,MATCH(ROUNDUP((I$1)/10,0)*10,[1]Hugst!$R$4:$W$4,0))))</f>
        <v>71.031666144492959</v>
      </c>
      <c r="J49">
        <f ca="1">IF($C49-J$1&lt;År1,0,I48*(1-VLOOKUP($A49,[1]Hugst!$R$5:$W$9,MATCH(ROUNDUP((J$1)/10,0)*10,[1]Hugst!$R$4:$W$4,0))))</f>
        <v>71.181555402989858</v>
      </c>
      <c r="K49">
        <f ca="1">IF($C49-K$1&lt;År1,0,J48*(1-VLOOKUP($A49,[1]Hugst!$R$5:$W$9,MATCH(ROUNDUP((K$1)/10,0)*10,[1]Hugst!$R$4:$W$4,0))))</f>
        <v>71.332197873839419</v>
      </c>
      <c r="L49">
        <f ca="1">IF($C49-L$1&lt;År1,0,K48*(1-VLOOKUP($A49,[1]Hugst!$R$5:$W$9,MATCH(ROUNDUP((L$1)/10,0)*10,[1]Hugst!$R$4:$W$4,0))))</f>
        <v>105.19571855415381</v>
      </c>
      <c r="M49">
        <f ca="1">IF($C49-M$1&lt;År1,0,L48*(1-VLOOKUP($A49,[1]Hugst!$R$5:$W$9,MATCH(ROUNDUP((M$1)/10,0)*10,[1]Hugst!$R$4:$W$4,0))))</f>
        <v>105.34787882369238</v>
      </c>
      <c r="N49">
        <f ca="1">IF($C49-N$1&lt;År1,0,M48*(1-VLOOKUP($A49,[1]Hugst!$R$5:$W$9,MATCH(ROUNDUP((N$1)/10,0)*10,[1]Hugst!$R$4:$W$4,0))))</f>
        <v>105.50080371770207</v>
      </c>
      <c r="O49">
        <f ca="1">IF($C49-O$1&lt;År1,0,N48*(1-VLOOKUP($A49,[1]Hugst!$R$5:$W$9,MATCH(ROUNDUP((O$1)/10,0)*10,[1]Hugst!$R$4:$W$4,0))))</f>
        <v>105.65449707851479</v>
      </c>
      <c r="P49">
        <f ca="1">IF($C49-P$1&lt;År1,0,O48*(1-VLOOKUP($A49,[1]Hugst!$R$5:$W$9,MATCH(ROUNDUP((P$1)/10,0)*10,[1]Hugst!$R$4:$W$4,0))))</f>
        <v>105.80896276777605</v>
      </c>
      <c r="Q49">
        <f ca="1">IF($C49-Q$1&lt;År1,0,P48*(1-VLOOKUP($A49,[1]Hugst!$R$5:$W$9,MATCH(ROUNDUP((Q$1)/10,0)*10,[1]Hugst!$R$4:$W$4,0))))</f>
        <v>105.96420466652819</v>
      </c>
      <c r="R49">
        <f ca="1">IF($C49-R$1&lt;År1,0,Q48*(1-VLOOKUP($A49,[1]Hugst!$R$5:$W$9,MATCH(ROUNDUP((R$1)/10,0)*10,[1]Hugst!$R$4:$W$4,0))))</f>
        <v>106.12022667532625</v>
      </c>
      <c r="S49">
        <f ca="1">IF($C49-S$1&lt;År1,0,R48*(1-VLOOKUP($A49,[1]Hugst!$R$5:$W$9,MATCH(ROUNDUP((S$1)/10,0)*10,[1]Hugst!$R$4:$W$4,0))))</f>
        <v>106.27703271431785</v>
      </c>
      <c r="T49">
        <f ca="1">IF($C49-T$1&lt;År1,0,S48*(1-VLOOKUP($A49,[1]Hugst!$R$5:$W$9,MATCH(ROUNDUP((T$1)/10,0)*10,[1]Hugst!$R$4:$W$4,0))))</f>
        <v>106.4346267233563</v>
      </c>
      <c r="U49">
        <f ca="1">IF($C49-U$1&lt;År1,0,T48*(1-VLOOKUP($A49,[1]Hugst!$R$5:$W$9,MATCH(ROUNDUP((U$1)/10,0)*10,[1]Hugst!$R$4:$W$4,0))))</f>
        <v>106.59301266208753</v>
      </c>
      <c r="V49">
        <f ca="1">IF($C49-V$1&lt;År1,0,U48*(1-VLOOKUP($A49,[1]Hugst!$R$5:$W$9,MATCH(ROUNDUP((V$1)/10,0)*10,[1]Hugst!$R$4:$W$4,0))))</f>
        <v>106.75219451005873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70.439566194704895</v>
      </c>
      <c r="G50">
        <f ca="1">IF($C50-G$1&lt;År1,0,F49*(1-VLOOKUP($A50,[1]Hugst!$R$5:$W$9,MATCH(ROUNDUP((G$1)/10,0)*10,[1]Hugst!$R$4:$W$4,0))))</f>
        <v>70.586480076568961</v>
      </c>
      <c r="H50">
        <f ca="1">IF($C50-H$1&lt;År1,0,G49*(1-VLOOKUP($A50,[1]Hugst!$R$5:$W$9,MATCH(ROUNDUP((H$1)/10,0)*10,[1]Hugst!$R$4:$W$4,0))))</f>
        <v>70.734132219146801</v>
      </c>
      <c r="I50">
        <f ca="1">IF($C50-I$1&lt;År1,0,H49*(1-VLOOKUP($A50,[1]Hugst!$R$5:$W$9,MATCH(ROUNDUP((I$1)/10,0)*10,[1]Hugst!$R$4:$W$4,0))))</f>
        <v>70.882526332289189</v>
      </c>
      <c r="J50">
        <f ca="1">IF($C50-J$1&lt;År1,0,I49*(1-VLOOKUP($A50,[1]Hugst!$R$5:$W$9,MATCH(ROUNDUP((J$1)/10,0)*10,[1]Hugst!$R$4:$W$4,0))))</f>
        <v>71.031666144492959</v>
      </c>
      <c r="K50">
        <f ca="1">IF($C50-K$1&lt;År1,0,J49*(1-VLOOKUP($A50,[1]Hugst!$R$5:$W$9,MATCH(ROUNDUP((K$1)/10,0)*10,[1]Hugst!$R$4:$W$4,0))))</f>
        <v>71.181555402989858</v>
      </c>
      <c r="L50">
        <f ca="1">IF($C50-L$1&lt;År1,0,K49*(1-VLOOKUP($A50,[1]Hugst!$R$5:$W$9,MATCH(ROUNDUP((L$1)/10,0)*10,[1]Hugst!$R$4:$W$4,0))))</f>
        <v>71.332197873839419</v>
      </c>
      <c r="M50">
        <f ca="1">IF($C50-M$1&lt;År1,0,L49*(1-VLOOKUP($A50,[1]Hugst!$R$5:$W$9,MATCH(ROUNDUP((M$1)/10,0)*10,[1]Hugst!$R$4:$W$4,0))))</f>
        <v>105.19571855415381</v>
      </c>
      <c r="N50">
        <f ca="1">IF($C50-N$1&lt;År1,0,M49*(1-VLOOKUP($A50,[1]Hugst!$R$5:$W$9,MATCH(ROUNDUP((N$1)/10,0)*10,[1]Hugst!$R$4:$W$4,0))))</f>
        <v>105.34787882369238</v>
      </c>
      <c r="O50">
        <f ca="1">IF($C50-O$1&lt;År1,0,N49*(1-VLOOKUP($A50,[1]Hugst!$R$5:$W$9,MATCH(ROUNDUP((O$1)/10,0)*10,[1]Hugst!$R$4:$W$4,0))))</f>
        <v>105.50080371770207</v>
      </c>
      <c r="P50">
        <f ca="1">IF($C50-P$1&lt;År1,0,O49*(1-VLOOKUP($A50,[1]Hugst!$R$5:$W$9,MATCH(ROUNDUP((P$1)/10,0)*10,[1]Hugst!$R$4:$W$4,0))))</f>
        <v>105.65449707851479</v>
      </c>
      <c r="Q50">
        <f ca="1">IF($C50-Q$1&lt;År1,0,P49*(1-VLOOKUP($A50,[1]Hugst!$R$5:$W$9,MATCH(ROUNDUP((Q$1)/10,0)*10,[1]Hugst!$R$4:$W$4,0))))</f>
        <v>105.80896276777605</v>
      </c>
      <c r="R50">
        <f ca="1">IF($C50-R$1&lt;År1,0,Q49*(1-VLOOKUP($A50,[1]Hugst!$R$5:$W$9,MATCH(ROUNDUP((R$1)/10,0)*10,[1]Hugst!$R$4:$W$4,0))))</f>
        <v>105.96420466652819</v>
      </c>
      <c r="S50">
        <f ca="1">IF($C50-S$1&lt;År1,0,R49*(1-VLOOKUP($A50,[1]Hugst!$R$5:$W$9,MATCH(ROUNDUP((S$1)/10,0)*10,[1]Hugst!$R$4:$W$4,0))))</f>
        <v>106.12022667532625</v>
      </c>
      <c r="T50">
        <f ca="1">IF($C50-T$1&lt;År1,0,S49*(1-VLOOKUP($A50,[1]Hugst!$R$5:$W$9,MATCH(ROUNDUP((T$1)/10,0)*10,[1]Hugst!$R$4:$W$4,0))))</f>
        <v>106.27703271431785</v>
      </c>
      <c r="U50">
        <f ca="1">IF($C50-U$1&lt;År1,0,T49*(1-VLOOKUP($A50,[1]Hugst!$R$5:$W$9,MATCH(ROUNDUP((U$1)/10,0)*10,[1]Hugst!$R$4:$W$4,0))))</f>
        <v>106.4346267233563</v>
      </c>
      <c r="V50">
        <f ca="1">IF($C50-V$1&lt;År1,0,U49*(1-VLOOKUP($A50,[1]Hugst!$R$5:$W$9,MATCH(ROUNDUP((V$1)/10,0)*10,[1]Hugst!$R$4:$W$4,0))))</f>
        <v>106.59301266208753</v>
      </c>
      <c r="W50">
        <f ca="1">IF($C50-W$1&lt;År1,0,V49*(1-VLOOKUP($A50,[1]Hugst!$R$5:$W$9,MATCH(ROUNDUP((W$1)/10,0)*10,[1]Hugst!$R$4:$W$4,0))))</f>
        <v>106.75219451005873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70.293386882250417</v>
      </c>
      <c r="G51">
        <f ca="1">IF($C51-G$1&lt;År1,0,F50*(1-VLOOKUP($A51,[1]Hugst!$R$5:$W$9,MATCH(ROUNDUP((G$1)/10,0)*10,[1]Hugst!$R$4:$W$4,0))))</f>
        <v>70.439566194704895</v>
      </c>
      <c r="H51">
        <f ca="1">IF($C51-H$1&lt;År1,0,G50*(1-VLOOKUP($A51,[1]Hugst!$R$5:$W$9,MATCH(ROUNDUP((H$1)/10,0)*10,[1]Hugst!$R$4:$W$4,0))))</f>
        <v>70.586480076568961</v>
      </c>
      <c r="I51">
        <f ca="1">IF($C51-I$1&lt;År1,0,H50*(1-VLOOKUP($A51,[1]Hugst!$R$5:$W$9,MATCH(ROUNDUP((I$1)/10,0)*10,[1]Hugst!$R$4:$W$4,0))))</f>
        <v>70.734132219146801</v>
      </c>
      <c r="J51">
        <f ca="1">IF($C51-J$1&lt;År1,0,I50*(1-VLOOKUP($A51,[1]Hugst!$R$5:$W$9,MATCH(ROUNDUP((J$1)/10,0)*10,[1]Hugst!$R$4:$W$4,0))))</f>
        <v>70.882526332289189</v>
      </c>
      <c r="K51">
        <f ca="1">IF($C51-K$1&lt;År1,0,J50*(1-VLOOKUP($A51,[1]Hugst!$R$5:$W$9,MATCH(ROUNDUP((K$1)/10,0)*10,[1]Hugst!$R$4:$W$4,0))))</f>
        <v>71.031666144492959</v>
      </c>
      <c r="L51">
        <f ca="1">IF($C51-L$1&lt;År1,0,K50*(1-VLOOKUP($A51,[1]Hugst!$R$5:$W$9,MATCH(ROUNDUP((L$1)/10,0)*10,[1]Hugst!$R$4:$W$4,0))))</f>
        <v>71.181555402989858</v>
      </c>
      <c r="M51">
        <f ca="1">IF($C51-M$1&lt;År1,0,L50*(1-VLOOKUP($A51,[1]Hugst!$R$5:$W$9,MATCH(ROUNDUP((M$1)/10,0)*10,[1]Hugst!$R$4:$W$4,0))))</f>
        <v>71.332197873839419</v>
      </c>
      <c r="N51">
        <f ca="1">IF($C51-N$1&lt;År1,0,M50*(1-VLOOKUP($A51,[1]Hugst!$R$5:$W$9,MATCH(ROUNDUP((N$1)/10,0)*10,[1]Hugst!$R$4:$W$4,0))))</f>
        <v>105.19571855415381</v>
      </c>
      <c r="O51">
        <f ca="1">IF($C51-O$1&lt;År1,0,N50*(1-VLOOKUP($A51,[1]Hugst!$R$5:$W$9,MATCH(ROUNDUP((O$1)/10,0)*10,[1]Hugst!$R$4:$W$4,0))))</f>
        <v>105.34787882369238</v>
      </c>
      <c r="P51">
        <f ca="1">IF($C51-P$1&lt;År1,0,O50*(1-VLOOKUP($A51,[1]Hugst!$R$5:$W$9,MATCH(ROUNDUP((P$1)/10,0)*10,[1]Hugst!$R$4:$W$4,0))))</f>
        <v>105.50080371770207</v>
      </c>
      <c r="Q51">
        <f ca="1">IF($C51-Q$1&lt;År1,0,P50*(1-VLOOKUP($A51,[1]Hugst!$R$5:$W$9,MATCH(ROUNDUP((Q$1)/10,0)*10,[1]Hugst!$R$4:$W$4,0))))</f>
        <v>105.65449707851479</v>
      </c>
      <c r="R51">
        <f ca="1">IF($C51-R$1&lt;År1,0,Q50*(1-VLOOKUP($A51,[1]Hugst!$R$5:$W$9,MATCH(ROUNDUP((R$1)/10,0)*10,[1]Hugst!$R$4:$W$4,0))))</f>
        <v>105.80896276777605</v>
      </c>
      <c r="S51">
        <f ca="1">IF($C51-S$1&lt;År1,0,R50*(1-VLOOKUP($A51,[1]Hugst!$R$5:$W$9,MATCH(ROUNDUP((S$1)/10,0)*10,[1]Hugst!$R$4:$W$4,0))))</f>
        <v>105.96420466652819</v>
      </c>
      <c r="T51">
        <f ca="1">IF($C51-T$1&lt;År1,0,S50*(1-VLOOKUP($A51,[1]Hugst!$R$5:$W$9,MATCH(ROUNDUP((T$1)/10,0)*10,[1]Hugst!$R$4:$W$4,0))))</f>
        <v>106.12022667532625</v>
      </c>
      <c r="U51">
        <f ca="1">IF($C51-U$1&lt;År1,0,T50*(1-VLOOKUP($A51,[1]Hugst!$R$5:$W$9,MATCH(ROUNDUP((U$1)/10,0)*10,[1]Hugst!$R$4:$W$4,0))))</f>
        <v>106.27703271431785</v>
      </c>
      <c r="V51">
        <f ca="1">IF($C51-V$1&lt;År1,0,U50*(1-VLOOKUP($A51,[1]Hugst!$R$5:$W$9,MATCH(ROUNDUP((V$1)/10,0)*10,[1]Hugst!$R$4:$W$4,0))))</f>
        <v>106.4346267233563</v>
      </c>
      <c r="W51">
        <f ca="1">IF($C51-W$1&lt;År1,0,V50*(1-VLOOKUP($A51,[1]Hugst!$R$5:$W$9,MATCH(ROUNDUP((W$1)/10,0)*10,[1]Hugst!$R$4:$W$4,0))))</f>
        <v>106.59301266208753</v>
      </c>
      <c r="X51">
        <f ca="1">IF($C51-X$1&lt;År1,0,W50*(1-VLOOKUP($A51,[1]Hugst!$R$5:$W$9,MATCH(ROUNDUP((X$1)/10,0)*10,[1]Hugst!$R$4:$W$4,0))))</f>
        <v>106.75219451005873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70.147938466356578</v>
      </c>
      <c r="G52">
        <f ca="1">IF($C52-G$1&lt;År1,0,F51*(1-VLOOKUP($A52,[1]Hugst!$R$5:$W$9,MATCH(ROUNDUP((G$1)/10,0)*10,[1]Hugst!$R$4:$W$4,0))))</f>
        <v>70.293386882250417</v>
      </c>
      <c r="H52">
        <f ca="1">IF($C52-H$1&lt;År1,0,G51*(1-VLOOKUP($A52,[1]Hugst!$R$5:$W$9,MATCH(ROUNDUP((H$1)/10,0)*10,[1]Hugst!$R$4:$W$4,0))))</f>
        <v>70.439566194704895</v>
      </c>
      <c r="I52">
        <f ca="1">IF($C52-I$1&lt;År1,0,H51*(1-VLOOKUP($A52,[1]Hugst!$R$5:$W$9,MATCH(ROUNDUP((I$1)/10,0)*10,[1]Hugst!$R$4:$W$4,0))))</f>
        <v>70.586480076568961</v>
      </c>
      <c r="J52">
        <f ca="1">IF($C52-J$1&lt;År1,0,I51*(1-VLOOKUP($A52,[1]Hugst!$R$5:$W$9,MATCH(ROUNDUP((J$1)/10,0)*10,[1]Hugst!$R$4:$W$4,0))))</f>
        <v>70.734132219146801</v>
      </c>
      <c r="K52">
        <f ca="1">IF($C52-K$1&lt;År1,0,J51*(1-VLOOKUP($A52,[1]Hugst!$R$5:$W$9,MATCH(ROUNDUP((K$1)/10,0)*10,[1]Hugst!$R$4:$W$4,0))))</f>
        <v>70.882526332289189</v>
      </c>
      <c r="L52">
        <f ca="1">IF($C52-L$1&lt;År1,0,K51*(1-VLOOKUP($A52,[1]Hugst!$R$5:$W$9,MATCH(ROUNDUP((L$1)/10,0)*10,[1]Hugst!$R$4:$W$4,0))))</f>
        <v>71.031666144492959</v>
      </c>
      <c r="M52">
        <f ca="1">IF($C52-M$1&lt;År1,0,L51*(1-VLOOKUP($A52,[1]Hugst!$R$5:$W$9,MATCH(ROUNDUP((M$1)/10,0)*10,[1]Hugst!$R$4:$W$4,0))))</f>
        <v>71.181555402989858</v>
      </c>
      <c r="N52">
        <f ca="1">IF($C52-N$1&lt;År1,0,M51*(1-VLOOKUP($A52,[1]Hugst!$R$5:$W$9,MATCH(ROUNDUP((N$1)/10,0)*10,[1]Hugst!$R$4:$W$4,0))))</f>
        <v>71.332197873839419</v>
      </c>
      <c r="O52">
        <f ca="1">IF($C52-O$1&lt;År1,0,N51*(1-VLOOKUP($A52,[1]Hugst!$R$5:$W$9,MATCH(ROUNDUP((O$1)/10,0)*10,[1]Hugst!$R$4:$W$4,0))))</f>
        <v>105.19571855415381</v>
      </c>
      <c r="P52">
        <f ca="1">IF($C52-P$1&lt;År1,0,O51*(1-VLOOKUP($A52,[1]Hugst!$R$5:$W$9,MATCH(ROUNDUP((P$1)/10,0)*10,[1]Hugst!$R$4:$W$4,0))))</f>
        <v>105.34787882369238</v>
      </c>
      <c r="Q52">
        <f ca="1">IF($C52-Q$1&lt;År1,0,P51*(1-VLOOKUP($A52,[1]Hugst!$R$5:$W$9,MATCH(ROUNDUP((Q$1)/10,0)*10,[1]Hugst!$R$4:$W$4,0))))</f>
        <v>105.50080371770207</v>
      </c>
      <c r="R52">
        <f ca="1">IF($C52-R$1&lt;År1,0,Q51*(1-VLOOKUP($A52,[1]Hugst!$R$5:$W$9,MATCH(ROUNDUP((R$1)/10,0)*10,[1]Hugst!$R$4:$W$4,0))))</f>
        <v>105.65449707851479</v>
      </c>
      <c r="S52">
        <f ca="1">IF($C52-S$1&lt;År1,0,R51*(1-VLOOKUP($A52,[1]Hugst!$R$5:$W$9,MATCH(ROUNDUP((S$1)/10,0)*10,[1]Hugst!$R$4:$W$4,0))))</f>
        <v>105.80896276777605</v>
      </c>
      <c r="T52">
        <f ca="1">IF($C52-T$1&lt;År1,0,S51*(1-VLOOKUP($A52,[1]Hugst!$R$5:$W$9,MATCH(ROUNDUP((T$1)/10,0)*10,[1]Hugst!$R$4:$W$4,0))))</f>
        <v>105.96420466652819</v>
      </c>
      <c r="U52">
        <f ca="1">IF($C52-U$1&lt;År1,0,T51*(1-VLOOKUP($A52,[1]Hugst!$R$5:$W$9,MATCH(ROUNDUP((U$1)/10,0)*10,[1]Hugst!$R$4:$W$4,0))))</f>
        <v>106.12022667532625</v>
      </c>
      <c r="V52">
        <f ca="1">IF($C52-V$1&lt;År1,0,U51*(1-VLOOKUP($A52,[1]Hugst!$R$5:$W$9,MATCH(ROUNDUP((V$1)/10,0)*10,[1]Hugst!$R$4:$W$4,0))))</f>
        <v>106.27703271431785</v>
      </c>
      <c r="W52">
        <f ca="1">IF($C52-W$1&lt;År1,0,V51*(1-VLOOKUP($A52,[1]Hugst!$R$5:$W$9,MATCH(ROUNDUP((W$1)/10,0)*10,[1]Hugst!$R$4:$W$4,0))))</f>
        <v>106.4346267233563</v>
      </c>
      <c r="X52">
        <f ca="1">IF($C52-X$1&lt;År1,0,W51*(1-VLOOKUP($A52,[1]Hugst!$R$5:$W$9,MATCH(ROUNDUP((X$1)/10,0)*10,[1]Hugst!$R$4:$W$4,0))))</f>
        <v>106.59301266208753</v>
      </c>
      <c r="Y52">
        <f ca="1">IF($C52-Y$1&lt;År1,0,X51*(1-VLOOKUP($A52,[1]Hugst!$R$5:$W$9,MATCH(ROUNDUP((Y$1)/10,0)*10,[1]Hugst!$R$4:$W$4,0))))</f>
        <v>106.75219451005873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70.003217292543724</v>
      </c>
      <c r="G53">
        <f ca="1">IF($C53-G$1&lt;År1,0,F52*(1-VLOOKUP($A53,[1]Hugst!$R$5:$W$9,MATCH(ROUNDUP((G$1)/10,0)*10,[1]Hugst!$R$4:$W$4,0))))</f>
        <v>70.147938466356578</v>
      </c>
      <c r="H53">
        <f ca="1">IF($C53-H$1&lt;År1,0,G52*(1-VLOOKUP($A53,[1]Hugst!$R$5:$W$9,MATCH(ROUNDUP((H$1)/10,0)*10,[1]Hugst!$R$4:$W$4,0))))</f>
        <v>70.293386882250417</v>
      </c>
      <c r="I53">
        <f ca="1">IF($C53-I$1&lt;År1,0,H52*(1-VLOOKUP($A53,[1]Hugst!$R$5:$W$9,MATCH(ROUNDUP((I$1)/10,0)*10,[1]Hugst!$R$4:$W$4,0))))</f>
        <v>70.439566194704895</v>
      </c>
      <c r="J53">
        <f ca="1">IF($C53-J$1&lt;År1,0,I52*(1-VLOOKUP($A53,[1]Hugst!$R$5:$W$9,MATCH(ROUNDUP((J$1)/10,0)*10,[1]Hugst!$R$4:$W$4,0))))</f>
        <v>70.586480076568961</v>
      </c>
      <c r="K53">
        <f ca="1">IF($C53-K$1&lt;År1,0,J52*(1-VLOOKUP($A53,[1]Hugst!$R$5:$W$9,MATCH(ROUNDUP((K$1)/10,0)*10,[1]Hugst!$R$4:$W$4,0))))</f>
        <v>70.734132219146801</v>
      </c>
      <c r="L53">
        <f ca="1">IF($C53-L$1&lt;År1,0,K52*(1-VLOOKUP($A53,[1]Hugst!$R$5:$W$9,MATCH(ROUNDUP((L$1)/10,0)*10,[1]Hugst!$R$4:$W$4,0))))</f>
        <v>70.882526332289189</v>
      </c>
      <c r="M53">
        <f ca="1">IF($C53-M$1&lt;År1,0,L52*(1-VLOOKUP($A53,[1]Hugst!$R$5:$W$9,MATCH(ROUNDUP((M$1)/10,0)*10,[1]Hugst!$R$4:$W$4,0))))</f>
        <v>71.031666144492959</v>
      </c>
      <c r="N53">
        <f ca="1">IF($C53-N$1&lt;År1,0,M52*(1-VLOOKUP($A53,[1]Hugst!$R$5:$W$9,MATCH(ROUNDUP((N$1)/10,0)*10,[1]Hugst!$R$4:$W$4,0))))</f>
        <v>71.181555402989858</v>
      </c>
      <c r="O53">
        <f ca="1">IF($C53-O$1&lt;År1,0,N52*(1-VLOOKUP($A53,[1]Hugst!$R$5:$W$9,MATCH(ROUNDUP((O$1)/10,0)*10,[1]Hugst!$R$4:$W$4,0))))</f>
        <v>71.332197873839419</v>
      </c>
      <c r="P53">
        <f ca="1">IF($C53-P$1&lt;År1,0,O52*(1-VLOOKUP($A53,[1]Hugst!$R$5:$W$9,MATCH(ROUNDUP((P$1)/10,0)*10,[1]Hugst!$R$4:$W$4,0))))</f>
        <v>105.19571855415381</v>
      </c>
      <c r="Q53">
        <f ca="1">IF($C53-Q$1&lt;År1,0,P52*(1-VLOOKUP($A53,[1]Hugst!$R$5:$W$9,MATCH(ROUNDUP((Q$1)/10,0)*10,[1]Hugst!$R$4:$W$4,0))))</f>
        <v>105.34787882369238</v>
      </c>
      <c r="R53">
        <f ca="1">IF($C53-R$1&lt;År1,0,Q52*(1-VLOOKUP($A53,[1]Hugst!$R$5:$W$9,MATCH(ROUNDUP((R$1)/10,0)*10,[1]Hugst!$R$4:$W$4,0))))</f>
        <v>105.50080371770207</v>
      </c>
      <c r="S53">
        <f ca="1">IF($C53-S$1&lt;År1,0,R52*(1-VLOOKUP($A53,[1]Hugst!$R$5:$W$9,MATCH(ROUNDUP((S$1)/10,0)*10,[1]Hugst!$R$4:$W$4,0))))</f>
        <v>105.65449707851479</v>
      </c>
      <c r="T53">
        <f ca="1">IF($C53-T$1&lt;År1,0,S52*(1-VLOOKUP($A53,[1]Hugst!$R$5:$W$9,MATCH(ROUNDUP((T$1)/10,0)*10,[1]Hugst!$R$4:$W$4,0))))</f>
        <v>105.80896276777605</v>
      </c>
      <c r="U53">
        <f ca="1">IF($C53-U$1&lt;År1,0,T52*(1-VLOOKUP($A53,[1]Hugst!$R$5:$W$9,MATCH(ROUNDUP((U$1)/10,0)*10,[1]Hugst!$R$4:$W$4,0))))</f>
        <v>105.96420466652819</v>
      </c>
      <c r="V53">
        <f ca="1">IF($C53-V$1&lt;År1,0,U52*(1-VLOOKUP($A53,[1]Hugst!$R$5:$W$9,MATCH(ROUNDUP((V$1)/10,0)*10,[1]Hugst!$R$4:$W$4,0))))</f>
        <v>106.12022667532625</v>
      </c>
      <c r="W53">
        <f ca="1">IF($C53-W$1&lt;År1,0,V52*(1-VLOOKUP($A53,[1]Hugst!$R$5:$W$9,MATCH(ROUNDUP((W$1)/10,0)*10,[1]Hugst!$R$4:$W$4,0))))</f>
        <v>106.27703271431785</v>
      </c>
      <c r="X53">
        <f ca="1">IF($C53-X$1&lt;År1,0,W52*(1-VLOOKUP($A53,[1]Hugst!$R$5:$W$9,MATCH(ROUNDUP((X$1)/10,0)*10,[1]Hugst!$R$4:$W$4,0))))</f>
        <v>106.4346267233563</v>
      </c>
      <c r="Y53">
        <f ca="1">IF($C53-Y$1&lt;År1,0,X52*(1-VLOOKUP($A53,[1]Hugst!$R$5:$W$9,MATCH(ROUNDUP((Y$1)/10,0)*10,[1]Hugst!$R$4:$W$4,0))))</f>
        <v>106.59301266208753</v>
      </c>
      <c r="Z53">
        <f ca="1">IF($C53-Z$1&lt;År1,0,Y52*(1-VLOOKUP($A53,[1]Hugst!$R$5:$W$9,MATCH(ROUNDUP((Z$1)/10,0)*10,[1]Hugst!$R$4:$W$4,0))))</f>
        <v>106.75219451005873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69.859219724599853</v>
      </c>
      <c r="G54">
        <f ca="1">IF($C54-G$1&lt;År1,0,F53*(1-VLOOKUP($A54,[1]Hugst!$R$5:$W$9,MATCH(ROUNDUP((G$1)/10,0)*10,[1]Hugst!$R$4:$W$4,0))))</f>
        <v>70.003217292543724</v>
      </c>
      <c r="H54">
        <f ca="1">IF($C54-H$1&lt;År1,0,G53*(1-VLOOKUP($A54,[1]Hugst!$R$5:$W$9,MATCH(ROUNDUP((H$1)/10,0)*10,[1]Hugst!$R$4:$W$4,0))))</f>
        <v>70.147938466356578</v>
      </c>
      <c r="I54">
        <f ca="1">IF($C54-I$1&lt;År1,0,H53*(1-VLOOKUP($A54,[1]Hugst!$R$5:$W$9,MATCH(ROUNDUP((I$1)/10,0)*10,[1]Hugst!$R$4:$W$4,0))))</f>
        <v>70.293386882250417</v>
      </c>
      <c r="J54">
        <f ca="1">IF($C54-J$1&lt;År1,0,I53*(1-VLOOKUP($A54,[1]Hugst!$R$5:$W$9,MATCH(ROUNDUP((J$1)/10,0)*10,[1]Hugst!$R$4:$W$4,0))))</f>
        <v>70.439566194704895</v>
      </c>
      <c r="K54">
        <f ca="1">IF($C54-K$1&lt;År1,0,J53*(1-VLOOKUP($A54,[1]Hugst!$R$5:$W$9,MATCH(ROUNDUP((K$1)/10,0)*10,[1]Hugst!$R$4:$W$4,0))))</f>
        <v>70.586480076568961</v>
      </c>
      <c r="L54">
        <f ca="1">IF($C54-L$1&lt;År1,0,K53*(1-VLOOKUP($A54,[1]Hugst!$R$5:$W$9,MATCH(ROUNDUP((L$1)/10,0)*10,[1]Hugst!$R$4:$W$4,0))))</f>
        <v>70.734132219146801</v>
      </c>
      <c r="M54">
        <f ca="1">IF($C54-M$1&lt;År1,0,L53*(1-VLOOKUP($A54,[1]Hugst!$R$5:$W$9,MATCH(ROUNDUP((M$1)/10,0)*10,[1]Hugst!$R$4:$W$4,0))))</f>
        <v>70.882526332289189</v>
      </c>
      <c r="N54">
        <f ca="1">IF($C54-N$1&lt;År1,0,M53*(1-VLOOKUP($A54,[1]Hugst!$R$5:$W$9,MATCH(ROUNDUP((N$1)/10,0)*10,[1]Hugst!$R$4:$W$4,0))))</f>
        <v>71.031666144492959</v>
      </c>
      <c r="O54">
        <f ca="1">IF($C54-O$1&lt;År1,0,N53*(1-VLOOKUP($A54,[1]Hugst!$R$5:$W$9,MATCH(ROUNDUP((O$1)/10,0)*10,[1]Hugst!$R$4:$W$4,0))))</f>
        <v>71.181555402989858</v>
      </c>
      <c r="P54">
        <f ca="1">IF($C54-P$1&lt;År1,0,O53*(1-VLOOKUP($A54,[1]Hugst!$R$5:$W$9,MATCH(ROUNDUP((P$1)/10,0)*10,[1]Hugst!$R$4:$W$4,0))))</f>
        <v>71.332197873839419</v>
      </c>
      <c r="Q54">
        <f ca="1">IF($C54-Q$1&lt;År1,0,P53*(1-VLOOKUP($A54,[1]Hugst!$R$5:$W$9,MATCH(ROUNDUP((Q$1)/10,0)*10,[1]Hugst!$R$4:$W$4,0))))</f>
        <v>105.19571855415381</v>
      </c>
      <c r="R54">
        <f ca="1">IF($C54-R$1&lt;År1,0,Q53*(1-VLOOKUP($A54,[1]Hugst!$R$5:$W$9,MATCH(ROUNDUP((R$1)/10,0)*10,[1]Hugst!$R$4:$W$4,0))))</f>
        <v>105.34787882369238</v>
      </c>
      <c r="S54">
        <f ca="1">IF($C54-S$1&lt;År1,0,R53*(1-VLOOKUP($A54,[1]Hugst!$R$5:$W$9,MATCH(ROUNDUP((S$1)/10,0)*10,[1]Hugst!$R$4:$W$4,0))))</f>
        <v>105.50080371770207</v>
      </c>
      <c r="T54">
        <f ca="1">IF($C54-T$1&lt;År1,0,S53*(1-VLOOKUP($A54,[1]Hugst!$R$5:$W$9,MATCH(ROUNDUP((T$1)/10,0)*10,[1]Hugst!$R$4:$W$4,0))))</f>
        <v>105.65449707851479</v>
      </c>
      <c r="U54">
        <f ca="1">IF($C54-U$1&lt;År1,0,T53*(1-VLOOKUP($A54,[1]Hugst!$R$5:$W$9,MATCH(ROUNDUP((U$1)/10,0)*10,[1]Hugst!$R$4:$W$4,0))))</f>
        <v>105.80896276777605</v>
      </c>
      <c r="V54">
        <f ca="1">IF($C54-V$1&lt;År1,0,U53*(1-VLOOKUP($A54,[1]Hugst!$R$5:$W$9,MATCH(ROUNDUP((V$1)/10,0)*10,[1]Hugst!$R$4:$W$4,0))))</f>
        <v>105.96420466652819</v>
      </c>
      <c r="W54">
        <f ca="1">IF($C54-W$1&lt;År1,0,V53*(1-VLOOKUP($A54,[1]Hugst!$R$5:$W$9,MATCH(ROUNDUP((W$1)/10,0)*10,[1]Hugst!$R$4:$W$4,0))))</f>
        <v>106.12022667532625</v>
      </c>
      <c r="X54">
        <f ca="1">IF($C54-X$1&lt;År1,0,W53*(1-VLOOKUP($A54,[1]Hugst!$R$5:$W$9,MATCH(ROUNDUP((X$1)/10,0)*10,[1]Hugst!$R$4:$W$4,0))))</f>
        <v>106.27703271431785</v>
      </c>
      <c r="Y54">
        <f ca="1">IF($C54-Y$1&lt;År1,0,X53*(1-VLOOKUP($A54,[1]Hugst!$R$5:$W$9,MATCH(ROUNDUP((Y$1)/10,0)*10,[1]Hugst!$R$4:$W$4,0))))</f>
        <v>106.4346267233563</v>
      </c>
      <c r="Z54">
        <f ca="1">IF($C54-Z$1&lt;År1,0,Y53*(1-VLOOKUP($A54,[1]Hugst!$R$5:$W$9,MATCH(ROUNDUP((Z$1)/10,0)*10,[1]Hugst!$R$4:$W$4,0))))</f>
        <v>106.59301266208753</v>
      </c>
      <c r="AA54">
        <f ca="1">IF($C54-AA$1&lt;År1,0,Z53*(1-VLOOKUP($A54,[1]Hugst!$R$5:$W$9,MATCH(ROUNDUP((AA$1)/10,0)*10,[1]Hugst!$R$4:$W$4,0))))</f>
        <v>106.75219451005873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69.715942144495131</v>
      </c>
      <c r="G55">
        <f ca="1">IF($C55-G$1&lt;År1,0,F54*(1-VLOOKUP($A55,[1]Hugst!$R$5:$W$9,MATCH(ROUNDUP((G$1)/10,0)*10,[1]Hugst!$R$4:$W$4,0))))</f>
        <v>69.859219724599853</v>
      </c>
      <c r="H55">
        <f ca="1">IF($C55-H$1&lt;År1,0,G54*(1-VLOOKUP($A55,[1]Hugst!$R$5:$W$9,MATCH(ROUNDUP((H$1)/10,0)*10,[1]Hugst!$R$4:$W$4,0))))</f>
        <v>70.003217292543724</v>
      </c>
      <c r="I55">
        <f ca="1">IF($C55-I$1&lt;År1,0,H54*(1-VLOOKUP($A55,[1]Hugst!$R$5:$W$9,MATCH(ROUNDUP((I$1)/10,0)*10,[1]Hugst!$R$4:$W$4,0))))</f>
        <v>70.147938466356578</v>
      </c>
      <c r="J55">
        <f ca="1">IF($C55-J$1&lt;År1,0,I54*(1-VLOOKUP($A55,[1]Hugst!$R$5:$W$9,MATCH(ROUNDUP((J$1)/10,0)*10,[1]Hugst!$R$4:$W$4,0))))</f>
        <v>70.293386882250417</v>
      </c>
      <c r="K55">
        <f ca="1">IF($C55-K$1&lt;År1,0,J54*(1-VLOOKUP($A55,[1]Hugst!$R$5:$W$9,MATCH(ROUNDUP((K$1)/10,0)*10,[1]Hugst!$R$4:$W$4,0))))</f>
        <v>70.439566194704895</v>
      </c>
      <c r="L55">
        <f ca="1">IF($C55-L$1&lt;År1,0,K54*(1-VLOOKUP($A55,[1]Hugst!$R$5:$W$9,MATCH(ROUNDUP((L$1)/10,0)*10,[1]Hugst!$R$4:$W$4,0))))</f>
        <v>70.586480076568961</v>
      </c>
      <c r="M55">
        <f ca="1">IF($C55-M$1&lt;År1,0,L54*(1-VLOOKUP($A55,[1]Hugst!$R$5:$W$9,MATCH(ROUNDUP((M$1)/10,0)*10,[1]Hugst!$R$4:$W$4,0))))</f>
        <v>70.734132219146801</v>
      </c>
      <c r="N55">
        <f ca="1">IF($C55-N$1&lt;År1,0,M54*(1-VLOOKUP($A55,[1]Hugst!$R$5:$W$9,MATCH(ROUNDUP((N$1)/10,0)*10,[1]Hugst!$R$4:$W$4,0))))</f>
        <v>70.882526332289189</v>
      </c>
      <c r="O55">
        <f ca="1">IF($C55-O$1&lt;År1,0,N54*(1-VLOOKUP($A55,[1]Hugst!$R$5:$W$9,MATCH(ROUNDUP((O$1)/10,0)*10,[1]Hugst!$R$4:$W$4,0))))</f>
        <v>71.031666144492959</v>
      </c>
      <c r="P55">
        <f ca="1">IF($C55-P$1&lt;År1,0,O54*(1-VLOOKUP($A55,[1]Hugst!$R$5:$W$9,MATCH(ROUNDUP((P$1)/10,0)*10,[1]Hugst!$R$4:$W$4,0))))</f>
        <v>71.181555402989858</v>
      </c>
      <c r="Q55">
        <f ca="1">IF($C55-Q$1&lt;År1,0,P54*(1-VLOOKUP($A55,[1]Hugst!$R$5:$W$9,MATCH(ROUNDUP((Q$1)/10,0)*10,[1]Hugst!$R$4:$W$4,0))))</f>
        <v>71.332197873839419</v>
      </c>
      <c r="R55">
        <f ca="1">IF($C55-R$1&lt;År1,0,Q54*(1-VLOOKUP($A55,[1]Hugst!$R$5:$W$9,MATCH(ROUNDUP((R$1)/10,0)*10,[1]Hugst!$R$4:$W$4,0))))</f>
        <v>105.19571855415381</v>
      </c>
      <c r="S55">
        <f ca="1">IF($C55-S$1&lt;År1,0,R54*(1-VLOOKUP($A55,[1]Hugst!$R$5:$W$9,MATCH(ROUNDUP((S$1)/10,0)*10,[1]Hugst!$R$4:$W$4,0))))</f>
        <v>105.34787882369238</v>
      </c>
      <c r="T55">
        <f ca="1">IF($C55-T$1&lt;År1,0,S54*(1-VLOOKUP($A55,[1]Hugst!$R$5:$W$9,MATCH(ROUNDUP((T$1)/10,0)*10,[1]Hugst!$R$4:$W$4,0))))</f>
        <v>105.50080371770207</v>
      </c>
      <c r="U55">
        <f ca="1">IF($C55-U$1&lt;År1,0,T54*(1-VLOOKUP($A55,[1]Hugst!$R$5:$W$9,MATCH(ROUNDUP((U$1)/10,0)*10,[1]Hugst!$R$4:$W$4,0))))</f>
        <v>105.65449707851479</v>
      </c>
      <c r="V55">
        <f ca="1">IF($C55-V$1&lt;År1,0,U54*(1-VLOOKUP($A55,[1]Hugst!$R$5:$W$9,MATCH(ROUNDUP((V$1)/10,0)*10,[1]Hugst!$R$4:$W$4,0))))</f>
        <v>105.80896276777605</v>
      </c>
      <c r="W55">
        <f ca="1">IF($C55-W$1&lt;År1,0,V54*(1-VLOOKUP($A55,[1]Hugst!$R$5:$W$9,MATCH(ROUNDUP((W$1)/10,0)*10,[1]Hugst!$R$4:$W$4,0))))</f>
        <v>105.96420466652819</v>
      </c>
      <c r="X55">
        <f ca="1">IF($C55-X$1&lt;År1,0,W54*(1-VLOOKUP($A55,[1]Hugst!$R$5:$W$9,MATCH(ROUNDUP((X$1)/10,0)*10,[1]Hugst!$R$4:$W$4,0))))</f>
        <v>106.12022667532625</v>
      </c>
      <c r="Y55">
        <f ca="1">IF($C55-Y$1&lt;År1,0,X54*(1-VLOOKUP($A55,[1]Hugst!$R$5:$W$9,MATCH(ROUNDUP((Y$1)/10,0)*10,[1]Hugst!$R$4:$W$4,0))))</f>
        <v>106.27703271431785</v>
      </c>
      <c r="Z55">
        <f ca="1">IF($C55-Z$1&lt;År1,0,Y54*(1-VLOOKUP($A55,[1]Hugst!$R$5:$W$9,MATCH(ROUNDUP((Z$1)/10,0)*10,[1]Hugst!$R$4:$W$4,0))))</f>
        <v>106.4346267233563</v>
      </c>
      <c r="AA55">
        <f ca="1">IF($C55-AA$1&lt;År1,0,Z54*(1-VLOOKUP($A55,[1]Hugst!$R$5:$W$9,MATCH(ROUNDUP((AA$1)/10,0)*10,[1]Hugst!$R$4:$W$4,0))))</f>
        <v>106.59301266208753</v>
      </c>
      <c r="AB55">
        <f ca="1">IF($C55-AB$1&lt;År1,0,AA54*(1-VLOOKUP($A55,[1]Hugst!$R$5:$W$9,MATCH(ROUNDUP((AB$1)/10,0)*10,[1]Hugst!$R$4:$W$4,0))))</f>
        <v>106.75219451005873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69.573380952291387</v>
      </c>
      <c r="G56">
        <f ca="1">IF($C56-G$1&lt;År1,0,F55*(1-VLOOKUP($A56,[1]Hugst!$R$5:$W$9,MATCH(ROUNDUP((G$1)/10,0)*10,[1]Hugst!$R$4:$W$4,0))))</f>
        <v>69.715942144495131</v>
      </c>
      <c r="H56">
        <f ca="1">IF($C56-H$1&lt;År1,0,G55*(1-VLOOKUP($A56,[1]Hugst!$R$5:$W$9,MATCH(ROUNDUP((H$1)/10,0)*10,[1]Hugst!$R$4:$W$4,0))))</f>
        <v>69.859219724599853</v>
      </c>
      <c r="I56">
        <f ca="1">IF($C56-I$1&lt;År1,0,H55*(1-VLOOKUP($A56,[1]Hugst!$R$5:$W$9,MATCH(ROUNDUP((I$1)/10,0)*10,[1]Hugst!$R$4:$W$4,0))))</f>
        <v>70.003217292543724</v>
      </c>
      <c r="J56">
        <f ca="1">IF($C56-J$1&lt;År1,0,I55*(1-VLOOKUP($A56,[1]Hugst!$R$5:$W$9,MATCH(ROUNDUP((J$1)/10,0)*10,[1]Hugst!$R$4:$W$4,0))))</f>
        <v>70.147938466356578</v>
      </c>
      <c r="K56">
        <f ca="1">IF($C56-K$1&lt;År1,0,J55*(1-VLOOKUP($A56,[1]Hugst!$R$5:$W$9,MATCH(ROUNDUP((K$1)/10,0)*10,[1]Hugst!$R$4:$W$4,0))))</f>
        <v>70.293386882250417</v>
      </c>
      <c r="L56">
        <f ca="1">IF($C56-L$1&lt;År1,0,K55*(1-VLOOKUP($A56,[1]Hugst!$R$5:$W$9,MATCH(ROUNDUP((L$1)/10,0)*10,[1]Hugst!$R$4:$W$4,0))))</f>
        <v>70.439566194704895</v>
      </c>
      <c r="M56">
        <f ca="1">IF($C56-M$1&lt;År1,0,L55*(1-VLOOKUP($A56,[1]Hugst!$R$5:$W$9,MATCH(ROUNDUP((M$1)/10,0)*10,[1]Hugst!$R$4:$W$4,0))))</f>
        <v>70.586480076568961</v>
      </c>
      <c r="N56">
        <f ca="1">IF($C56-N$1&lt;År1,0,M55*(1-VLOOKUP($A56,[1]Hugst!$R$5:$W$9,MATCH(ROUNDUP((N$1)/10,0)*10,[1]Hugst!$R$4:$W$4,0))))</f>
        <v>70.734132219146801</v>
      </c>
      <c r="O56">
        <f ca="1">IF($C56-O$1&lt;År1,0,N55*(1-VLOOKUP($A56,[1]Hugst!$R$5:$W$9,MATCH(ROUNDUP((O$1)/10,0)*10,[1]Hugst!$R$4:$W$4,0))))</f>
        <v>70.882526332289189</v>
      </c>
      <c r="P56">
        <f ca="1">IF($C56-P$1&lt;År1,0,O55*(1-VLOOKUP($A56,[1]Hugst!$R$5:$W$9,MATCH(ROUNDUP((P$1)/10,0)*10,[1]Hugst!$R$4:$W$4,0))))</f>
        <v>71.031666144492959</v>
      </c>
      <c r="Q56">
        <f ca="1">IF($C56-Q$1&lt;År1,0,P55*(1-VLOOKUP($A56,[1]Hugst!$R$5:$W$9,MATCH(ROUNDUP((Q$1)/10,0)*10,[1]Hugst!$R$4:$W$4,0))))</f>
        <v>71.181555402989858</v>
      </c>
      <c r="R56">
        <f ca="1">IF($C56-R$1&lt;År1,0,Q55*(1-VLOOKUP($A56,[1]Hugst!$R$5:$W$9,MATCH(ROUNDUP((R$1)/10,0)*10,[1]Hugst!$R$4:$W$4,0))))</f>
        <v>71.332197873839419</v>
      </c>
      <c r="S56">
        <f ca="1">IF($C56-S$1&lt;År1,0,R55*(1-VLOOKUP($A56,[1]Hugst!$R$5:$W$9,MATCH(ROUNDUP((S$1)/10,0)*10,[1]Hugst!$R$4:$W$4,0))))</f>
        <v>105.19571855415381</v>
      </c>
      <c r="T56">
        <f ca="1">IF($C56-T$1&lt;År1,0,S55*(1-VLOOKUP($A56,[1]Hugst!$R$5:$W$9,MATCH(ROUNDUP((T$1)/10,0)*10,[1]Hugst!$R$4:$W$4,0))))</f>
        <v>105.34787882369238</v>
      </c>
      <c r="U56">
        <f ca="1">IF($C56-U$1&lt;År1,0,T55*(1-VLOOKUP($A56,[1]Hugst!$R$5:$W$9,MATCH(ROUNDUP((U$1)/10,0)*10,[1]Hugst!$R$4:$W$4,0))))</f>
        <v>105.50080371770207</v>
      </c>
      <c r="V56">
        <f ca="1">IF($C56-V$1&lt;År1,0,U55*(1-VLOOKUP($A56,[1]Hugst!$R$5:$W$9,MATCH(ROUNDUP((V$1)/10,0)*10,[1]Hugst!$R$4:$W$4,0))))</f>
        <v>105.65449707851479</v>
      </c>
      <c r="W56">
        <f ca="1">IF($C56-W$1&lt;År1,0,V55*(1-VLOOKUP($A56,[1]Hugst!$R$5:$W$9,MATCH(ROUNDUP((W$1)/10,0)*10,[1]Hugst!$R$4:$W$4,0))))</f>
        <v>105.80896276777605</v>
      </c>
      <c r="X56">
        <f ca="1">IF($C56-X$1&lt;År1,0,W55*(1-VLOOKUP($A56,[1]Hugst!$R$5:$W$9,MATCH(ROUNDUP((X$1)/10,0)*10,[1]Hugst!$R$4:$W$4,0))))</f>
        <v>105.96420466652819</v>
      </c>
      <c r="Y56">
        <f ca="1">IF($C56-Y$1&lt;År1,0,X55*(1-VLOOKUP($A56,[1]Hugst!$R$5:$W$9,MATCH(ROUNDUP((Y$1)/10,0)*10,[1]Hugst!$R$4:$W$4,0))))</f>
        <v>106.12022667532625</v>
      </c>
      <c r="Z56">
        <f ca="1">IF($C56-Z$1&lt;År1,0,Y55*(1-VLOOKUP($A56,[1]Hugst!$R$5:$W$9,MATCH(ROUNDUP((Z$1)/10,0)*10,[1]Hugst!$R$4:$W$4,0))))</f>
        <v>106.27703271431785</v>
      </c>
      <c r="AA56">
        <f ca="1">IF($C56-AA$1&lt;År1,0,Z55*(1-VLOOKUP($A56,[1]Hugst!$R$5:$W$9,MATCH(ROUNDUP((AA$1)/10,0)*10,[1]Hugst!$R$4:$W$4,0))))</f>
        <v>106.4346267233563</v>
      </c>
      <c r="AB56">
        <f ca="1">IF($C56-AB$1&lt;År1,0,AA55*(1-VLOOKUP($A56,[1]Hugst!$R$5:$W$9,MATCH(ROUNDUP((AB$1)/10,0)*10,[1]Hugst!$R$4:$W$4,0))))</f>
        <v>106.59301266208753</v>
      </c>
      <c r="AC56">
        <f ca="1">IF($C56-AC$1&lt;År1,0,AB55*(1-VLOOKUP($A56,[1]Hugst!$R$5:$W$9,MATCH(ROUNDUP((AC$1)/10,0)*10,[1]Hugst!$R$4:$W$4,0))))</f>
        <v>106.75219451005873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69.431532566047878</v>
      </c>
      <c r="G57">
        <f ca="1">IF($C57-G$1&lt;År1,0,F56*(1-VLOOKUP($A57,[1]Hugst!$R$5:$W$9,MATCH(ROUNDUP((G$1)/10,0)*10,[1]Hugst!$R$4:$W$4,0))))</f>
        <v>69.573380952291387</v>
      </c>
      <c r="H57">
        <f ca="1">IF($C57-H$1&lt;År1,0,G56*(1-VLOOKUP($A57,[1]Hugst!$R$5:$W$9,MATCH(ROUNDUP((H$1)/10,0)*10,[1]Hugst!$R$4:$W$4,0))))</f>
        <v>69.715942144495131</v>
      </c>
      <c r="I57">
        <f ca="1">IF($C57-I$1&lt;År1,0,H56*(1-VLOOKUP($A57,[1]Hugst!$R$5:$W$9,MATCH(ROUNDUP((I$1)/10,0)*10,[1]Hugst!$R$4:$W$4,0))))</f>
        <v>69.859219724599853</v>
      </c>
      <c r="J57">
        <f ca="1">IF($C57-J$1&lt;År1,0,I56*(1-VLOOKUP($A57,[1]Hugst!$R$5:$W$9,MATCH(ROUNDUP((J$1)/10,0)*10,[1]Hugst!$R$4:$W$4,0))))</f>
        <v>70.003217292543724</v>
      </c>
      <c r="K57">
        <f ca="1">IF($C57-K$1&lt;År1,0,J56*(1-VLOOKUP($A57,[1]Hugst!$R$5:$W$9,MATCH(ROUNDUP((K$1)/10,0)*10,[1]Hugst!$R$4:$W$4,0))))</f>
        <v>70.147938466356578</v>
      </c>
      <c r="L57">
        <f ca="1">IF($C57-L$1&lt;År1,0,K56*(1-VLOOKUP($A57,[1]Hugst!$R$5:$W$9,MATCH(ROUNDUP((L$1)/10,0)*10,[1]Hugst!$R$4:$W$4,0))))</f>
        <v>70.293386882250417</v>
      </c>
      <c r="M57">
        <f ca="1">IF($C57-M$1&lt;År1,0,L56*(1-VLOOKUP($A57,[1]Hugst!$R$5:$W$9,MATCH(ROUNDUP((M$1)/10,0)*10,[1]Hugst!$R$4:$W$4,0))))</f>
        <v>70.439566194704895</v>
      </c>
      <c r="N57">
        <f ca="1">IF($C57-N$1&lt;År1,0,M56*(1-VLOOKUP($A57,[1]Hugst!$R$5:$W$9,MATCH(ROUNDUP((N$1)/10,0)*10,[1]Hugst!$R$4:$W$4,0))))</f>
        <v>70.586480076568961</v>
      </c>
      <c r="O57">
        <f ca="1">IF($C57-O$1&lt;År1,0,N56*(1-VLOOKUP($A57,[1]Hugst!$R$5:$W$9,MATCH(ROUNDUP((O$1)/10,0)*10,[1]Hugst!$R$4:$W$4,0))))</f>
        <v>70.734132219146801</v>
      </c>
      <c r="P57">
        <f ca="1">IF($C57-P$1&lt;År1,0,O56*(1-VLOOKUP($A57,[1]Hugst!$R$5:$W$9,MATCH(ROUNDUP((P$1)/10,0)*10,[1]Hugst!$R$4:$W$4,0))))</f>
        <v>70.882526332289189</v>
      </c>
      <c r="Q57">
        <f ca="1">IF($C57-Q$1&lt;År1,0,P56*(1-VLOOKUP($A57,[1]Hugst!$R$5:$W$9,MATCH(ROUNDUP((Q$1)/10,0)*10,[1]Hugst!$R$4:$W$4,0))))</f>
        <v>71.031666144492959</v>
      </c>
      <c r="R57">
        <f ca="1">IF($C57-R$1&lt;År1,0,Q56*(1-VLOOKUP($A57,[1]Hugst!$R$5:$W$9,MATCH(ROUNDUP((R$1)/10,0)*10,[1]Hugst!$R$4:$W$4,0))))</f>
        <v>71.181555402989858</v>
      </c>
      <c r="S57">
        <f ca="1">IF($C57-S$1&lt;År1,0,R56*(1-VLOOKUP($A57,[1]Hugst!$R$5:$W$9,MATCH(ROUNDUP((S$1)/10,0)*10,[1]Hugst!$R$4:$W$4,0))))</f>
        <v>71.332197873839419</v>
      </c>
      <c r="T57">
        <f ca="1">IF($C57-T$1&lt;År1,0,S56*(1-VLOOKUP($A57,[1]Hugst!$R$5:$W$9,MATCH(ROUNDUP((T$1)/10,0)*10,[1]Hugst!$R$4:$W$4,0))))</f>
        <v>105.19571855415381</v>
      </c>
      <c r="U57">
        <f ca="1">IF($C57-U$1&lt;År1,0,T56*(1-VLOOKUP($A57,[1]Hugst!$R$5:$W$9,MATCH(ROUNDUP((U$1)/10,0)*10,[1]Hugst!$R$4:$W$4,0))))</f>
        <v>105.34787882369238</v>
      </c>
      <c r="V57">
        <f ca="1">IF($C57-V$1&lt;År1,0,U56*(1-VLOOKUP($A57,[1]Hugst!$R$5:$W$9,MATCH(ROUNDUP((V$1)/10,0)*10,[1]Hugst!$R$4:$W$4,0))))</f>
        <v>105.50080371770207</v>
      </c>
      <c r="W57">
        <f ca="1">IF($C57-W$1&lt;År1,0,V56*(1-VLOOKUP($A57,[1]Hugst!$R$5:$W$9,MATCH(ROUNDUP((W$1)/10,0)*10,[1]Hugst!$R$4:$W$4,0))))</f>
        <v>105.65449707851479</v>
      </c>
      <c r="X57">
        <f ca="1">IF($C57-X$1&lt;År1,0,W56*(1-VLOOKUP($A57,[1]Hugst!$R$5:$W$9,MATCH(ROUNDUP((X$1)/10,0)*10,[1]Hugst!$R$4:$W$4,0))))</f>
        <v>105.80896276777605</v>
      </c>
      <c r="Y57">
        <f ca="1">IF($C57-Y$1&lt;År1,0,X56*(1-VLOOKUP($A57,[1]Hugst!$R$5:$W$9,MATCH(ROUNDUP((Y$1)/10,0)*10,[1]Hugst!$R$4:$W$4,0))))</f>
        <v>105.96420466652819</v>
      </c>
      <c r="Z57">
        <f ca="1">IF($C57-Z$1&lt;År1,0,Y56*(1-VLOOKUP($A57,[1]Hugst!$R$5:$W$9,MATCH(ROUNDUP((Z$1)/10,0)*10,[1]Hugst!$R$4:$W$4,0))))</f>
        <v>106.12022667532625</v>
      </c>
      <c r="AA57">
        <f ca="1">IF($C57-AA$1&lt;År1,0,Z56*(1-VLOOKUP($A57,[1]Hugst!$R$5:$W$9,MATCH(ROUNDUP((AA$1)/10,0)*10,[1]Hugst!$R$4:$W$4,0))))</f>
        <v>106.27703271431785</v>
      </c>
      <c r="AB57">
        <f ca="1">IF($C57-AB$1&lt;År1,0,AA56*(1-VLOOKUP($A57,[1]Hugst!$R$5:$W$9,MATCH(ROUNDUP((AB$1)/10,0)*10,[1]Hugst!$R$4:$W$4,0))))</f>
        <v>106.4346267233563</v>
      </c>
      <c r="AC57">
        <f ca="1">IF($C57-AC$1&lt;År1,0,AB56*(1-VLOOKUP($A57,[1]Hugst!$R$5:$W$9,MATCH(ROUNDUP((AC$1)/10,0)*10,[1]Hugst!$R$4:$W$4,0))))</f>
        <v>106.59301266208753</v>
      </c>
      <c r="AD57">
        <f ca="1">IF($C57-AD$1&lt;År1,0,AC56*(1-VLOOKUP($A57,[1]Hugst!$R$5:$W$9,MATCH(ROUNDUP((AD$1)/10,0)*10,[1]Hugst!$R$4:$W$4,0))))</f>
        <v>106.75219451005873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69.290393421736468</v>
      </c>
      <c r="G58">
        <f ca="1">IF($C58-G$1&lt;År1,0,F57*(1-VLOOKUP($A58,[1]Hugst!$R$5:$W$9,MATCH(ROUNDUP((G$1)/10,0)*10,[1]Hugst!$R$4:$W$4,0))))</f>
        <v>69.431532566047878</v>
      </c>
      <c r="H58">
        <f ca="1">IF($C58-H$1&lt;År1,0,G57*(1-VLOOKUP($A58,[1]Hugst!$R$5:$W$9,MATCH(ROUNDUP((H$1)/10,0)*10,[1]Hugst!$R$4:$W$4,0))))</f>
        <v>69.573380952291387</v>
      </c>
      <c r="I58">
        <f ca="1">IF($C58-I$1&lt;År1,0,H57*(1-VLOOKUP($A58,[1]Hugst!$R$5:$W$9,MATCH(ROUNDUP((I$1)/10,0)*10,[1]Hugst!$R$4:$W$4,0))))</f>
        <v>69.715942144495131</v>
      </c>
      <c r="J58">
        <f ca="1">IF($C58-J$1&lt;År1,0,I57*(1-VLOOKUP($A58,[1]Hugst!$R$5:$W$9,MATCH(ROUNDUP((J$1)/10,0)*10,[1]Hugst!$R$4:$W$4,0))))</f>
        <v>69.859219724599853</v>
      </c>
      <c r="K58">
        <f ca="1">IF($C58-K$1&lt;År1,0,J57*(1-VLOOKUP($A58,[1]Hugst!$R$5:$W$9,MATCH(ROUNDUP((K$1)/10,0)*10,[1]Hugst!$R$4:$W$4,0))))</f>
        <v>70.003217292543724</v>
      </c>
      <c r="L58">
        <f ca="1">IF($C58-L$1&lt;År1,0,K57*(1-VLOOKUP($A58,[1]Hugst!$R$5:$W$9,MATCH(ROUNDUP((L$1)/10,0)*10,[1]Hugst!$R$4:$W$4,0))))</f>
        <v>70.147938466356578</v>
      </c>
      <c r="M58">
        <f ca="1">IF($C58-M$1&lt;År1,0,L57*(1-VLOOKUP($A58,[1]Hugst!$R$5:$W$9,MATCH(ROUNDUP((M$1)/10,0)*10,[1]Hugst!$R$4:$W$4,0))))</f>
        <v>70.293386882250417</v>
      </c>
      <c r="N58">
        <f ca="1">IF($C58-N$1&lt;År1,0,M57*(1-VLOOKUP($A58,[1]Hugst!$R$5:$W$9,MATCH(ROUNDUP((N$1)/10,0)*10,[1]Hugst!$R$4:$W$4,0))))</f>
        <v>70.439566194704895</v>
      </c>
      <c r="O58">
        <f ca="1">IF($C58-O$1&lt;År1,0,N57*(1-VLOOKUP($A58,[1]Hugst!$R$5:$W$9,MATCH(ROUNDUP((O$1)/10,0)*10,[1]Hugst!$R$4:$W$4,0))))</f>
        <v>70.586480076568961</v>
      </c>
      <c r="P58">
        <f ca="1">IF($C58-P$1&lt;År1,0,O57*(1-VLOOKUP($A58,[1]Hugst!$R$5:$W$9,MATCH(ROUNDUP((P$1)/10,0)*10,[1]Hugst!$R$4:$W$4,0))))</f>
        <v>70.734132219146801</v>
      </c>
      <c r="Q58">
        <f ca="1">IF($C58-Q$1&lt;År1,0,P57*(1-VLOOKUP($A58,[1]Hugst!$R$5:$W$9,MATCH(ROUNDUP((Q$1)/10,0)*10,[1]Hugst!$R$4:$W$4,0))))</f>
        <v>70.882526332289189</v>
      </c>
      <c r="R58">
        <f ca="1">IF($C58-R$1&lt;År1,0,Q57*(1-VLOOKUP($A58,[1]Hugst!$R$5:$W$9,MATCH(ROUNDUP((R$1)/10,0)*10,[1]Hugst!$R$4:$W$4,0))))</f>
        <v>71.031666144492959</v>
      </c>
      <c r="S58">
        <f ca="1">IF($C58-S$1&lt;År1,0,R57*(1-VLOOKUP($A58,[1]Hugst!$R$5:$W$9,MATCH(ROUNDUP((S$1)/10,0)*10,[1]Hugst!$R$4:$W$4,0))))</f>
        <v>71.181555402989858</v>
      </c>
      <c r="T58">
        <f ca="1">IF($C58-T$1&lt;År1,0,S57*(1-VLOOKUP($A58,[1]Hugst!$R$5:$W$9,MATCH(ROUNDUP((T$1)/10,0)*10,[1]Hugst!$R$4:$W$4,0))))</f>
        <v>71.332197873839419</v>
      </c>
      <c r="U58">
        <f ca="1">IF($C58-U$1&lt;År1,0,T57*(1-VLOOKUP($A58,[1]Hugst!$R$5:$W$9,MATCH(ROUNDUP((U$1)/10,0)*10,[1]Hugst!$R$4:$W$4,0))))</f>
        <v>105.19571855415381</v>
      </c>
      <c r="V58">
        <f ca="1">IF($C58-V$1&lt;År1,0,U57*(1-VLOOKUP($A58,[1]Hugst!$R$5:$W$9,MATCH(ROUNDUP((V$1)/10,0)*10,[1]Hugst!$R$4:$W$4,0))))</f>
        <v>105.34787882369238</v>
      </c>
      <c r="W58">
        <f ca="1">IF($C58-W$1&lt;År1,0,V57*(1-VLOOKUP($A58,[1]Hugst!$R$5:$W$9,MATCH(ROUNDUP((W$1)/10,0)*10,[1]Hugst!$R$4:$W$4,0))))</f>
        <v>105.50080371770207</v>
      </c>
      <c r="X58">
        <f ca="1">IF($C58-X$1&lt;År1,0,W57*(1-VLOOKUP($A58,[1]Hugst!$R$5:$W$9,MATCH(ROUNDUP((X$1)/10,0)*10,[1]Hugst!$R$4:$W$4,0))))</f>
        <v>105.65449707851479</v>
      </c>
      <c r="Y58">
        <f ca="1">IF($C58-Y$1&lt;År1,0,X57*(1-VLOOKUP($A58,[1]Hugst!$R$5:$W$9,MATCH(ROUNDUP((Y$1)/10,0)*10,[1]Hugst!$R$4:$W$4,0))))</f>
        <v>105.80896276777605</v>
      </c>
      <c r="Z58">
        <f ca="1">IF($C58-Z$1&lt;År1,0,Y57*(1-VLOOKUP($A58,[1]Hugst!$R$5:$W$9,MATCH(ROUNDUP((Z$1)/10,0)*10,[1]Hugst!$R$4:$W$4,0))))</f>
        <v>105.96420466652819</v>
      </c>
      <c r="AA58">
        <f ca="1">IF($C58-AA$1&lt;År1,0,Z57*(1-VLOOKUP($A58,[1]Hugst!$R$5:$W$9,MATCH(ROUNDUP((AA$1)/10,0)*10,[1]Hugst!$R$4:$W$4,0))))</f>
        <v>106.12022667532625</v>
      </c>
      <c r="AB58">
        <f ca="1">IF($C58-AB$1&lt;År1,0,AA57*(1-VLOOKUP($A58,[1]Hugst!$R$5:$W$9,MATCH(ROUNDUP((AB$1)/10,0)*10,[1]Hugst!$R$4:$W$4,0))))</f>
        <v>106.27703271431785</v>
      </c>
      <c r="AC58">
        <f ca="1">IF($C58-AC$1&lt;År1,0,AB57*(1-VLOOKUP($A58,[1]Hugst!$R$5:$W$9,MATCH(ROUNDUP((AC$1)/10,0)*10,[1]Hugst!$R$4:$W$4,0))))</f>
        <v>106.4346267233563</v>
      </c>
      <c r="AD58">
        <f ca="1">IF($C58-AD$1&lt;År1,0,AC57*(1-VLOOKUP($A58,[1]Hugst!$R$5:$W$9,MATCH(ROUNDUP((AD$1)/10,0)*10,[1]Hugst!$R$4:$W$4,0))))</f>
        <v>106.59301266208753</v>
      </c>
      <c r="AE58">
        <f ca="1">IF($C58-AE$1&lt;År1,0,AD57*(1-VLOOKUP($A58,[1]Hugst!$R$5:$W$9,MATCH(ROUNDUP((AE$1)/10,0)*10,[1]Hugst!$R$4:$W$4,0))))</f>
        <v>106.75219451005873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69.149959973147048</v>
      </c>
      <c r="G59">
        <f ca="1">IF($C59-G$1&lt;År1,0,F58*(1-VLOOKUP($A59,[1]Hugst!$R$5:$W$9,MATCH(ROUNDUP((G$1)/10,0)*10,[1]Hugst!$R$4:$W$4,0))))</f>
        <v>69.290393421736468</v>
      </c>
      <c r="H59">
        <f ca="1">IF($C59-H$1&lt;År1,0,G58*(1-VLOOKUP($A59,[1]Hugst!$R$5:$W$9,MATCH(ROUNDUP((H$1)/10,0)*10,[1]Hugst!$R$4:$W$4,0))))</f>
        <v>69.431532566047878</v>
      </c>
      <c r="I59">
        <f ca="1">IF($C59-I$1&lt;År1,0,H58*(1-VLOOKUP($A59,[1]Hugst!$R$5:$W$9,MATCH(ROUNDUP((I$1)/10,0)*10,[1]Hugst!$R$4:$W$4,0))))</f>
        <v>69.573380952291387</v>
      </c>
      <c r="J59">
        <f ca="1">IF($C59-J$1&lt;År1,0,I58*(1-VLOOKUP($A59,[1]Hugst!$R$5:$W$9,MATCH(ROUNDUP((J$1)/10,0)*10,[1]Hugst!$R$4:$W$4,0))))</f>
        <v>69.715942144495131</v>
      </c>
      <c r="K59">
        <f ca="1">IF($C59-K$1&lt;År1,0,J58*(1-VLOOKUP($A59,[1]Hugst!$R$5:$W$9,MATCH(ROUNDUP((K$1)/10,0)*10,[1]Hugst!$R$4:$W$4,0))))</f>
        <v>69.859219724599853</v>
      </c>
      <c r="L59">
        <f ca="1">IF($C59-L$1&lt;År1,0,K58*(1-VLOOKUP($A59,[1]Hugst!$R$5:$W$9,MATCH(ROUNDUP((L$1)/10,0)*10,[1]Hugst!$R$4:$W$4,0))))</f>
        <v>70.003217292543724</v>
      </c>
      <c r="M59">
        <f ca="1">IF($C59-M$1&lt;År1,0,L58*(1-VLOOKUP($A59,[1]Hugst!$R$5:$W$9,MATCH(ROUNDUP((M$1)/10,0)*10,[1]Hugst!$R$4:$W$4,0))))</f>
        <v>70.147938466356578</v>
      </c>
      <c r="N59">
        <f ca="1">IF($C59-N$1&lt;År1,0,M58*(1-VLOOKUP($A59,[1]Hugst!$R$5:$W$9,MATCH(ROUNDUP((N$1)/10,0)*10,[1]Hugst!$R$4:$W$4,0))))</f>
        <v>70.293386882250417</v>
      </c>
      <c r="O59">
        <f ca="1">IF($C59-O$1&lt;År1,0,N58*(1-VLOOKUP($A59,[1]Hugst!$R$5:$W$9,MATCH(ROUNDUP((O$1)/10,0)*10,[1]Hugst!$R$4:$W$4,0))))</f>
        <v>70.439566194704895</v>
      </c>
      <c r="P59">
        <f ca="1">IF($C59-P$1&lt;År1,0,O58*(1-VLOOKUP($A59,[1]Hugst!$R$5:$W$9,MATCH(ROUNDUP((P$1)/10,0)*10,[1]Hugst!$R$4:$W$4,0))))</f>
        <v>70.586480076568961</v>
      </c>
      <c r="Q59">
        <f ca="1">IF($C59-Q$1&lt;År1,0,P58*(1-VLOOKUP($A59,[1]Hugst!$R$5:$W$9,MATCH(ROUNDUP((Q$1)/10,0)*10,[1]Hugst!$R$4:$W$4,0))))</f>
        <v>70.734132219146801</v>
      </c>
      <c r="R59">
        <f ca="1">IF($C59-R$1&lt;År1,0,Q58*(1-VLOOKUP($A59,[1]Hugst!$R$5:$W$9,MATCH(ROUNDUP((R$1)/10,0)*10,[1]Hugst!$R$4:$W$4,0))))</f>
        <v>70.882526332289189</v>
      </c>
      <c r="S59">
        <f ca="1">IF($C59-S$1&lt;År1,0,R58*(1-VLOOKUP($A59,[1]Hugst!$R$5:$W$9,MATCH(ROUNDUP((S$1)/10,0)*10,[1]Hugst!$R$4:$W$4,0))))</f>
        <v>71.031666144492959</v>
      </c>
      <c r="T59">
        <f ca="1">IF($C59-T$1&lt;År1,0,S58*(1-VLOOKUP($A59,[1]Hugst!$R$5:$W$9,MATCH(ROUNDUP((T$1)/10,0)*10,[1]Hugst!$R$4:$W$4,0))))</f>
        <v>71.181555402989858</v>
      </c>
      <c r="U59">
        <f ca="1">IF($C59-U$1&lt;År1,0,T58*(1-VLOOKUP($A59,[1]Hugst!$R$5:$W$9,MATCH(ROUNDUP((U$1)/10,0)*10,[1]Hugst!$R$4:$W$4,0))))</f>
        <v>71.332197873839419</v>
      </c>
      <c r="V59">
        <f ca="1">IF($C59-V$1&lt;År1,0,U58*(1-VLOOKUP($A59,[1]Hugst!$R$5:$W$9,MATCH(ROUNDUP((V$1)/10,0)*10,[1]Hugst!$R$4:$W$4,0))))</f>
        <v>105.19571855415381</v>
      </c>
      <c r="W59">
        <f ca="1">IF($C59-W$1&lt;År1,0,V58*(1-VLOOKUP($A59,[1]Hugst!$R$5:$W$9,MATCH(ROUNDUP((W$1)/10,0)*10,[1]Hugst!$R$4:$W$4,0))))</f>
        <v>105.34787882369238</v>
      </c>
      <c r="X59">
        <f ca="1">IF($C59-X$1&lt;År1,0,W58*(1-VLOOKUP($A59,[1]Hugst!$R$5:$W$9,MATCH(ROUNDUP((X$1)/10,0)*10,[1]Hugst!$R$4:$W$4,0))))</f>
        <v>105.50080371770207</v>
      </c>
      <c r="Y59">
        <f ca="1">IF($C59-Y$1&lt;År1,0,X58*(1-VLOOKUP($A59,[1]Hugst!$R$5:$W$9,MATCH(ROUNDUP((Y$1)/10,0)*10,[1]Hugst!$R$4:$W$4,0))))</f>
        <v>105.65449707851479</v>
      </c>
      <c r="Z59">
        <f ca="1">IF($C59-Z$1&lt;År1,0,Y58*(1-VLOOKUP($A59,[1]Hugst!$R$5:$W$9,MATCH(ROUNDUP((Z$1)/10,0)*10,[1]Hugst!$R$4:$W$4,0))))</f>
        <v>105.80896276777605</v>
      </c>
      <c r="AA59">
        <f ca="1">IF($C59-AA$1&lt;År1,0,Z58*(1-VLOOKUP($A59,[1]Hugst!$R$5:$W$9,MATCH(ROUNDUP((AA$1)/10,0)*10,[1]Hugst!$R$4:$W$4,0))))</f>
        <v>105.96420466652819</v>
      </c>
      <c r="AB59">
        <f ca="1">IF($C59-AB$1&lt;År1,0,AA58*(1-VLOOKUP($A59,[1]Hugst!$R$5:$W$9,MATCH(ROUNDUP((AB$1)/10,0)*10,[1]Hugst!$R$4:$W$4,0))))</f>
        <v>106.12022667532625</v>
      </c>
      <c r="AC59">
        <f ca="1">IF($C59-AC$1&lt;År1,0,AB58*(1-VLOOKUP($A59,[1]Hugst!$R$5:$W$9,MATCH(ROUNDUP((AC$1)/10,0)*10,[1]Hugst!$R$4:$W$4,0))))</f>
        <v>106.27703271431785</v>
      </c>
      <c r="AD59">
        <f ca="1">IF($C59-AD$1&lt;År1,0,AC58*(1-VLOOKUP($A59,[1]Hugst!$R$5:$W$9,MATCH(ROUNDUP((AD$1)/10,0)*10,[1]Hugst!$R$4:$W$4,0))))</f>
        <v>106.4346267233563</v>
      </c>
      <c r="AE59">
        <f ca="1">IF($C59-AE$1&lt;År1,0,AD58*(1-VLOOKUP($A59,[1]Hugst!$R$5:$W$9,MATCH(ROUNDUP((AE$1)/10,0)*10,[1]Hugst!$R$4:$W$4,0))))</f>
        <v>106.59301266208753</v>
      </c>
      <c r="AF59">
        <f ca="1">IF($C59-AF$1&lt;År1,0,AE58*(1-VLOOKUP($A59,[1]Hugst!$R$5:$W$9,MATCH(ROUNDUP((AF$1)/10,0)*10,[1]Hugst!$R$4:$W$4,0))))</f>
        <v>106.75219451005873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69.010228691797948</v>
      </c>
      <c r="G60">
        <f ca="1">IF($C60-G$1&lt;År1,0,F59*(1-VLOOKUP($A60,[1]Hugst!$R$5:$W$9,MATCH(ROUNDUP((G$1)/10,0)*10,[1]Hugst!$R$4:$W$4,0))))</f>
        <v>69.149959973147048</v>
      </c>
      <c r="H60">
        <f ca="1">IF($C60-H$1&lt;År1,0,G59*(1-VLOOKUP($A60,[1]Hugst!$R$5:$W$9,MATCH(ROUNDUP((H$1)/10,0)*10,[1]Hugst!$R$4:$W$4,0))))</f>
        <v>69.290393421736468</v>
      </c>
      <c r="I60">
        <f ca="1">IF($C60-I$1&lt;År1,0,H59*(1-VLOOKUP($A60,[1]Hugst!$R$5:$W$9,MATCH(ROUNDUP((I$1)/10,0)*10,[1]Hugst!$R$4:$W$4,0))))</f>
        <v>69.431532566047878</v>
      </c>
      <c r="J60">
        <f ca="1">IF($C60-J$1&lt;År1,0,I59*(1-VLOOKUP($A60,[1]Hugst!$R$5:$W$9,MATCH(ROUNDUP((J$1)/10,0)*10,[1]Hugst!$R$4:$W$4,0))))</f>
        <v>69.573380952291387</v>
      </c>
      <c r="K60">
        <f ca="1">IF($C60-K$1&lt;År1,0,J59*(1-VLOOKUP($A60,[1]Hugst!$R$5:$W$9,MATCH(ROUNDUP((K$1)/10,0)*10,[1]Hugst!$R$4:$W$4,0))))</f>
        <v>69.715942144495131</v>
      </c>
      <c r="L60">
        <f ca="1">IF($C60-L$1&lt;År1,0,K59*(1-VLOOKUP($A60,[1]Hugst!$R$5:$W$9,MATCH(ROUNDUP((L$1)/10,0)*10,[1]Hugst!$R$4:$W$4,0))))</f>
        <v>69.859219724599853</v>
      </c>
      <c r="M60">
        <f ca="1">IF($C60-M$1&lt;År1,0,L59*(1-VLOOKUP($A60,[1]Hugst!$R$5:$W$9,MATCH(ROUNDUP((M$1)/10,0)*10,[1]Hugst!$R$4:$W$4,0))))</f>
        <v>70.003217292543724</v>
      </c>
      <c r="N60">
        <f ca="1">IF($C60-N$1&lt;År1,0,M59*(1-VLOOKUP($A60,[1]Hugst!$R$5:$W$9,MATCH(ROUNDUP((N$1)/10,0)*10,[1]Hugst!$R$4:$W$4,0))))</f>
        <v>70.147938466356578</v>
      </c>
      <c r="O60">
        <f ca="1">IF($C60-O$1&lt;År1,0,N59*(1-VLOOKUP($A60,[1]Hugst!$R$5:$W$9,MATCH(ROUNDUP((O$1)/10,0)*10,[1]Hugst!$R$4:$W$4,0))))</f>
        <v>70.293386882250417</v>
      </c>
      <c r="P60">
        <f ca="1">IF($C60-P$1&lt;År1,0,O59*(1-VLOOKUP($A60,[1]Hugst!$R$5:$W$9,MATCH(ROUNDUP((P$1)/10,0)*10,[1]Hugst!$R$4:$W$4,0))))</f>
        <v>70.439566194704895</v>
      </c>
      <c r="Q60">
        <f ca="1">IF($C60-Q$1&lt;År1,0,P59*(1-VLOOKUP($A60,[1]Hugst!$R$5:$W$9,MATCH(ROUNDUP((Q$1)/10,0)*10,[1]Hugst!$R$4:$W$4,0))))</f>
        <v>70.586480076568961</v>
      </c>
      <c r="R60">
        <f ca="1">IF($C60-R$1&lt;År1,0,Q59*(1-VLOOKUP($A60,[1]Hugst!$R$5:$W$9,MATCH(ROUNDUP((R$1)/10,0)*10,[1]Hugst!$R$4:$W$4,0))))</f>
        <v>70.734132219146801</v>
      </c>
      <c r="S60">
        <f ca="1">IF($C60-S$1&lt;År1,0,R59*(1-VLOOKUP($A60,[1]Hugst!$R$5:$W$9,MATCH(ROUNDUP((S$1)/10,0)*10,[1]Hugst!$R$4:$W$4,0))))</f>
        <v>70.882526332289189</v>
      </c>
      <c r="T60">
        <f ca="1">IF($C60-T$1&lt;År1,0,S59*(1-VLOOKUP($A60,[1]Hugst!$R$5:$W$9,MATCH(ROUNDUP((T$1)/10,0)*10,[1]Hugst!$R$4:$W$4,0))))</f>
        <v>71.031666144492959</v>
      </c>
      <c r="U60">
        <f ca="1">IF($C60-U$1&lt;År1,0,T59*(1-VLOOKUP($A60,[1]Hugst!$R$5:$W$9,MATCH(ROUNDUP((U$1)/10,0)*10,[1]Hugst!$R$4:$W$4,0))))</f>
        <v>71.181555402989858</v>
      </c>
      <c r="V60">
        <f ca="1">IF($C60-V$1&lt;År1,0,U59*(1-VLOOKUP($A60,[1]Hugst!$R$5:$W$9,MATCH(ROUNDUP((V$1)/10,0)*10,[1]Hugst!$R$4:$W$4,0))))</f>
        <v>71.332197873839419</v>
      </c>
      <c r="W60">
        <f ca="1">IF($C60-W$1&lt;År1,0,V59*(1-VLOOKUP($A60,[1]Hugst!$R$5:$W$9,MATCH(ROUNDUP((W$1)/10,0)*10,[1]Hugst!$R$4:$W$4,0))))</f>
        <v>105.19571855415381</v>
      </c>
      <c r="X60">
        <f ca="1">IF($C60-X$1&lt;År1,0,W59*(1-VLOOKUP($A60,[1]Hugst!$R$5:$W$9,MATCH(ROUNDUP((X$1)/10,0)*10,[1]Hugst!$R$4:$W$4,0))))</f>
        <v>105.34787882369238</v>
      </c>
      <c r="Y60">
        <f ca="1">IF($C60-Y$1&lt;År1,0,X59*(1-VLOOKUP($A60,[1]Hugst!$R$5:$W$9,MATCH(ROUNDUP((Y$1)/10,0)*10,[1]Hugst!$R$4:$W$4,0))))</f>
        <v>105.50080371770207</v>
      </c>
      <c r="Z60">
        <f ca="1">IF($C60-Z$1&lt;År1,0,Y59*(1-VLOOKUP($A60,[1]Hugst!$R$5:$W$9,MATCH(ROUNDUP((Z$1)/10,0)*10,[1]Hugst!$R$4:$W$4,0))))</f>
        <v>105.65449707851479</v>
      </c>
      <c r="AA60">
        <f ca="1">IF($C60-AA$1&lt;År1,0,Z59*(1-VLOOKUP($A60,[1]Hugst!$R$5:$W$9,MATCH(ROUNDUP((AA$1)/10,0)*10,[1]Hugst!$R$4:$W$4,0))))</f>
        <v>105.80896276777605</v>
      </c>
      <c r="AB60">
        <f ca="1">IF($C60-AB$1&lt;År1,0,AA59*(1-VLOOKUP($A60,[1]Hugst!$R$5:$W$9,MATCH(ROUNDUP((AB$1)/10,0)*10,[1]Hugst!$R$4:$W$4,0))))</f>
        <v>105.96420466652819</v>
      </c>
      <c r="AC60">
        <f ca="1">IF($C60-AC$1&lt;År1,0,AB59*(1-VLOOKUP($A60,[1]Hugst!$R$5:$W$9,MATCH(ROUNDUP((AC$1)/10,0)*10,[1]Hugst!$R$4:$W$4,0))))</f>
        <v>106.12022667532625</v>
      </c>
      <c r="AD60">
        <f ca="1">IF($C60-AD$1&lt;År1,0,AC59*(1-VLOOKUP($A60,[1]Hugst!$R$5:$W$9,MATCH(ROUNDUP((AD$1)/10,0)*10,[1]Hugst!$R$4:$W$4,0))))</f>
        <v>106.27703271431785</v>
      </c>
      <c r="AE60">
        <f ca="1">IF($C60-AE$1&lt;År1,0,AD59*(1-VLOOKUP($A60,[1]Hugst!$R$5:$W$9,MATCH(ROUNDUP((AE$1)/10,0)*10,[1]Hugst!$R$4:$W$4,0))))</f>
        <v>106.4346267233563</v>
      </c>
      <c r="AF60">
        <f ca="1">IF($C60-AF$1&lt;År1,0,AE59*(1-VLOOKUP($A60,[1]Hugst!$R$5:$W$9,MATCH(ROUNDUP((AF$1)/10,0)*10,[1]Hugst!$R$4:$W$4,0))))</f>
        <v>106.59301266208753</v>
      </c>
      <c r="AG60">
        <f ca="1">IF($C60-AG$1&lt;År1,0,AF59*(1-VLOOKUP($A60,[1]Hugst!$R$5:$W$9,MATCH(ROUNDUP((AG$1)/10,0)*10,[1]Hugst!$R$4:$W$4,0))))</f>
        <v>106.75219451005873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68.871196066858175</v>
      </c>
      <c r="G61">
        <f ca="1">IF($C61-G$1&lt;År1,0,F60*(1-VLOOKUP($A61,[1]Hugst!$R$5:$W$9,MATCH(ROUNDUP((G$1)/10,0)*10,[1]Hugst!$R$4:$W$4,0))))</f>
        <v>69.010228691797948</v>
      </c>
      <c r="H61">
        <f ca="1">IF($C61-H$1&lt;År1,0,G60*(1-VLOOKUP($A61,[1]Hugst!$R$5:$W$9,MATCH(ROUNDUP((H$1)/10,0)*10,[1]Hugst!$R$4:$W$4,0))))</f>
        <v>69.149959973147048</v>
      </c>
      <c r="I61">
        <f ca="1">IF($C61-I$1&lt;År1,0,H60*(1-VLOOKUP($A61,[1]Hugst!$R$5:$W$9,MATCH(ROUNDUP((I$1)/10,0)*10,[1]Hugst!$R$4:$W$4,0))))</f>
        <v>69.290393421736468</v>
      </c>
      <c r="J61">
        <f ca="1">IF($C61-J$1&lt;År1,0,I60*(1-VLOOKUP($A61,[1]Hugst!$R$5:$W$9,MATCH(ROUNDUP((J$1)/10,0)*10,[1]Hugst!$R$4:$W$4,0))))</f>
        <v>69.431532566047878</v>
      </c>
      <c r="K61">
        <f ca="1">IF($C61-K$1&lt;År1,0,J60*(1-VLOOKUP($A61,[1]Hugst!$R$5:$W$9,MATCH(ROUNDUP((K$1)/10,0)*10,[1]Hugst!$R$4:$W$4,0))))</f>
        <v>69.573380952291387</v>
      </c>
      <c r="L61">
        <f ca="1">IF($C61-L$1&lt;År1,0,K60*(1-VLOOKUP($A61,[1]Hugst!$R$5:$W$9,MATCH(ROUNDUP((L$1)/10,0)*10,[1]Hugst!$R$4:$W$4,0))))</f>
        <v>69.715942144495131</v>
      </c>
      <c r="M61">
        <f ca="1">IF($C61-M$1&lt;År1,0,L60*(1-VLOOKUP($A61,[1]Hugst!$R$5:$W$9,MATCH(ROUNDUP((M$1)/10,0)*10,[1]Hugst!$R$4:$W$4,0))))</f>
        <v>69.859219724599853</v>
      </c>
      <c r="N61">
        <f ca="1">IF($C61-N$1&lt;År1,0,M60*(1-VLOOKUP($A61,[1]Hugst!$R$5:$W$9,MATCH(ROUNDUP((N$1)/10,0)*10,[1]Hugst!$R$4:$W$4,0))))</f>
        <v>70.003217292543724</v>
      </c>
      <c r="O61">
        <f ca="1">IF($C61-O$1&lt;År1,0,N60*(1-VLOOKUP($A61,[1]Hugst!$R$5:$W$9,MATCH(ROUNDUP((O$1)/10,0)*10,[1]Hugst!$R$4:$W$4,0))))</f>
        <v>70.147938466356578</v>
      </c>
      <c r="P61">
        <f ca="1">IF($C61-P$1&lt;År1,0,O60*(1-VLOOKUP($A61,[1]Hugst!$R$5:$W$9,MATCH(ROUNDUP((P$1)/10,0)*10,[1]Hugst!$R$4:$W$4,0))))</f>
        <v>70.293386882250417</v>
      </c>
      <c r="Q61">
        <f ca="1">IF($C61-Q$1&lt;År1,0,P60*(1-VLOOKUP($A61,[1]Hugst!$R$5:$W$9,MATCH(ROUNDUP((Q$1)/10,0)*10,[1]Hugst!$R$4:$W$4,0))))</f>
        <v>70.439566194704895</v>
      </c>
      <c r="R61">
        <f ca="1">IF($C61-R$1&lt;År1,0,Q60*(1-VLOOKUP($A61,[1]Hugst!$R$5:$W$9,MATCH(ROUNDUP((R$1)/10,0)*10,[1]Hugst!$R$4:$W$4,0))))</f>
        <v>70.586480076568961</v>
      </c>
      <c r="S61">
        <f ca="1">IF($C61-S$1&lt;År1,0,R60*(1-VLOOKUP($A61,[1]Hugst!$R$5:$W$9,MATCH(ROUNDUP((S$1)/10,0)*10,[1]Hugst!$R$4:$W$4,0))))</f>
        <v>70.734132219146801</v>
      </c>
      <c r="T61">
        <f ca="1">IF($C61-T$1&lt;År1,0,S60*(1-VLOOKUP($A61,[1]Hugst!$R$5:$W$9,MATCH(ROUNDUP((T$1)/10,0)*10,[1]Hugst!$R$4:$W$4,0))))</f>
        <v>70.882526332289189</v>
      </c>
      <c r="U61">
        <f ca="1">IF($C61-U$1&lt;År1,0,T60*(1-VLOOKUP($A61,[1]Hugst!$R$5:$W$9,MATCH(ROUNDUP((U$1)/10,0)*10,[1]Hugst!$R$4:$W$4,0))))</f>
        <v>71.031666144492959</v>
      </c>
      <c r="V61">
        <f ca="1">IF($C61-V$1&lt;År1,0,U60*(1-VLOOKUP($A61,[1]Hugst!$R$5:$W$9,MATCH(ROUNDUP((V$1)/10,0)*10,[1]Hugst!$R$4:$W$4,0))))</f>
        <v>71.181555402989858</v>
      </c>
      <c r="W61">
        <f ca="1">IF($C61-W$1&lt;År1,0,V60*(1-VLOOKUP($A61,[1]Hugst!$R$5:$W$9,MATCH(ROUNDUP((W$1)/10,0)*10,[1]Hugst!$R$4:$W$4,0))))</f>
        <v>71.332197873839419</v>
      </c>
      <c r="X61">
        <f ca="1">IF($C61-X$1&lt;År1,0,W60*(1-VLOOKUP($A61,[1]Hugst!$R$5:$W$9,MATCH(ROUNDUP((X$1)/10,0)*10,[1]Hugst!$R$4:$W$4,0))))</f>
        <v>105.19571855415381</v>
      </c>
      <c r="Y61">
        <f ca="1">IF($C61-Y$1&lt;År1,0,X60*(1-VLOOKUP($A61,[1]Hugst!$R$5:$W$9,MATCH(ROUNDUP((Y$1)/10,0)*10,[1]Hugst!$R$4:$W$4,0))))</f>
        <v>105.34787882369238</v>
      </c>
      <c r="Z61">
        <f ca="1">IF($C61-Z$1&lt;År1,0,Y60*(1-VLOOKUP($A61,[1]Hugst!$R$5:$W$9,MATCH(ROUNDUP((Z$1)/10,0)*10,[1]Hugst!$R$4:$W$4,0))))</f>
        <v>105.50080371770207</v>
      </c>
      <c r="AA61">
        <f ca="1">IF($C61-AA$1&lt;År1,0,Z60*(1-VLOOKUP($A61,[1]Hugst!$R$5:$W$9,MATCH(ROUNDUP((AA$1)/10,0)*10,[1]Hugst!$R$4:$W$4,0))))</f>
        <v>105.65449707851479</v>
      </c>
      <c r="AB61">
        <f ca="1">IF($C61-AB$1&lt;År1,0,AA60*(1-VLOOKUP($A61,[1]Hugst!$R$5:$W$9,MATCH(ROUNDUP((AB$1)/10,0)*10,[1]Hugst!$R$4:$W$4,0))))</f>
        <v>105.80896276777605</v>
      </c>
      <c r="AC61">
        <f ca="1">IF($C61-AC$1&lt;År1,0,AB60*(1-VLOOKUP($A61,[1]Hugst!$R$5:$W$9,MATCH(ROUNDUP((AC$1)/10,0)*10,[1]Hugst!$R$4:$W$4,0))))</f>
        <v>105.96420466652819</v>
      </c>
      <c r="AD61">
        <f ca="1">IF($C61-AD$1&lt;År1,0,AC60*(1-VLOOKUP($A61,[1]Hugst!$R$5:$W$9,MATCH(ROUNDUP((AD$1)/10,0)*10,[1]Hugst!$R$4:$W$4,0))))</f>
        <v>106.12022667532625</v>
      </c>
      <c r="AE61">
        <f ca="1">IF($C61-AE$1&lt;År1,0,AD60*(1-VLOOKUP($A61,[1]Hugst!$R$5:$W$9,MATCH(ROUNDUP((AE$1)/10,0)*10,[1]Hugst!$R$4:$W$4,0))))</f>
        <v>106.27703271431785</v>
      </c>
      <c r="AF61">
        <f ca="1">IF($C61-AF$1&lt;År1,0,AE60*(1-VLOOKUP($A61,[1]Hugst!$R$5:$W$9,MATCH(ROUNDUP((AF$1)/10,0)*10,[1]Hugst!$R$4:$W$4,0))))</f>
        <v>106.4346267233563</v>
      </c>
      <c r="AG61">
        <f ca="1">IF($C61-AG$1&lt;År1,0,AF60*(1-VLOOKUP($A61,[1]Hugst!$R$5:$W$9,MATCH(ROUNDUP((AG$1)/10,0)*10,[1]Hugst!$R$4:$W$4,0))))</f>
        <v>106.59301266208753</v>
      </c>
      <c r="AH61">
        <f ca="1">IF($C61-AH$1&lt;År1,0,AG60*(1-VLOOKUP($A61,[1]Hugst!$R$5:$W$9,MATCH(ROUNDUP((AH$1)/10,0)*10,[1]Hugst!$R$4:$W$4,0))))</f>
        <v>106.75219451005873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68.73285860504339</v>
      </c>
      <c r="G62">
        <f ca="1">IF($C62-G$1&lt;År1,0,F61*(1-VLOOKUP($A62,[1]Hugst!$R$5:$W$9,MATCH(ROUNDUP((G$1)/10,0)*10,[1]Hugst!$R$4:$W$4,0))))</f>
        <v>68.871196066858175</v>
      </c>
      <c r="H62">
        <f ca="1">IF($C62-H$1&lt;År1,0,G61*(1-VLOOKUP($A62,[1]Hugst!$R$5:$W$9,MATCH(ROUNDUP((H$1)/10,0)*10,[1]Hugst!$R$4:$W$4,0))))</f>
        <v>69.010228691797948</v>
      </c>
      <c r="I62">
        <f ca="1">IF($C62-I$1&lt;År1,0,H61*(1-VLOOKUP($A62,[1]Hugst!$R$5:$W$9,MATCH(ROUNDUP((I$1)/10,0)*10,[1]Hugst!$R$4:$W$4,0))))</f>
        <v>69.149959973147048</v>
      </c>
      <c r="J62">
        <f ca="1">IF($C62-J$1&lt;År1,0,I61*(1-VLOOKUP($A62,[1]Hugst!$R$5:$W$9,MATCH(ROUNDUP((J$1)/10,0)*10,[1]Hugst!$R$4:$W$4,0))))</f>
        <v>69.290393421736468</v>
      </c>
      <c r="K62">
        <f ca="1">IF($C62-K$1&lt;År1,0,J61*(1-VLOOKUP($A62,[1]Hugst!$R$5:$W$9,MATCH(ROUNDUP((K$1)/10,0)*10,[1]Hugst!$R$4:$W$4,0))))</f>
        <v>69.431532566047878</v>
      </c>
      <c r="L62">
        <f ca="1">IF($C62-L$1&lt;År1,0,K61*(1-VLOOKUP($A62,[1]Hugst!$R$5:$W$9,MATCH(ROUNDUP((L$1)/10,0)*10,[1]Hugst!$R$4:$W$4,0))))</f>
        <v>69.573380952291387</v>
      </c>
      <c r="M62">
        <f ca="1">IF($C62-M$1&lt;År1,0,L61*(1-VLOOKUP($A62,[1]Hugst!$R$5:$W$9,MATCH(ROUNDUP((M$1)/10,0)*10,[1]Hugst!$R$4:$W$4,0))))</f>
        <v>69.715942144495131</v>
      </c>
      <c r="N62">
        <f ca="1">IF($C62-N$1&lt;År1,0,M61*(1-VLOOKUP($A62,[1]Hugst!$R$5:$W$9,MATCH(ROUNDUP((N$1)/10,0)*10,[1]Hugst!$R$4:$W$4,0))))</f>
        <v>69.859219724599853</v>
      </c>
      <c r="O62">
        <f ca="1">IF($C62-O$1&lt;År1,0,N61*(1-VLOOKUP($A62,[1]Hugst!$R$5:$W$9,MATCH(ROUNDUP((O$1)/10,0)*10,[1]Hugst!$R$4:$W$4,0))))</f>
        <v>70.003217292543724</v>
      </c>
      <c r="P62">
        <f ca="1">IF($C62-P$1&lt;År1,0,O61*(1-VLOOKUP($A62,[1]Hugst!$R$5:$W$9,MATCH(ROUNDUP((P$1)/10,0)*10,[1]Hugst!$R$4:$W$4,0))))</f>
        <v>70.147938466356578</v>
      </c>
      <c r="Q62">
        <f ca="1">IF($C62-Q$1&lt;År1,0,P61*(1-VLOOKUP($A62,[1]Hugst!$R$5:$W$9,MATCH(ROUNDUP((Q$1)/10,0)*10,[1]Hugst!$R$4:$W$4,0))))</f>
        <v>70.293386882250417</v>
      </c>
      <c r="R62">
        <f ca="1">IF($C62-R$1&lt;År1,0,Q61*(1-VLOOKUP($A62,[1]Hugst!$R$5:$W$9,MATCH(ROUNDUP((R$1)/10,0)*10,[1]Hugst!$R$4:$W$4,0))))</f>
        <v>70.439566194704895</v>
      </c>
      <c r="S62">
        <f ca="1">IF($C62-S$1&lt;År1,0,R61*(1-VLOOKUP($A62,[1]Hugst!$R$5:$W$9,MATCH(ROUNDUP((S$1)/10,0)*10,[1]Hugst!$R$4:$W$4,0))))</f>
        <v>70.586480076568961</v>
      </c>
      <c r="T62">
        <f ca="1">IF($C62-T$1&lt;År1,0,S61*(1-VLOOKUP($A62,[1]Hugst!$R$5:$W$9,MATCH(ROUNDUP((T$1)/10,0)*10,[1]Hugst!$R$4:$W$4,0))))</f>
        <v>70.734132219146801</v>
      </c>
      <c r="U62">
        <f ca="1">IF($C62-U$1&lt;År1,0,T61*(1-VLOOKUP($A62,[1]Hugst!$R$5:$W$9,MATCH(ROUNDUP((U$1)/10,0)*10,[1]Hugst!$R$4:$W$4,0))))</f>
        <v>70.882526332289189</v>
      </c>
      <c r="V62">
        <f ca="1">IF($C62-V$1&lt;År1,0,U61*(1-VLOOKUP($A62,[1]Hugst!$R$5:$W$9,MATCH(ROUNDUP((V$1)/10,0)*10,[1]Hugst!$R$4:$W$4,0))))</f>
        <v>71.031666144492959</v>
      </c>
      <c r="W62">
        <f ca="1">IF($C62-W$1&lt;År1,0,V61*(1-VLOOKUP($A62,[1]Hugst!$R$5:$W$9,MATCH(ROUNDUP((W$1)/10,0)*10,[1]Hugst!$R$4:$W$4,0))))</f>
        <v>71.181555402989858</v>
      </c>
      <c r="X62">
        <f ca="1">IF($C62-X$1&lt;År1,0,W61*(1-VLOOKUP($A62,[1]Hugst!$R$5:$W$9,MATCH(ROUNDUP((X$1)/10,0)*10,[1]Hugst!$R$4:$W$4,0))))</f>
        <v>71.332197873839419</v>
      </c>
      <c r="Y62">
        <f ca="1">IF($C62-Y$1&lt;År1,0,X61*(1-VLOOKUP($A62,[1]Hugst!$R$5:$W$9,MATCH(ROUNDUP((Y$1)/10,0)*10,[1]Hugst!$R$4:$W$4,0))))</f>
        <v>105.19571855415381</v>
      </c>
      <c r="Z62">
        <f ca="1">IF($C62-Z$1&lt;År1,0,Y61*(1-VLOOKUP($A62,[1]Hugst!$R$5:$W$9,MATCH(ROUNDUP((Z$1)/10,0)*10,[1]Hugst!$R$4:$W$4,0))))</f>
        <v>105.34787882369238</v>
      </c>
      <c r="AA62">
        <f ca="1">IF($C62-AA$1&lt;År1,0,Z61*(1-VLOOKUP($A62,[1]Hugst!$R$5:$W$9,MATCH(ROUNDUP((AA$1)/10,0)*10,[1]Hugst!$R$4:$W$4,0))))</f>
        <v>105.50080371770207</v>
      </c>
      <c r="AB62">
        <f ca="1">IF($C62-AB$1&lt;År1,0,AA61*(1-VLOOKUP($A62,[1]Hugst!$R$5:$W$9,MATCH(ROUNDUP((AB$1)/10,0)*10,[1]Hugst!$R$4:$W$4,0))))</f>
        <v>105.65449707851479</v>
      </c>
      <c r="AC62">
        <f ca="1">IF($C62-AC$1&lt;År1,0,AB61*(1-VLOOKUP($A62,[1]Hugst!$R$5:$W$9,MATCH(ROUNDUP((AC$1)/10,0)*10,[1]Hugst!$R$4:$W$4,0))))</f>
        <v>105.80896276777605</v>
      </c>
      <c r="AD62">
        <f ca="1">IF($C62-AD$1&lt;År1,0,AC61*(1-VLOOKUP($A62,[1]Hugst!$R$5:$W$9,MATCH(ROUNDUP((AD$1)/10,0)*10,[1]Hugst!$R$4:$W$4,0))))</f>
        <v>105.96420466652819</v>
      </c>
      <c r="AE62">
        <f ca="1">IF($C62-AE$1&lt;År1,0,AD61*(1-VLOOKUP($A62,[1]Hugst!$R$5:$W$9,MATCH(ROUNDUP((AE$1)/10,0)*10,[1]Hugst!$R$4:$W$4,0))))</f>
        <v>106.12022667532625</v>
      </c>
      <c r="AF62">
        <f ca="1">IF($C62-AF$1&lt;År1,0,AE61*(1-VLOOKUP($A62,[1]Hugst!$R$5:$W$9,MATCH(ROUNDUP((AF$1)/10,0)*10,[1]Hugst!$R$4:$W$4,0))))</f>
        <v>106.27703271431785</v>
      </c>
      <c r="AG62">
        <f ca="1">IF($C62-AG$1&lt;År1,0,AF61*(1-VLOOKUP($A62,[1]Hugst!$R$5:$W$9,MATCH(ROUNDUP((AG$1)/10,0)*10,[1]Hugst!$R$4:$W$4,0))))</f>
        <v>106.4346267233563</v>
      </c>
      <c r="AH62">
        <f ca="1">IF($C62-AH$1&lt;År1,0,AG61*(1-VLOOKUP($A62,[1]Hugst!$R$5:$W$9,MATCH(ROUNDUP((AH$1)/10,0)*10,[1]Hugst!$R$4:$W$4,0))))</f>
        <v>106.59301266208753</v>
      </c>
      <c r="AI62">
        <f ca="1">IF($C62-AI$1&lt;År1,0,AH61*(1-VLOOKUP($A62,[1]Hugst!$R$5:$W$9,MATCH(ROUNDUP((AI$1)/10,0)*10,[1]Hugst!$R$4:$W$4,0))))</f>
        <v>106.75219451005873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0.35205510955438513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68.947267940090711</v>
      </c>
      <c r="G63">
        <f ca="1">IF($C63-G$1&lt;År1,0,F62*(1-VLOOKUP($A63,[1]Hugst!$R$5:$W$9,MATCH(ROUNDUP((G$1)/10,0)*10,[1]Hugst!$R$4:$W$4,0))))</f>
        <v>68.73285860504339</v>
      </c>
      <c r="H63">
        <f ca="1">IF($C63-H$1&lt;År1,0,G62*(1-VLOOKUP($A63,[1]Hugst!$R$5:$W$9,MATCH(ROUNDUP((H$1)/10,0)*10,[1]Hugst!$R$4:$W$4,0))))</f>
        <v>68.871196066858175</v>
      </c>
      <c r="I63">
        <f ca="1">IF($C63-I$1&lt;År1,0,H62*(1-VLOOKUP($A63,[1]Hugst!$R$5:$W$9,MATCH(ROUNDUP((I$1)/10,0)*10,[1]Hugst!$R$4:$W$4,0))))</f>
        <v>69.010228691797948</v>
      </c>
      <c r="J63">
        <f ca="1">IF($C63-J$1&lt;År1,0,I62*(1-VLOOKUP($A63,[1]Hugst!$R$5:$W$9,MATCH(ROUNDUP((J$1)/10,0)*10,[1]Hugst!$R$4:$W$4,0))))</f>
        <v>69.149959973147048</v>
      </c>
      <c r="K63">
        <f ca="1">IF($C63-K$1&lt;År1,0,J62*(1-VLOOKUP($A63,[1]Hugst!$R$5:$W$9,MATCH(ROUNDUP((K$1)/10,0)*10,[1]Hugst!$R$4:$W$4,0))))</f>
        <v>69.290393421736468</v>
      </c>
      <c r="L63">
        <f ca="1">IF($C63-L$1&lt;År1,0,K62*(1-VLOOKUP($A63,[1]Hugst!$R$5:$W$9,MATCH(ROUNDUP((L$1)/10,0)*10,[1]Hugst!$R$4:$W$4,0))))</f>
        <v>69.431532566047878</v>
      </c>
      <c r="M63">
        <f ca="1">IF($C63-M$1&lt;År1,0,L62*(1-VLOOKUP($A63,[1]Hugst!$R$5:$W$9,MATCH(ROUNDUP((M$1)/10,0)*10,[1]Hugst!$R$4:$W$4,0))))</f>
        <v>69.573380952291387</v>
      </c>
      <c r="N63">
        <f ca="1">IF($C63-N$1&lt;År1,0,M62*(1-VLOOKUP($A63,[1]Hugst!$R$5:$W$9,MATCH(ROUNDUP((N$1)/10,0)*10,[1]Hugst!$R$4:$W$4,0))))</f>
        <v>69.715942144495131</v>
      </c>
      <c r="O63">
        <f ca="1">IF($C63-O$1&lt;År1,0,N62*(1-VLOOKUP($A63,[1]Hugst!$R$5:$W$9,MATCH(ROUNDUP((O$1)/10,0)*10,[1]Hugst!$R$4:$W$4,0))))</f>
        <v>69.859219724599853</v>
      </c>
      <c r="P63">
        <f ca="1">IF($C63-P$1&lt;År1,0,O62*(1-VLOOKUP($A63,[1]Hugst!$R$5:$W$9,MATCH(ROUNDUP((P$1)/10,0)*10,[1]Hugst!$R$4:$W$4,0))))</f>
        <v>70.003217292543724</v>
      </c>
      <c r="Q63">
        <f ca="1">IF($C63-Q$1&lt;År1,0,P62*(1-VLOOKUP($A63,[1]Hugst!$R$5:$W$9,MATCH(ROUNDUP((Q$1)/10,0)*10,[1]Hugst!$R$4:$W$4,0))))</f>
        <v>70.147938466356578</v>
      </c>
      <c r="R63">
        <f ca="1">IF($C63-R$1&lt;År1,0,Q62*(1-VLOOKUP($A63,[1]Hugst!$R$5:$W$9,MATCH(ROUNDUP((R$1)/10,0)*10,[1]Hugst!$R$4:$W$4,0))))</f>
        <v>70.293386882250417</v>
      </c>
      <c r="S63">
        <f ca="1">IF($C63-S$1&lt;År1,0,R62*(1-VLOOKUP($A63,[1]Hugst!$R$5:$W$9,MATCH(ROUNDUP((S$1)/10,0)*10,[1]Hugst!$R$4:$W$4,0))))</f>
        <v>70.439566194704895</v>
      </c>
      <c r="T63">
        <f ca="1">IF($C63-T$1&lt;År1,0,S62*(1-VLOOKUP($A63,[1]Hugst!$R$5:$W$9,MATCH(ROUNDUP((T$1)/10,0)*10,[1]Hugst!$R$4:$W$4,0))))</f>
        <v>70.586480076568961</v>
      </c>
      <c r="U63">
        <f ca="1">IF($C63-U$1&lt;År1,0,T62*(1-VLOOKUP($A63,[1]Hugst!$R$5:$W$9,MATCH(ROUNDUP((U$1)/10,0)*10,[1]Hugst!$R$4:$W$4,0))))</f>
        <v>70.734132219146801</v>
      </c>
      <c r="V63">
        <f ca="1">IF($C63-V$1&lt;År1,0,U62*(1-VLOOKUP($A63,[1]Hugst!$R$5:$W$9,MATCH(ROUNDUP((V$1)/10,0)*10,[1]Hugst!$R$4:$W$4,0))))</f>
        <v>70.882526332289189</v>
      </c>
      <c r="W63">
        <f ca="1">IF($C63-W$1&lt;År1,0,V62*(1-VLOOKUP($A63,[1]Hugst!$R$5:$W$9,MATCH(ROUNDUP((W$1)/10,0)*10,[1]Hugst!$R$4:$W$4,0))))</f>
        <v>71.031666144492959</v>
      </c>
      <c r="X63">
        <f ca="1">IF($C63-X$1&lt;År1,0,W62*(1-VLOOKUP($A63,[1]Hugst!$R$5:$W$9,MATCH(ROUNDUP((X$1)/10,0)*10,[1]Hugst!$R$4:$W$4,0))))</f>
        <v>71.181555402989858</v>
      </c>
      <c r="Y63">
        <f ca="1">IF($C63-Y$1&lt;År1,0,X62*(1-VLOOKUP($A63,[1]Hugst!$R$5:$W$9,MATCH(ROUNDUP((Y$1)/10,0)*10,[1]Hugst!$R$4:$W$4,0))))</f>
        <v>71.332197873839419</v>
      </c>
      <c r="Z63">
        <f ca="1">IF($C63-Z$1&lt;År1,0,Y62*(1-VLOOKUP($A63,[1]Hugst!$R$5:$W$9,MATCH(ROUNDUP((Z$1)/10,0)*10,[1]Hugst!$R$4:$W$4,0))))</f>
        <v>105.19571855415381</v>
      </c>
      <c r="AA63">
        <f ca="1">IF($C63-AA$1&lt;År1,0,Z62*(1-VLOOKUP($A63,[1]Hugst!$R$5:$W$9,MATCH(ROUNDUP((AA$1)/10,0)*10,[1]Hugst!$R$4:$W$4,0))))</f>
        <v>105.34787882369238</v>
      </c>
      <c r="AB63">
        <f ca="1">IF($C63-AB$1&lt;År1,0,AA62*(1-VLOOKUP($A63,[1]Hugst!$R$5:$W$9,MATCH(ROUNDUP((AB$1)/10,0)*10,[1]Hugst!$R$4:$W$4,0))))</f>
        <v>105.50080371770207</v>
      </c>
      <c r="AC63">
        <f ca="1">IF($C63-AC$1&lt;År1,0,AB62*(1-VLOOKUP($A63,[1]Hugst!$R$5:$W$9,MATCH(ROUNDUP((AC$1)/10,0)*10,[1]Hugst!$R$4:$W$4,0))))</f>
        <v>105.65449707851479</v>
      </c>
      <c r="AD63">
        <f ca="1">IF($C63-AD$1&lt;År1,0,AC62*(1-VLOOKUP($A63,[1]Hugst!$R$5:$W$9,MATCH(ROUNDUP((AD$1)/10,0)*10,[1]Hugst!$R$4:$W$4,0))))</f>
        <v>105.80896276777605</v>
      </c>
      <c r="AE63">
        <f ca="1">IF($C63-AE$1&lt;År1,0,AD62*(1-VLOOKUP($A63,[1]Hugst!$R$5:$W$9,MATCH(ROUNDUP((AE$1)/10,0)*10,[1]Hugst!$R$4:$W$4,0))))</f>
        <v>105.96420466652819</v>
      </c>
      <c r="AF63">
        <f ca="1">IF($C63-AF$1&lt;År1,0,AE62*(1-VLOOKUP($A63,[1]Hugst!$R$5:$W$9,MATCH(ROUNDUP((AF$1)/10,0)*10,[1]Hugst!$R$4:$W$4,0))))</f>
        <v>106.12022667532625</v>
      </c>
      <c r="AG63">
        <f ca="1">IF($C63-AG$1&lt;År1,0,AF62*(1-VLOOKUP($A63,[1]Hugst!$R$5:$W$9,MATCH(ROUNDUP((AG$1)/10,0)*10,[1]Hugst!$R$4:$W$4,0))))</f>
        <v>106.27703271431785</v>
      </c>
      <c r="AH63">
        <f ca="1">IF($C63-AH$1&lt;År1,0,AG62*(1-VLOOKUP($A63,[1]Hugst!$R$5:$W$9,MATCH(ROUNDUP((AH$1)/10,0)*10,[1]Hugst!$R$4:$W$4,0))))</f>
        <v>106.4346267233563</v>
      </c>
      <c r="AI63">
        <f ca="1">IF($C63-AI$1&lt;År1,0,AH62*(1-VLOOKUP($A63,[1]Hugst!$R$5:$W$9,MATCH(ROUNDUP((AI$1)/10,0)*10,[1]Hugst!$R$4:$W$4,0))))</f>
        <v>106.59301266208753</v>
      </c>
      <c r="AJ63">
        <f ca="1">IF($C63-AJ$1&lt;År1,0,AI62*(1-VLOOKUP($A63,[1]Hugst!$R$5:$W$9,MATCH(ROUNDUP((AJ$1)/10,0)*10,[1]Hugst!$R$4:$W$4,0))))</f>
        <v>106.40013940050427</v>
      </c>
      <c r="AL63">
        <f ca="1">SUM(F63:AJ63)</f>
        <v>2564.51175075525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5418.2891130458347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5413.3946371775519</v>
      </c>
      <c r="G65">
        <f ca="1">IF($C65-G$1&lt;År1,0,F64*(1-VLOOKUP($A65,[1]Hugst!$R$5:$W$9,MATCH(ROUNDUP((G$1)/10,0)*10,[1]Hugst!$R$4:$W$4,0))))</f>
        <v>5418.2891130458347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5408.5246336886621</v>
      </c>
      <c r="G66">
        <f ca="1">IF($C66-G$1&lt;År1,0,F65*(1-VLOOKUP($A66,[1]Hugst!$R$5:$W$9,MATCH(ROUNDUP((G$1)/10,0)*10,[1]Hugst!$R$4:$W$4,0))))</f>
        <v>5413.3946371775519</v>
      </c>
      <c r="H66">
        <f ca="1">IF($C66-H$1&lt;År1,0,G65*(1-VLOOKUP($A66,[1]Hugst!$R$5:$W$9,MATCH(ROUNDUP((H$1)/10,0)*10,[1]Hugst!$R$4:$W$4,0))))</f>
        <v>5418.2891130458347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5403.6789802171825</v>
      </c>
      <c r="G67">
        <f ca="1">IF($C67-G$1&lt;År1,0,F66*(1-VLOOKUP($A67,[1]Hugst!$R$5:$W$9,MATCH(ROUNDUP((G$1)/10,0)*10,[1]Hugst!$R$4:$W$4,0))))</f>
        <v>5408.5246336886621</v>
      </c>
      <c r="H67">
        <f ca="1">IF($C67-H$1&lt;År1,0,G66*(1-VLOOKUP($A67,[1]Hugst!$R$5:$W$9,MATCH(ROUNDUP((H$1)/10,0)*10,[1]Hugst!$R$4:$W$4,0))))</f>
        <v>5413.3946371775519</v>
      </c>
      <c r="I67">
        <f ca="1">IF($C67-I$1&lt;År1,0,H66*(1-VLOOKUP($A67,[1]Hugst!$R$5:$W$9,MATCH(ROUNDUP((I$1)/10,0)*10,[1]Hugst!$R$4:$W$4,0))))</f>
        <v>5418.2891130458347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5398.8575550130645</v>
      </c>
      <c r="G68">
        <f ca="1">IF($C68-G$1&lt;År1,0,F67*(1-VLOOKUP($A68,[1]Hugst!$R$5:$W$9,MATCH(ROUNDUP((G$1)/10,0)*10,[1]Hugst!$R$4:$W$4,0))))</f>
        <v>5403.6789802171825</v>
      </c>
      <c r="H68">
        <f ca="1">IF($C68-H$1&lt;År1,0,G67*(1-VLOOKUP($A68,[1]Hugst!$R$5:$W$9,MATCH(ROUNDUP((H$1)/10,0)*10,[1]Hugst!$R$4:$W$4,0))))</f>
        <v>5408.5246336886621</v>
      </c>
      <c r="I68">
        <f ca="1">IF($C68-I$1&lt;År1,0,H67*(1-VLOOKUP($A68,[1]Hugst!$R$5:$W$9,MATCH(ROUNDUP((I$1)/10,0)*10,[1]Hugst!$R$4:$W$4,0))))</f>
        <v>5413.3946371775519</v>
      </c>
      <c r="J68">
        <f ca="1">IF($C68-J$1&lt;År1,0,I67*(1-VLOOKUP($A68,[1]Hugst!$R$5:$W$9,MATCH(ROUNDUP((J$1)/10,0)*10,[1]Hugst!$R$4:$W$4,0))))</f>
        <v>5418.2891130458347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5394.0602369349645</v>
      </c>
      <c r="G69">
        <f ca="1">IF($C69-G$1&lt;År1,0,F68*(1-VLOOKUP($A69,[1]Hugst!$R$5:$W$9,MATCH(ROUNDUP((G$1)/10,0)*10,[1]Hugst!$R$4:$W$4,0))))</f>
        <v>5398.8575550130645</v>
      </c>
      <c r="H69">
        <f ca="1">IF($C69-H$1&lt;År1,0,G68*(1-VLOOKUP($A69,[1]Hugst!$R$5:$W$9,MATCH(ROUNDUP((H$1)/10,0)*10,[1]Hugst!$R$4:$W$4,0))))</f>
        <v>5403.6789802171825</v>
      </c>
      <c r="I69">
        <f ca="1">IF($C69-I$1&lt;År1,0,H68*(1-VLOOKUP($A69,[1]Hugst!$R$5:$W$9,MATCH(ROUNDUP((I$1)/10,0)*10,[1]Hugst!$R$4:$W$4,0))))</f>
        <v>5408.5246336886621</v>
      </c>
      <c r="J69">
        <f ca="1">IF($C69-J$1&lt;År1,0,I68*(1-VLOOKUP($A69,[1]Hugst!$R$5:$W$9,MATCH(ROUNDUP((J$1)/10,0)*10,[1]Hugst!$R$4:$W$4,0))))</f>
        <v>5413.3946371775519</v>
      </c>
      <c r="K69">
        <f ca="1">IF($C69-K$1&lt;År1,0,J68*(1-VLOOKUP($A69,[1]Hugst!$R$5:$W$9,MATCH(ROUNDUP((K$1)/10,0)*10,[1]Hugst!$R$4:$W$4,0))))</f>
        <v>5418.2891130458347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5389.286905447264</v>
      </c>
      <c r="G70">
        <f ca="1">IF($C70-G$1&lt;År1,0,F69*(1-VLOOKUP($A70,[1]Hugst!$R$5:$W$9,MATCH(ROUNDUP((G$1)/10,0)*10,[1]Hugst!$R$4:$W$4,0))))</f>
        <v>5394.0602369349645</v>
      </c>
      <c r="H70">
        <f ca="1">IF($C70-H$1&lt;År1,0,G69*(1-VLOOKUP($A70,[1]Hugst!$R$5:$W$9,MATCH(ROUNDUP((H$1)/10,0)*10,[1]Hugst!$R$4:$W$4,0))))</f>
        <v>5398.8575550130645</v>
      </c>
      <c r="I70">
        <f ca="1">IF($C70-I$1&lt;År1,0,H69*(1-VLOOKUP($A70,[1]Hugst!$R$5:$W$9,MATCH(ROUNDUP((I$1)/10,0)*10,[1]Hugst!$R$4:$W$4,0))))</f>
        <v>5403.6789802171825</v>
      </c>
      <c r="J70">
        <f ca="1">IF($C70-J$1&lt;År1,0,I69*(1-VLOOKUP($A70,[1]Hugst!$R$5:$W$9,MATCH(ROUNDUP((J$1)/10,0)*10,[1]Hugst!$R$4:$W$4,0))))</f>
        <v>5408.5246336886621</v>
      </c>
      <c r="K70">
        <f ca="1">IF($C70-K$1&lt;År1,0,J69*(1-VLOOKUP($A70,[1]Hugst!$R$5:$W$9,MATCH(ROUNDUP((K$1)/10,0)*10,[1]Hugst!$R$4:$W$4,0))))</f>
        <v>5413.3946371775519</v>
      </c>
      <c r="L70">
        <f ca="1">IF($C70-L$1&lt;År1,0,K69*(1-VLOOKUP($A70,[1]Hugst!$R$5:$W$9,MATCH(ROUNDUP((L$1)/10,0)*10,[1]Hugst!$R$4:$W$4,0))))</f>
        <v>5418.2891130458347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5384.5374406170058</v>
      </c>
      <c r="G71">
        <f ca="1">IF($C71-G$1&lt;År1,0,F70*(1-VLOOKUP($A71,[1]Hugst!$R$5:$W$9,MATCH(ROUNDUP((G$1)/10,0)*10,[1]Hugst!$R$4:$W$4,0))))</f>
        <v>5389.286905447264</v>
      </c>
      <c r="H71">
        <f ca="1">IF($C71-H$1&lt;År1,0,G70*(1-VLOOKUP($A71,[1]Hugst!$R$5:$W$9,MATCH(ROUNDUP((H$1)/10,0)*10,[1]Hugst!$R$4:$W$4,0))))</f>
        <v>5394.0602369349645</v>
      </c>
      <c r="I71">
        <f ca="1">IF($C71-I$1&lt;År1,0,H70*(1-VLOOKUP($A71,[1]Hugst!$R$5:$W$9,MATCH(ROUNDUP((I$1)/10,0)*10,[1]Hugst!$R$4:$W$4,0))))</f>
        <v>5398.8575550130645</v>
      </c>
      <c r="J71">
        <f ca="1">IF($C71-J$1&lt;År1,0,I70*(1-VLOOKUP($A71,[1]Hugst!$R$5:$W$9,MATCH(ROUNDUP((J$1)/10,0)*10,[1]Hugst!$R$4:$W$4,0))))</f>
        <v>5403.6789802171825</v>
      </c>
      <c r="K71">
        <f ca="1">IF($C71-K$1&lt;År1,0,J70*(1-VLOOKUP($A71,[1]Hugst!$R$5:$W$9,MATCH(ROUNDUP((K$1)/10,0)*10,[1]Hugst!$R$4:$W$4,0))))</f>
        <v>5408.5246336886621</v>
      </c>
      <c r="L71">
        <f ca="1">IF($C71-L$1&lt;År1,0,K70*(1-VLOOKUP($A71,[1]Hugst!$R$5:$W$9,MATCH(ROUNDUP((L$1)/10,0)*10,[1]Hugst!$R$4:$W$4,0))))</f>
        <v>5413.3946371775519</v>
      </c>
      <c r="M71">
        <f ca="1">IF($C71-M$1&lt;År1,0,L70*(1-VLOOKUP($A71,[1]Hugst!$R$5:$W$9,MATCH(ROUNDUP((M$1)/10,0)*10,[1]Hugst!$R$4:$W$4,0))))</f>
        <v>5418.2891130458347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5379.8117231109036</v>
      </c>
      <c r="G72">
        <f ca="1">IF($C72-G$1&lt;År1,0,F71*(1-VLOOKUP($A72,[1]Hugst!$R$5:$W$9,MATCH(ROUNDUP((G$1)/10,0)*10,[1]Hugst!$R$4:$W$4,0))))</f>
        <v>5384.5374406170058</v>
      </c>
      <c r="H72">
        <f ca="1">IF($C72-H$1&lt;År1,0,G71*(1-VLOOKUP($A72,[1]Hugst!$R$5:$W$9,MATCH(ROUNDUP((H$1)/10,0)*10,[1]Hugst!$R$4:$W$4,0))))</f>
        <v>5389.286905447264</v>
      </c>
      <c r="I72">
        <f ca="1">IF($C72-I$1&lt;År1,0,H71*(1-VLOOKUP($A72,[1]Hugst!$R$5:$W$9,MATCH(ROUNDUP((I$1)/10,0)*10,[1]Hugst!$R$4:$W$4,0))))</f>
        <v>5394.0602369349645</v>
      </c>
      <c r="J72">
        <f ca="1">IF($C72-J$1&lt;År1,0,I71*(1-VLOOKUP($A72,[1]Hugst!$R$5:$W$9,MATCH(ROUNDUP((J$1)/10,0)*10,[1]Hugst!$R$4:$W$4,0))))</f>
        <v>5398.8575550130645</v>
      </c>
      <c r="K72">
        <f ca="1">IF($C72-K$1&lt;År1,0,J71*(1-VLOOKUP($A72,[1]Hugst!$R$5:$W$9,MATCH(ROUNDUP((K$1)/10,0)*10,[1]Hugst!$R$4:$W$4,0))))</f>
        <v>5403.6789802171825</v>
      </c>
      <c r="L72">
        <f ca="1">IF($C72-L$1&lt;År1,0,K71*(1-VLOOKUP($A72,[1]Hugst!$R$5:$W$9,MATCH(ROUNDUP((L$1)/10,0)*10,[1]Hugst!$R$4:$W$4,0))))</f>
        <v>5408.5246336886621</v>
      </c>
      <c r="M72">
        <f ca="1">IF($C72-M$1&lt;År1,0,L71*(1-VLOOKUP($A72,[1]Hugst!$R$5:$W$9,MATCH(ROUNDUP((M$1)/10,0)*10,[1]Hugst!$R$4:$W$4,0))))</f>
        <v>5413.3946371775519</v>
      </c>
      <c r="N72">
        <f ca="1">IF($C72-N$1&lt;År1,0,M71*(1-VLOOKUP($A72,[1]Hugst!$R$5:$W$9,MATCH(ROUNDUP((N$1)/10,0)*10,[1]Hugst!$R$4:$W$4,0))))</f>
        <v>5418.2891130458347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5375.1096341922748</v>
      </c>
      <c r="G73">
        <f ca="1">IF($C73-G$1&lt;År1,0,F72*(1-VLOOKUP($A73,[1]Hugst!$R$5:$W$9,MATCH(ROUNDUP((G$1)/10,0)*10,[1]Hugst!$R$4:$W$4,0))))</f>
        <v>5379.8117231109036</v>
      </c>
      <c r="H73">
        <f ca="1">IF($C73-H$1&lt;År1,0,G72*(1-VLOOKUP($A73,[1]Hugst!$R$5:$W$9,MATCH(ROUNDUP((H$1)/10,0)*10,[1]Hugst!$R$4:$W$4,0))))</f>
        <v>5384.5374406170058</v>
      </c>
      <c r="I73">
        <f ca="1">IF($C73-I$1&lt;År1,0,H72*(1-VLOOKUP($A73,[1]Hugst!$R$5:$W$9,MATCH(ROUNDUP((I$1)/10,0)*10,[1]Hugst!$R$4:$W$4,0))))</f>
        <v>5389.286905447264</v>
      </c>
      <c r="J73">
        <f ca="1">IF($C73-J$1&lt;År1,0,I72*(1-VLOOKUP($A73,[1]Hugst!$R$5:$W$9,MATCH(ROUNDUP((J$1)/10,0)*10,[1]Hugst!$R$4:$W$4,0))))</f>
        <v>5394.0602369349645</v>
      </c>
      <c r="K73">
        <f ca="1">IF($C73-K$1&lt;År1,0,J72*(1-VLOOKUP($A73,[1]Hugst!$R$5:$W$9,MATCH(ROUNDUP((K$1)/10,0)*10,[1]Hugst!$R$4:$W$4,0))))</f>
        <v>5398.8575550130645</v>
      </c>
      <c r="L73">
        <f ca="1">IF($C73-L$1&lt;År1,0,K72*(1-VLOOKUP($A73,[1]Hugst!$R$5:$W$9,MATCH(ROUNDUP((L$1)/10,0)*10,[1]Hugst!$R$4:$W$4,0))))</f>
        <v>5403.6789802171825</v>
      </c>
      <c r="M73">
        <f ca="1">IF($C73-M$1&lt;År1,0,L72*(1-VLOOKUP($A73,[1]Hugst!$R$5:$W$9,MATCH(ROUNDUP((M$1)/10,0)*10,[1]Hugst!$R$4:$W$4,0))))</f>
        <v>5408.5246336886621</v>
      </c>
      <c r="N73">
        <f ca="1">IF($C73-N$1&lt;År1,0,M72*(1-VLOOKUP($A73,[1]Hugst!$R$5:$W$9,MATCH(ROUNDUP((N$1)/10,0)*10,[1]Hugst!$R$4:$W$4,0))))</f>
        <v>5413.3946371775519</v>
      </c>
      <c r="O73">
        <f ca="1">IF($C73-O$1&lt;År1,0,N72*(1-VLOOKUP($A73,[1]Hugst!$R$5:$W$9,MATCH(ROUNDUP((O$1)/10,0)*10,[1]Hugst!$R$4:$W$4,0))))</f>
        <v>5418.2891130458347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8.2651867826134549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5378.6962425009442</v>
      </c>
      <c r="G74">
        <f ca="1">IF($C74-G$1&lt;År1,0,F73*(1-VLOOKUP($A74,[1]Hugst!$R$5:$W$9,MATCH(ROUNDUP((G$1)/10,0)*10,[1]Hugst!$R$4:$W$4,0))))</f>
        <v>5375.1096341922748</v>
      </c>
      <c r="H74">
        <f ca="1">IF($C74-H$1&lt;År1,0,G73*(1-VLOOKUP($A74,[1]Hugst!$R$5:$W$9,MATCH(ROUNDUP((H$1)/10,0)*10,[1]Hugst!$R$4:$W$4,0))))</f>
        <v>5379.8117231109036</v>
      </c>
      <c r="I74">
        <f ca="1">IF($C74-I$1&lt;År1,0,H73*(1-VLOOKUP($A74,[1]Hugst!$R$5:$W$9,MATCH(ROUNDUP((I$1)/10,0)*10,[1]Hugst!$R$4:$W$4,0))))</f>
        <v>5384.5374406170058</v>
      </c>
      <c r="J74">
        <f ca="1">IF($C74-J$1&lt;År1,0,I73*(1-VLOOKUP($A74,[1]Hugst!$R$5:$W$9,MATCH(ROUNDUP((J$1)/10,0)*10,[1]Hugst!$R$4:$W$4,0))))</f>
        <v>5389.286905447264</v>
      </c>
      <c r="K74">
        <f ca="1">IF($C74-K$1&lt;År1,0,J73*(1-VLOOKUP($A74,[1]Hugst!$R$5:$W$9,MATCH(ROUNDUP((K$1)/10,0)*10,[1]Hugst!$R$4:$W$4,0))))</f>
        <v>5394.0602369349645</v>
      </c>
      <c r="L74">
        <f ca="1">IF($C74-L$1&lt;År1,0,K73*(1-VLOOKUP($A74,[1]Hugst!$R$5:$W$9,MATCH(ROUNDUP((L$1)/10,0)*10,[1]Hugst!$R$4:$W$4,0))))</f>
        <v>5398.8575550130645</v>
      </c>
      <c r="M74">
        <f ca="1">IF($C74-M$1&lt;År1,0,L73*(1-VLOOKUP($A74,[1]Hugst!$R$5:$W$9,MATCH(ROUNDUP((M$1)/10,0)*10,[1]Hugst!$R$4:$W$4,0))))</f>
        <v>5403.6789802171825</v>
      </c>
      <c r="N74">
        <f ca="1">IF($C74-N$1&lt;År1,0,M73*(1-VLOOKUP($A74,[1]Hugst!$R$5:$W$9,MATCH(ROUNDUP((N$1)/10,0)*10,[1]Hugst!$R$4:$W$4,0))))</f>
        <v>5408.5246336886621</v>
      </c>
      <c r="O74">
        <f ca="1">IF($C74-O$1&lt;År1,0,N73*(1-VLOOKUP($A74,[1]Hugst!$R$5:$W$9,MATCH(ROUNDUP((O$1)/10,0)*10,[1]Hugst!$R$4:$W$4,0))))</f>
        <v>5413.3946371775519</v>
      </c>
      <c r="P74">
        <f ca="1">IF($C74-P$1&lt;År1,0,O73*(1-VLOOKUP($A74,[1]Hugst!$R$5:$W$9,MATCH(ROUNDUP((P$1)/10,0)*10,[1]Hugst!$R$4:$W$4,0))))</f>
        <v>5410.0239262632222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16.510299503555871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3384.5588969129326</v>
      </c>
      <c r="G75">
        <f ca="1">IF($C75-G$1&lt;År1,0,F74*(1-VLOOKUP($A75,[1]Hugst!$R$5:$W$9,MATCH(ROUNDUP((G$1)/10,0)*10,[1]Hugst!$R$4:$W$4,0))))</f>
        <v>5378.6962425009442</v>
      </c>
      <c r="H75">
        <f ca="1">IF($C75-H$1&lt;År1,0,G74*(1-VLOOKUP($A75,[1]Hugst!$R$5:$W$9,MATCH(ROUNDUP((H$1)/10,0)*10,[1]Hugst!$R$4:$W$4,0))))</f>
        <v>5375.1096341922748</v>
      </c>
      <c r="I75">
        <f ca="1">IF($C75-I$1&lt;År1,0,H74*(1-VLOOKUP($A75,[1]Hugst!$R$5:$W$9,MATCH(ROUNDUP((I$1)/10,0)*10,[1]Hugst!$R$4:$W$4,0))))</f>
        <v>5379.8117231109036</v>
      </c>
      <c r="J75">
        <f ca="1">IF($C75-J$1&lt;År1,0,I74*(1-VLOOKUP($A75,[1]Hugst!$R$5:$W$9,MATCH(ROUNDUP((J$1)/10,0)*10,[1]Hugst!$R$4:$W$4,0))))</f>
        <v>5384.5374406170058</v>
      </c>
      <c r="K75">
        <f ca="1">IF($C75-K$1&lt;År1,0,J74*(1-VLOOKUP($A75,[1]Hugst!$R$5:$W$9,MATCH(ROUNDUP((K$1)/10,0)*10,[1]Hugst!$R$4:$W$4,0))))</f>
        <v>5389.286905447264</v>
      </c>
      <c r="L75">
        <f ca="1">IF($C75-L$1&lt;År1,0,K74*(1-VLOOKUP($A75,[1]Hugst!$R$5:$W$9,MATCH(ROUNDUP((L$1)/10,0)*10,[1]Hugst!$R$4:$W$4,0))))</f>
        <v>5394.0602369349645</v>
      </c>
      <c r="M75">
        <f ca="1">IF($C75-M$1&lt;År1,0,L74*(1-VLOOKUP($A75,[1]Hugst!$R$5:$W$9,MATCH(ROUNDUP((M$1)/10,0)*10,[1]Hugst!$R$4:$W$4,0))))</f>
        <v>5398.8575550130645</v>
      </c>
      <c r="N75">
        <f ca="1">IF($C75-N$1&lt;År1,0,M74*(1-VLOOKUP($A75,[1]Hugst!$R$5:$W$9,MATCH(ROUNDUP((N$1)/10,0)*10,[1]Hugst!$R$4:$W$4,0))))</f>
        <v>5403.6789802171825</v>
      </c>
      <c r="O75">
        <f ca="1">IF($C75-O$1&lt;År1,0,N74*(1-VLOOKUP($A75,[1]Hugst!$R$5:$W$9,MATCH(ROUNDUP((O$1)/10,0)*10,[1]Hugst!$R$4:$W$4,0))))</f>
        <v>5408.5246336886621</v>
      </c>
      <c r="P75">
        <f ca="1">IF($C75-P$1&lt;År1,0,O74*(1-VLOOKUP($A75,[1]Hugst!$R$5:$W$9,MATCH(ROUNDUP((P$1)/10,0)*10,[1]Hugst!$R$4:$W$4,0))))</f>
        <v>5405.1369165445694</v>
      </c>
      <c r="Q75">
        <f ca="1">IF($C75-Q$1&lt;År1,0,P74*(1-VLOOKUP($A75,[1]Hugst!$R$5:$W$9,MATCH(ROUNDUP((Q$1)/10,0)*10,[1]Hugst!$R$4:$W$4,0))))</f>
        <v>5401.7713473926506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24.735406115025398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3388.1520938707358</v>
      </c>
      <c r="G76">
        <f ca="1">IF($C76-G$1&lt;År1,0,F75*(1-VLOOKUP($A76,[1]Hugst!$R$5:$W$9,MATCH(ROUNDUP((G$1)/10,0)*10,[1]Hugst!$R$4:$W$4,0))))</f>
        <v>3384.5588969129326</v>
      </c>
      <c r="H76">
        <f ca="1">IF($C76-H$1&lt;År1,0,G75*(1-VLOOKUP($A76,[1]Hugst!$R$5:$W$9,MATCH(ROUNDUP((H$1)/10,0)*10,[1]Hugst!$R$4:$W$4,0))))</f>
        <v>5378.6962425009442</v>
      </c>
      <c r="I76">
        <f ca="1">IF($C76-I$1&lt;År1,0,H75*(1-VLOOKUP($A76,[1]Hugst!$R$5:$W$9,MATCH(ROUNDUP((I$1)/10,0)*10,[1]Hugst!$R$4:$W$4,0))))</f>
        <v>5375.1096341922748</v>
      </c>
      <c r="J76">
        <f ca="1">IF($C76-J$1&lt;År1,0,I75*(1-VLOOKUP($A76,[1]Hugst!$R$5:$W$9,MATCH(ROUNDUP((J$1)/10,0)*10,[1]Hugst!$R$4:$W$4,0))))</f>
        <v>5379.8117231109036</v>
      </c>
      <c r="K76">
        <f ca="1">IF($C76-K$1&lt;År1,0,J75*(1-VLOOKUP($A76,[1]Hugst!$R$5:$W$9,MATCH(ROUNDUP((K$1)/10,0)*10,[1]Hugst!$R$4:$W$4,0))))</f>
        <v>5384.5374406170058</v>
      </c>
      <c r="L76">
        <f ca="1">IF($C76-L$1&lt;År1,0,K75*(1-VLOOKUP($A76,[1]Hugst!$R$5:$W$9,MATCH(ROUNDUP((L$1)/10,0)*10,[1]Hugst!$R$4:$W$4,0))))</f>
        <v>5389.286905447264</v>
      </c>
      <c r="M76">
        <f ca="1">IF($C76-M$1&lt;År1,0,L75*(1-VLOOKUP($A76,[1]Hugst!$R$5:$W$9,MATCH(ROUNDUP((M$1)/10,0)*10,[1]Hugst!$R$4:$W$4,0))))</f>
        <v>5394.0602369349645</v>
      </c>
      <c r="N76">
        <f ca="1">IF($C76-N$1&lt;År1,0,M75*(1-VLOOKUP($A76,[1]Hugst!$R$5:$W$9,MATCH(ROUNDUP((N$1)/10,0)*10,[1]Hugst!$R$4:$W$4,0))))</f>
        <v>5398.8575550130645</v>
      </c>
      <c r="O76">
        <f ca="1">IF($C76-O$1&lt;År1,0,N75*(1-VLOOKUP($A76,[1]Hugst!$R$5:$W$9,MATCH(ROUNDUP((O$1)/10,0)*10,[1]Hugst!$R$4:$W$4,0))))</f>
        <v>5403.6789802171825</v>
      </c>
      <c r="P76">
        <f ca="1">IF($C76-P$1&lt;År1,0,O75*(1-VLOOKUP($A76,[1]Hugst!$R$5:$W$9,MATCH(ROUNDUP((P$1)/10,0)*10,[1]Hugst!$R$4:$W$4,0))))</f>
        <v>5400.2743418745604</v>
      </c>
      <c r="Q76">
        <f ca="1">IF($C76-Q$1&lt;År1,0,P75*(1-VLOOKUP($A76,[1]Hugst!$R$5:$W$9,MATCH(ROUNDUP((Q$1)/10,0)*10,[1]Hugst!$R$4:$W$4,0))))</f>
        <v>5396.891792434586</v>
      </c>
      <c r="R76">
        <f ca="1">IF($C76-R$1&lt;År1,0,Q75*(1-VLOOKUP($A76,[1]Hugst!$R$5:$W$9,MATCH(ROUNDUP((R$1)/10,0)*10,[1]Hugst!$R$4:$W$4,0))))</f>
        <v>5393.5313572017121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32.94057427890948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3391.74851192915</v>
      </c>
      <c r="G77">
        <f ca="1">IF($C77-G$1&lt;År1,0,F76*(1-VLOOKUP($A77,[1]Hugst!$R$5:$W$9,MATCH(ROUNDUP((G$1)/10,0)*10,[1]Hugst!$R$4:$W$4,0))))</f>
        <v>3388.1520938707358</v>
      </c>
      <c r="H77">
        <f ca="1">IF($C77-H$1&lt;År1,0,G76*(1-VLOOKUP($A77,[1]Hugst!$R$5:$W$9,MATCH(ROUNDUP((H$1)/10,0)*10,[1]Hugst!$R$4:$W$4,0))))</f>
        <v>3384.5588969129326</v>
      </c>
      <c r="I77">
        <f ca="1">IF($C77-I$1&lt;År1,0,H76*(1-VLOOKUP($A77,[1]Hugst!$R$5:$W$9,MATCH(ROUNDUP((I$1)/10,0)*10,[1]Hugst!$R$4:$W$4,0))))</f>
        <v>5378.6962425009442</v>
      </c>
      <c r="J77">
        <f ca="1">IF($C77-J$1&lt;År1,0,I76*(1-VLOOKUP($A77,[1]Hugst!$R$5:$W$9,MATCH(ROUNDUP((J$1)/10,0)*10,[1]Hugst!$R$4:$W$4,0))))</f>
        <v>5375.1096341922748</v>
      </c>
      <c r="K77">
        <f ca="1">IF($C77-K$1&lt;År1,0,J76*(1-VLOOKUP($A77,[1]Hugst!$R$5:$W$9,MATCH(ROUNDUP((K$1)/10,0)*10,[1]Hugst!$R$4:$W$4,0))))</f>
        <v>5379.8117231109036</v>
      </c>
      <c r="L77">
        <f ca="1">IF($C77-L$1&lt;År1,0,K76*(1-VLOOKUP($A77,[1]Hugst!$R$5:$W$9,MATCH(ROUNDUP((L$1)/10,0)*10,[1]Hugst!$R$4:$W$4,0))))</f>
        <v>5384.5374406170058</v>
      </c>
      <c r="M77">
        <f ca="1">IF($C77-M$1&lt;År1,0,L76*(1-VLOOKUP($A77,[1]Hugst!$R$5:$W$9,MATCH(ROUNDUP((M$1)/10,0)*10,[1]Hugst!$R$4:$W$4,0))))</f>
        <v>5389.286905447264</v>
      </c>
      <c r="N77">
        <f ca="1">IF($C77-N$1&lt;År1,0,M76*(1-VLOOKUP($A77,[1]Hugst!$R$5:$W$9,MATCH(ROUNDUP((N$1)/10,0)*10,[1]Hugst!$R$4:$W$4,0))))</f>
        <v>5394.0602369349645</v>
      </c>
      <c r="O77">
        <f ca="1">IF($C77-O$1&lt;År1,0,N76*(1-VLOOKUP($A77,[1]Hugst!$R$5:$W$9,MATCH(ROUNDUP((O$1)/10,0)*10,[1]Hugst!$R$4:$W$4,0))))</f>
        <v>5398.8575550130645</v>
      </c>
      <c r="P77">
        <f ca="1">IF($C77-P$1&lt;År1,0,O76*(1-VLOOKUP($A77,[1]Hugst!$R$5:$W$9,MATCH(ROUNDUP((P$1)/10,0)*10,[1]Hugst!$R$4:$W$4,0))))</f>
        <v>5395.4360800778677</v>
      </c>
      <c r="Q77">
        <f ca="1">IF($C77-Q$1&lt;År1,0,P76*(1-VLOOKUP($A77,[1]Hugst!$R$5:$W$9,MATCH(ROUNDUP((Q$1)/10,0)*10,[1]Hugst!$R$4:$W$4,0))))</f>
        <v>5392.036635251362</v>
      </c>
      <c r="R77">
        <f ca="1">IF($C77-R$1&lt;År1,0,Q76*(1-VLOOKUP($A77,[1]Hugst!$R$5:$W$9,MATCH(ROUNDUP((R$1)/10,0)*10,[1]Hugst!$R$4:$W$4,0))))</f>
        <v>5388.659245632567</v>
      </c>
      <c r="S77">
        <f ca="1">IF($C77-S$1&lt;År1,0,R76*(1-VLOOKUP($A77,[1]Hugst!$R$5:$W$9,MATCH(ROUNDUP((S$1)/10,0)*10,[1]Hugst!$R$4:$W$4,0))))</f>
        <v>5385.3039364873366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41.125871368160006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3395.3481026634886</v>
      </c>
      <c r="G78">
        <f ca="1">IF($C78-G$1&lt;År1,0,F77*(1-VLOOKUP($A78,[1]Hugst!$R$5:$W$9,MATCH(ROUNDUP((G$1)/10,0)*10,[1]Hugst!$R$4:$W$4,0))))</f>
        <v>3391.74851192915</v>
      </c>
      <c r="H78">
        <f ca="1">IF($C78-H$1&lt;År1,0,G77*(1-VLOOKUP($A78,[1]Hugst!$R$5:$W$9,MATCH(ROUNDUP((H$1)/10,0)*10,[1]Hugst!$R$4:$W$4,0))))</f>
        <v>3388.1520938707358</v>
      </c>
      <c r="I78">
        <f ca="1">IF($C78-I$1&lt;År1,0,H77*(1-VLOOKUP($A78,[1]Hugst!$R$5:$W$9,MATCH(ROUNDUP((I$1)/10,0)*10,[1]Hugst!$R$4:$W$4,0))))</f>
        <v>3384.5588969129326</v>
      </c>
      <c r="J78">
        <f ca="1">IF($C78-J$1&lt;År1,0,I77*(1-VLOOKUP($A78,[1]Hugst!$R$5:$W$9,MATCH(ROUNDUP((J$1)/10,0)*10,[1]Hugst!$R$4:$W$4,0))))</f>
        <v>5378.6962425009442</v>
      </c>
      <c r="K78">
        <f ca="1">IF($C78-K$1&lt;År1,0,J77*(1-VLOOKUP($A78,[1]Hugst!$R$5:$W$9,MATCH(ROUNDUP((K$1)/10,0)*10,[1]Hugst!$R$4:$W$4,0))))</f>
        <v>5375.1096341922748</v>
      </c>
      <c r="L78">
        <f ca="1">IF($C78-L$1&lt;År1,0,K77*(1-VLOOKUP($A78,[1]Hugst!$R$5:$W$9,MATCH(ROUNDUP((L$1)/10,0)*10,[1]Hugst!$R$4:$W$4,0))))</f>
        <v>5379.8117231109036</v>
      </c>
      <c r="M78">
        <f ca="1">IF($C78-M$1&lt;År1,0,L77*(1-VLOOKUP($A78,[1]Hugst!$R$5:$W$9,MATCH(ROUNDUP((M$1)/10,0)*10,[1]Hugst!$R$4:$W$4,0))))</f>
        <v>5384.5374406170058</v>
      </c>
      <c r="N78">
        <f ca="1">IF($C78-N$1&lt;År1,0,M77*(1-VLOOKUP($A78,[1]Hugst!$R$5:$W$9,MATCH(ROUNDUP((N$1)/10,0)*10,[1]Hugst!$R$4:$W$4,0))))</f>
        <v>5389.286905447264</v>
      </c>
      <c r="O78">
        <f ca="1">IF($C78-O$1&lt;År1,0,N77*(1-VLOOKUP($A78,[1]Hugst!$R$5:$W$9,MATCH(ROUNDUP((O$1)/10,0)*10,[1]Hugst!$R$4:$W$4,0))))</f>
        <v>5394.0602369349645</v>
      </c>
      <c r="P78">
        <f ca="1">IF($C78-P$1&lt;År1,0,O77*(1-VLOOKUP($A78,[1]Hugst!$R$5:$W$9,MATCH(ROUNDUP((P$1)/10,0)*10,[1]Hugst!$R$4:$W$4,0))))</f>
        <v>5390.6220095901626</v>
      </c>
      <c r="Q78">
        <f ca="1">IF($C78-Q$1&lt;År1,0,P77*(1-VLOOKUP($A78,[1]Hugst!$R$5:$W$9,MATCH(ROUNDUP((Q$1)/10,0)*10,[1]Hugst!$R$4:$W$4,0))))</f>
        <v>5387.2057538540203</v>
      </c>
      <c r="R78">
        <f ca="1">IF($C78-R$1&lt;År1,0,Q77*(1-VLOOKUP($A78,[1]Hugst!$R$5:$W$9,MATCH(ROUNDUP((R$1)/10,0)*10,[1]Hugst!$R$4:$W$4,0))))</f>
        <v>5383.8114946213173</v>
      </c>
      <c r="S78">
        <f ca="1">IF($C78-S$1&lt;År1,0,R77*(1-VLOOKUP($A78,[1]Hugst!$R$5:$W$9,MATCH(ROUNDUP((S$1)/10,0)*10,[1]Hugst!$R$4:$W$4,0))))</f>
        <v>5380.4392569527881</v>
      </c>
      <c r="T78">
        <f ca="1">IF($C78-T$1&lt;År1,0,S77*(1-VLOOKUP($A78,[1]Hugst!$R$5:$W$9,MATCH(ROUNDUP((T$1)/10,0)*10,[1]Hugst!$R$4:$W$4,0))))</f>
        <v>5377.0890660757459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49.291364468183019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3398.950817940387</v>
      </c>
      <c r="G79">
        <f ca="1">IF($C79-G$1&lt;År1,0,F78*(1-VLOOKUP($A79,[1]Hugst!$R$5:$W$9,MATCH(ROUNDUP((G$1)/10,0)*10,[1]Hugst!$R$4:$W$4,0))))</f>
        <v>3395.3481026634886</v>
      </c>
      <c r="H79">
        <f ca="1">IF($C79-H$1&lt;År1,0,G78*(1-VLOOKUP($A79,[1]Hugst!$R$5:$W$9,MATCH(ROUNDUP((H$1)/10,0)*10,[1]Hugst!$R$4:$W$4,0))))</f>
        <v>3391.74851192915</v>
      </c>
      <c r="I79">
        <f ca="1">IF($C79-I$1&lt;År1,0,H78*(1-VLOOKUP($A79,[1]Hugst!$R$5:$W$9,MATCH(ROUNDUP((I$1)/10,0)*10,[1]Hugst!$R$4:$W$4,0))))</f>
        <v>3388.1520938707358</v>
      </c>
      <c r="J79">
        <f ca="1">IF($C79-J$1&lt;År1,0,I78*(1-VLOOKUP($A79,[1]Hugst!$R$5:$W$9,MATCH(ROUNDUP((J$1)/10,0)*10,[1]Hugst!$R$4:$W$4,0))))</f>
        <v>3384.5588969129326</v>
      </c>
      <c r="K79">
        <f ca="1">IF($C79-K$1&lt;År1,0,J78*(1-VLOOKUP($A79,[1]Hugst!$R$5:$W$9,MATCH(ROUNDUP((K$1)/10,0)*10,[1]Hugst!$R$4:$W$4,0))))</f>
        <v>5378.6962425009442</v>
      </c>
      <c r="L79">
        <f ca="1">IF($C79-L$1&lt;År1,0,K78*(1-VLOOKUP($A79,[1]Hugst!$R$5:$W$9,MATCH(ROUNDUP((L$1)/10,0)*10,[1]Hugst!$R$4:$W$4,0))))</f>
        <v>5375.1096341922748</v>
      </c>
      <c r="M79">
        <f ca="1">IF($C79-M$1&lt;År1,0,L78*(1-VLOOKUP($A79,[1]Hugst!$R$5:$W$9,MATCH(ROUNDUP((M$1)/10,0)*10,[1]Hugst!$R$4:$W$4,0))))</f>
        <v>5379.8117231109036</v>
      </c>
      <c r="N79">
        <f ca="1">IF($C79-N$1&lt;År1,0,M78*(1-VLOOKUP($A79,[1]Hugst!$R$5:$W$9,MATCH(ROUNDUP((N$1)/10,0)*10,[1]Hugst!$R$4:$W$4,0))))</f>
        <v>5384.5374406170058</v>
      </c>
      <c r="O79">
        <f ca="1">IF($C79-O$1&lt;År1,0,N78*(1-VLOOKUP($A79,[1]Hugst!$R$5:$W$9,MATCH(ROUNDUP((O$1)/10,0)*10,[1]Hugst!$R$4:$W$4,0))))</f>
        <v>5389.286905447264</v>
      </c>
      <c r="P79">
        <f ca="1">IF($C79-P$1&lt;År1,0,O78*(1-VLOOKUP($A79,[1]Hugst!$R$5:$W$9,MATCH(ROUNDUP((P$1)/10,0)*10,[1]Hugst!$R$4:$W$4,0))))</f>
        <v>5385.8320094548944</v>
      </c>
      <c r="Q79">
        <f ca="1">IF($C79-Q$1&lt;År1,0,P78*(1-VLOOKUP($A79,[1]Hugst!$R$5:$W$9,MATCH(ROUNDUP((Q$1)/10,0)*10,[1]Hugst!$R$4:$W$4,0))))</f>
        <v>5382.399026863669</v>
      </c>
      <c r="R79">
        <f ca="1">IF($C79-R$1&lt;År1,0,Q78*(1-VLOOKUP($A79,[1]Hugst!$R$5:$W$9,MATCH(ROUNDUP((R$1)/10,0)*10,[1]Hugst!$R$4:$W$4,0))))</f>
        <v>5378.9879823650899</v>
      </c>
      <c r="S79">
        <f ca="1">IF($C79-S$1&lt;År1,0,R78*(1-VLOOKUP($A79,[1]Hugst!$R$5:$W$9,MATCH(ROUNDUP((S$1)/10,0)*10,[1]Hugst!$R$4:$W$4,0))))</f>
        <v>5375.5989008159622</v>
      </c>
      <c r="T79">
        <f ca="1">IF($C79-T$1&lt;År1,0,S78*(1-VLOOKUP($A79,[1]Hugst!$R$5:$W$9,MATCH(ROUNDUP((T$1)/10,0)*10,[1]Hugst!$R$4:$W$4,0))))</f>
        <v>5372.2318072387925</v>
      </c>
      <c r="U79">
        <f ca="1">IF($C79-U$1&lt;År1,0,T78*(1-VLOOKUP($A79,[1]Hugst!$R$5:$W$9,MATCH(ROUNDUP((U$1)/10,0)*10,[1]Hugst!$R$4:$W$4,0))))</f>
        <v>5368.8867268224094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57.437120378148393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3402.5566099163184</v>
      </c>
      <c r="G80">
        <f ca="1">IF($C80-G$1&lt;År1,0,F79*(1-VLOOKUP($A80,[1]Hugst!$R$5:$W$9,MATCH(ROUNDUP((G$1)/10,0)*10,[1]Hugst!$R$4:$W$4,0))))</f>
        <v>3398.950817940387</v>
      </c>
      <c r="H80">
        <f ca="1">IF($C80-H$1&lt;År1,0,G79*(1-VLOOKUP($A80,[1]Hugst!$R$5:$W$9,MATCH(ROUNDUP((H$1)/10,0)*10,[1]Hugst!$R$4:$W$4,0))))</f>
        <v>3395.3481026634886</v>
      </c>
      <c r="I80">
        <f ca="1">IF($C80-I$1&lt;År1,0,H79*(1-VLOOKUP($A80,[1]Hugst!$R$5:$W$9,MATCH(ROUNDUP((I$1)/10,0)*10,[1]Hugst!$R$4:$W$4,0))))</f>
        <v>3391.74851192915</v>
      </c>
      <c r="J80">
        <f ca="1">IF($C80-J$1&lt;År1,0,I79*(1-VLOOKUP($A80,[1]Hugst!$R$5:$W$9,MATCH(ROUNDUP((J$1)/10,0)*10,[1]Hugst!$R$4:$W$4,0))))</f>
        <v>3388.1520938707358</v>
      </c>
      <c r="K80">
        <f ca="1">IF($C80-K$1&lt;År1,0,J79*(1-VLOOKUP($A80,[1]Hugst!$R$5:$W$9,MATCH(ROUNDUP((K$1)/10,0)*10,[1]Hugst!$R$4:$W$4,0))))</f>
        <v>3384.5588969129326</v>
      </c>
      <c r="L80">
        <f ca="1">IF($C80-L$1&lt;År1,0,K79*(1-VLOOKUP($A80,[1]Hugst!$R$5:$W$9,MATCH(ROUNDUP((L$1)/10,0)*10,[1]Hugst!$R$4:$W$4,0))))</f>
        <v>5378.6962425009442</v>
      </c>
      <c r="M80">
        <f ca="1">IF($C80-M$1&lt;År1,0,L79*(1-VLOOKUP($A80,[1]Hugst!$R$5:$W$9,MATCH(ROUNDUP((M$1)/10,0)*10,[1]Hugst!$R$4:$W$4,0))))</f>
        <v>5375.1096341922748</v>
      </c>
      <c r="N80">
        <f ca="1">IF($C80-N$1&lt;År1,0,M79*(1-VLOOKUP($A80,[1]Hugst!$R$5:$W$9,MATCH(ROUNDUP((N$1)/10,0)*10,[1]Hugst!$R$4:$W$4,0))))</f>
        <v>5379.8117231109036</v>
      </c>
      <c r="O80">
        <f ca="1">IF($C80-O$1&lt;År1,0,N79*(1-VLOOKUP($A80,[1]Hugst!$R$5:$W$9,MATCH(ROUNDUP((O$1)/10,0)*10,[1]Hugst!$R$4:$W$4,0))))</f>
        <v>5384.5374406170058</v>
      </c>
      <c r="P80">
        <f ca="1">IF($C80-P$1&lt;År1,0,O79*(1-VLOOKUP($A80,[1]Hugst!$R$5:$W$9,MATCH(ROUNDUP((P$1)/10,0)*10,[1]Hugst!$R$4:$W$4,0))))</f>
        <v>5381.06595932031</v>
      </c>
      <c r="Q80">
        <f ca="1">IF($C80-Q$1&lt;År1,0,P79*(1-VLOOKUP($A80,[1]Hugst!$R$5:$W$9,MATCH(ROUNDUP((Q$1)/10,0)*10,[1]Hugst!$R$4:$W$4,0))))</f>
        <v>5377.6163335082683</v>
      </c>
      <c r="R80">
        <f ca="1">IF($C80-R$1&lt;År1,0,Q79*(1-VLOOKUP($A80,[1]Hugst!$R$5:$W$9,MATCH(ROUNDUP((R$1)/10,0)*10,[1]Hugst!$R$4:$W$4,0))))</f>
        <v>5374.1885876701481</v>
      </c>
      <c r="S80">
        <f ca="1">IF($C80-S$1&lt;År1,0,R79*(1-VLOOKUP($A80,[1]Hugst!$R$5:$W$9,MATCH(ROUNDUP((S$1)/10,0)*10,[1]Hugst!$R$4:$W$4,0))))</f>
        <v>5370.7827464597867</v>
      </c>
      <c r="T80">
        <f ca="1">IF($C80-T$1&lt;År1,0,S79*(1-VLOOKUP($A80,[1]Hugst!$R$5:$W$9,MATCH(ROUNDUP((T$1)/10,0)*10,[1]Hugst!$R$4:$W$4,0))))</f>
        <v>5367.3988346960732</v>
      </c>
      <c r="U80">
        <f ca="1">IF($C80-U$1&lt;År1,0,T79*(1-VLOOKUP($A80,[1]Hugst!$R$5:$W$9,MATCH(ROUNDUP((U$1)/10,0)*10,[1]Hugst!$R$4:$W$4,0))))</f>
        <v>5364.0368773633436</v>
      </c>
      <c r="V80">
        <f ca="1">IF($C80-V$1&lt;År1,0,U79*(1-VLOOKUP($A80,[1]Hugst!$R$5:$W$9,MATCH(ROUNDUP((V$1)/10,0)*10,[1]Hugst!$R$4:$W$4,0))))</f>
        <v>5360.6968996120022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65.563205612415913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3406.1654310362223</v>
      </c>
      <c r="G81">
        <f ca="1">IF($C81-G$1&lt;År1,0,F80*(1-VLOOKUP($A81,[1]Hugst!$R$5:$W$9,MATCH(ROUNDUP((G$1)/10,0)*10,[1]Hugst!$R$4:$W$4,0))))</f>
        <v>3402.5566099163184</v>
      </c>
      <c r="H81">
        <f ca="1">IF($C81-H$1&lt;År1,0,G80*(1-VLOOKUP($A81,[1]Hugst!$R$5:$W$9,MATCH(ROUNDUP((H$1)/10,0)*10,[1]Hugst!$R$4:$W$4,0))))</f>
        <v>3398.950817940387</v>
      </c>
      <c r="I81">
        <f ca="1">IF($C81-I$1&lt;År1,0,H80*(1-VLOOKUP($A81,[1]Hugst!$R$5:$W$9,MATCH(ROUNDUP((I$1)/10,0)*10,[1]Hugst!$R$4:$W$4,0))))</f>
        <v>3395.3481026634886</v>
      </c>
      <c r="J81">
        <f ca="1">IF($C81-J$1&lt;År1,0,I80*(1-VLOOKUP($A81,[1]Hugst!$R$5:$W$9,MATCH(ROUNDUP((J$1)/10,0)*10,[1]Hugst!$R$4:$W$4,0))))</f>
        <v>3391.74851192915</v>
      </c>
      <c r="K81">
        <f ca="1">IF($C81-K$1&lt;År1,0,J80*(1-VLOOKUP($A81,[1]Hugst!$R$5:$W$9,MATCH(ROUNDUP((K$1)/10,0)*10,[1]Hugst!$R$4:$W$4,0))))</f>
        <v>3388.1520938707358</v>
      </c>
      <c r="L81">
        <f ca="1">IF($C81-L$1&lt;År1,0,K80*(1-VLOOKUP($A81,[1]Hugst!$R$5:$W$9,MATCH(ROUNDUP((L$1)/10,0)*10,[1]Hugst!$R$4:$W$4,0))))</f>
        <v>3384.5588969129326</v>
      </c>
      <c r="M81">
        <f ca="1">IF($C81-M$1&lt;År1,0,L80*(1-VLOOKUP($A81,[1]Hugst!$R$5:$W$9,MATCH(ROUNDUP((M$1)/10,0)*10,[1]Hugst!$R$4:$W$4,0))))</f>
        <v>5378.6962425009442</v>
      </c>
      <c r="N81">
        <f ca="1">IF($C81-N$1&lt;År1,0,M80*(1-VLOOKUP($A81,[1]Hugst!$R$5:$W$9,MATCH(ROUNDUP((N$1)/10,0)*10,[1]Hugst!$R$4:$W$4,0))))</f>
        <v>5375.1096341922748</v>
      </c>
      <c r="O81">
        <f ca="1">IF($C81-O$1&lt;År1,0,N80*(1-VLOOKUP($A81,[1]Hugst!$R$5:$W$9,MATCH(ROUNDUP((O$1)/10,0)*10,[1]Hugst!$R$4:$W$4,0))))</f>
        <v>5379.8117231109036</v>
      </c>
      <c r="P81">
        <f ca="1">IF($C81-P$1&lt;År1,0,O80*(1-VLOOKUP($A81,[1]Hugst!$R$5:$W$9,MATCH(ROUNDUP((P$1)/10,0)*10,[1]Hugst!$R$4:$W$4,0))))</f>
        <v>5376.3237394364032</v>
      </c>
      <c r="Q81">
        <f ca="1">IF($C81-Q$1&lt;År1,0,P80*(1-VLOOKUP($A81,[1]Hugst!$R$5:$W$9,MATCH(ROUNDUP((Q$1)/10,0)*10,[1]Hugst!$R$4:$W$4,0))))</f>
        <v>5372.8575536196513</v>
      </c>
      <c r="R81">
        <f ca="1">IF($C81-R$1&lt;År1,0,Q80*(1-VLOOKUP($A81,[1]Hugst!$R$5:$W$9,MATCH(ROUNDUP((R$1)/10,0)*10,[1]Hugst!$R$4:$W$4,0))))</f>
        <v>5369.4131899486792</v>
      </c>
      <c r="S81">
        <f ca="1">IF($C81-S$1&lt;År1,0,R80*(1-VLOOKUP($A81,[1]Hugst!$R$5:$W$9,MATCH(ROUNDUP((S$1)/10,0)*10,[1]Hugst!$R$4:$W$4,0))))</f>
        <v>5365.9906728753967</v>
      </c>
      <c r="T81">
        <f ca="1">IF($C81-T$1&lt;År1,0,S80*(1-VLOOKUP($A81,[1]Hugst!$R$5:$W$9,MATCH(ROUNDUP((T$1)/10,0)*10,[1]Hugst!$R$4:$W$4,0))))</f>
        <v>5362.5900270160346</v>
      </c>
      <c r="U81">
        <f ca="1">IF($C81-U$1&lt;År1,0,T80*(1-VLOOKUP($A81,[1]Hugst!$R$5:$W$9,MATCH(ROUNDUP((U$1)/10,0)*10,[1]Hugst!$R$4:$W$4,0))))</f>
        <v>5359.2112771516213</v>
      </c>
      <c r="V81">
        <f ca="1">IF($C81-V$1&lt;År1,0,U80*(1-VLOOKUP($A81,[1]Hugst!$R$5:$W$9,MATCH(ROUNDUP((V$1)/10,0)*10,[1]Hugst!$R$4:$W$4,0))))</f>
        <v>5355.8544482283824</v>
      </c>
      <c r="W81">
        <f ca="1">IF($C81-W$1&lt;År1,0,V80*(1-VLOOKUP($A81,[1]Hugst!$R$5:$W$9,MATCH(ROUNDUP((W$1)/10,0)*10,[1]Hugst!$R$4:$W$4,0))))</f>
        <v>5352.5195653583569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73.669686401815852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3409.7772340318656</v>
      </c>
      <c r="G82">
        <f ca="1">IF($C82-G$1&lt;År1,0,F81*(1-VLOOKUP($A82,[1]Hugst!$R$5:$W$9,MATCH(ROUNDUP((G$1)/10,0)*10,[1]Hugst!$R$4:$W$4,0))))</f>
        <v>3406.1654310362223</v>
      </c>
      <c r="H82">
        <f ca="1">IF($C82-H$1&lt;År1,0,G81*(1-VLOOKUP($A82,[1]Hugst!$R$5:$W$9,MATCH(ROUNDUP((H$1)/10,0)*10,[1]Hugst!$R$4:$W$4,0))))</f>
        <v>3402.5566099163184</v>
      </c>
      <c r="I82">
        <f ca="1">IF($C82-I$1&lt;År1,0,H81*(1-VLOOKUP($A82,[1]Hugst!$R$5:$W$9,MATCH(ROUNDUP((I$1)/10,0)*10,[1]Hugst!$R$4:$W$4,0))))</f>
        <v>3398.950817940387</v>
      </c>
      <c r="J82">
        <f ca="1">IF($C82-J$1&lt;År1,0,I81*(1-VLOOKUP($A82,[1]Hugst!$R$5:$W$9,MATCH(ROUNDUP((J$1)/10,0)*10,[1]Hugst!$R$4:$W$4,0))))</f>
        <v>3395.3481026634886</v>
      </c>
      <c r="K82">
        <f ca="1">IF($C82-K$1&lt;År1,0,J81*(1-VLOOKUP($A82,[1]Hugst!$R$5:$W$9,MATCH(ROUNDUP((K$1)/10,0)*10,[1]Hugst!$R$4:$W$4,0))))</f>
        <v>3391.74851192915</v>
      </c>
      <c r="L82">
        <f ca="1">IF($C82-L$1&lt;År1,0,K81*(1-VLOOKUP($A82,[1]Hugst!$R$5:$W$9,MATCH(ROUNDUP((L$1)/10,0)*10,[1]Hugst!$R$4:$W$4,0))))</f>
        <v>3388.1520938707358</v>
      </c>
      <c r="M82">
        <f ca="1">IF($C82-M$1&lt;År1,0,L81*(1-VLOOKUP($A82,[1]Hugst!$R$5:$W$9,MATCH(ROUNDUP((M$1)/10,0)*10,[1]Hugst!$R$4:$W$4,0))))</f>
        <v>3384.5588969129326</v>
      </c>
      <c r="N82">
        <f ca="1">IF($C82-N$1&lt;År1,0,M81*(1-VLOOKUP($A82,[1]Hugst!$R$5:$W$9,MATCH(ROUNDUP((N$1)/10,0)*10,[1]Hugst!$R$4:$W$4,0))))</f>
        <v>5378.6962425009442</v>
      </c>
      <c r="O82">
        <f ca="1">IF($C82-O$1&lt;År1,0,N81*(1-VLOOKUP($A82,[1]Hugst!$R$5:$W$9,MATCH(ROUNDUP((O$1)/10,0)*10,[1]Hugst!$R$4:$W$4,0))))</f>
        <v>5375.1096341922748</v>
      </c>
      <c r="P82">
        <f ca="1">IF($C82-P$1&lt;År1,0,O81*(1-VLOOKUP($A82,[1]Hugst!$R$5:$W$9,MATCH(ROUNDUP((P$1)/10,0)*10,[1]Hugst!$R$4:$W$4,0))))</f>
        <v>5371.6052306519205</v>
      </c>
      <c r="Q82">
        <f ca="1">IF($C82-Q$1&lt;År1,0,P81*(1-VLOOKUP($A82,[1]Hugst!$R$5:$W$9,MATCH(ROUNDUP((Q$1)/10,0)*10,[1]Hugst!$R$4:$W$4,0))))</f>
        <v>5368.122567630483</v>
      </c>
      <c r="R82">
        <f ca="1">IF($C82-R$1&lt;År1,0,Q81*(1-VLOOKUP($A82,[1]Hugst!$R$5:$W$9,MATCH(ROUNDUP((R$1)/10,0)*10,[1]Hugst!$R$4:$W$4,0))))</f>
        <v>5364.661669215825</v>
      </c>
      <c r="S82">
        <f ca="1">IF($C82-S$1&lt;År1,0,R81*(1-VLOOKUP($A82,[1]Hugst!$R$5:$W$9,MATCH(ROUNDUP((S$1)/10,0)*10,[1]Hugst!$R$4:$W$4,0))))</f>
        <v>5361.2225596589269</v>
      </c>
      <c r="T82">
        <f ca="1">IF($C82-T$1&lt;År1,0,S81*(1-VLOOKUP($A82,[1]Hugst!$R$5:$W$9,MATCH(ROUNDUP((T$1)/10,0)*10,[1]Hugst!$R$4:$W$4,0))))</f>
        <v>5357.8052633744001</v>
      </c>
      <c r="U82">
        <f ca="1">IF($C82-U$1&lt;År1,0,T81*(1-VLOOKUP($A82,[1]Hugst!$R$5:$W$9,MATCH(ROUNDUP((U$1)/10,0)*10,[1]Hugst!$R$4:$W$4,0))))</f>
        <v>5354.4098049409249</v>
      </c>
      <c r="V82">
        <f ca="1">IF($C82-V$1&lt;År1,0,U81*(1-VLOOKUP($A82,[1]Hugst!$R$5:$W$9,MATCH(ROUNDUP((V$1)/10,0)*10,[1]Hugst!$R$4:$W$4,0))))</f>
        <v>5351.0362091017287</v>
      </c>
      <c r="W82">
        <f ca="1">IF($C82-W$1&lt;År1,0,V81*(1-VLOOKUP($A82,[1]Hugst!$R$5:$W$9,MATCH(ROUNDUP((W$1)/10,0)*10,[1]Hugst!$R$4:$W$4,0))))</f>
        <v>5347.6845007649827</v>
      </c>
      <c r="X82">
        <f ca="1">IF($C82-X$1&lt;År1,0,W81*(1-VLOOKUP($A82,[1]Hugst!$R$5:$W$9,MATCH(ROUNDUP((X$1)/10,0)*10,[1]Hugst!$R$4:$W$4,0))))</f>
        <v>5344.3547050044199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81.756628695075051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3413.3919719202563</v>
      </c>
      <c r="G83">
        <f ca="1">IF($C83-G$1&lt;År1,0,F82*(1-VLOOKUP($A83,[1]Hugst!$R$5:$W$9,MATCH(ROUNDUP((G$1)/10,0)*10,[1]Hugst!$R$4:$W$4,0))))</f>
        <v>3409.7772340318656</v>
      </c>
      <c r="H83">
        <f ca="1">IF($C83-H$1&lt;År1,0,G82*(1-VLOOKUP($A83,[1]Hugst!$R$5:$W$9,MATCH(ROUNDUP((H$1)/10,0)*10,[1]Hugst!$R$4:$W$4,0))))</f>
        <v>3406.1654310362223</v>
      </c>
      <c r="I83">
        <f ca="1">IF($C83-I$1&lt;År1,0,H82*(1-VLOOKUP($A83,[1]Hugst!$R$5:$W$9,MATCH(ROUNDUP((I$1)/10,0)*10,[1]Hugst!$R$4:$W$4,0))))</f>
        <v>3402.5566099163184</v>
      </c>
      <c r="J83">
        <f ca="1">IF($C83-J$1&lt;År1,0,I82*(1-VLOOKUP($A83,[1]Hugst!$R$5:$W$9,MATCH(ROUNDUP((J$1)/10,0)*10,[1]Hugst!$R$4:$W$4,0))))</f>
        <v>3398.950817940387</v>
      </c>
      <c r="K83">
        <f ca="1">IF($C83-K$1&lt;År1,0,J82*(1-VLOOKUP($A83,[1]Hugst!$R$5:$W$9,MATCH(ROUNDUP((K$1)/10,0)*10,[1]Hugst!$R$4:$W$4,0))))</f>
        <v>3395.3481026634886</v>
      </c>
      <c r="L83">
        <f ca="1">IF($C83-L$1&lt;År1,0,K82*(1-VLOOKUP($A83,[1]Hugst!$R$5:$W$9,MATCH(ROUNDUP((L$1)/10,0)*10,[1]Hugst!$R$4:$W$4,0))))</f>
        <v>3391.74851192915</v>
      </c>
      <c r="M83">
        <f ca="1">IF($C83-M$1&lt;År1,0,L82*(1-VLOOKUP($A83,[1]Hugst!$R$5:$W$9,MATCH(ROUNDUP((M$1)/10,0)*10,[1]Hugst!$R$4:$W$4,0))))</f>
        <v>3388.1520938707358</v>
      </c>
      <c r="N83">
        <f ca="1">IF($C83-N$1&lt;År1,0,M82*(1-VLOOKUP($A83,[1]Hugst!$R$5:$W$9,MATCH(ROUNDUP((N$1)/10,0)*10,[1]Hugst!$R$4:$W$4,0))))</f>
        <v>3384.5588969129326</v>
      </c>
      <c r="O83">
        <f ca="1">IF($C83-O$1&lt;År1,0,N82*(1-VLOOKUP($A83,[1]Hugst!$R$5:$W$9,MATCH(ROUNDUP((O$1)/10,0)*10,[1]Hugst!$R$4:$W$4,0))))</f>
        <v>5378.6962425009442</v>
      </c>
      <c r="P83">
        <f ca="1">IF($C83-P$1&lt;År1,0,O82*(1-VLOOKUP($A83,[1]Hugst!$R$5:$W$9,MATCH(ROUNDUP((P$1)/10,0)*10,[1]Hugst!$R$4:$W$4,0))))</f>
        <v>5366.9103144113033</v>
      </c>
      <c r="Q83">
        <f ca="1">IF($C83-Q$1&lt;År1,0,P82*(1-VLOOKUP($A83,[1]Hugst!$R$5:$W$9,MATCH(ROUNDUP((Q$1)/10,0)*10,[1]Hugst!$R$4:$W$4,0))))</f>
        <v>5363.4112565712649</v>
      </c>
      <c r="R83">
        <f ca="1">IF($C83-R$1&lt;År1,0,Q82*(1-VLOOKUP($A83,[1]Hugst!$R$5:$W$9,MATCH(ROUNDUP((R$1)/10,0)*10,[1]Hugst!$R$4:$W$4,0))))</f>
        <v>5359.9339060866396</v>
      </c>
      <c r="S83">
        <f ca="1">IF($C83-S$1&lt;År1,0,R82*(1-VLOOKUP($A83,[1]Hugst!$R$5:$W$9,MATCH(ROUNDUP((S$1)/10,0)*10,[1]Hugst!$R$4:$W$4,0))))</f>
        <v>5356.4782870085464</v>
      </c>
      <c r="T83">
        <f ca="1">IF($C83-T$1&lt;År1,0,S82*(1-VLOOKUP($A83,[1]Hugst!$R$5:$W$9,MATCH(ROUNDUP((T$1)/10,0)*10,[1]Hugst!$R$4:$W$4,0))))</f>
        <v>5353.0444235509722</v>
      </c>
      <c r="U83">
        <f ca="1">IF($C83-U$1&lt;År1,0,T82*(1-VLOOKUP($A83,[1]Hugst!$R$5:$W$9,MATCH(ROUNDUP((U$1)/10,0)*10,[1]Hugst!$R$4:$W$4,0))))</f>
        <v>5349.6323400912861</v>
      </c>
      <c r="V83">
        <f ca="1">IF($C83-V$1&lt;År1,0,U82*(1-VLOOKUP($A83,[1]Hugst!$R$5:$W$9,MATCH(ROUNDUP((V$1)/10,0)*10,[1]Hugst!$R$4:$W$4,0))))</f>
        <v>5346.2420611706757</v>
      </c>
      <c r="W83">
        <f ca="1">IF($C83-W$1&lt;År1,0,V82*(1-VLOOKUP($A83,[1]Hugst!$R$5:$W$9,MATCH(ROUNDUP((W$1)/10,0)*10,[1]Hugst!$R$4:$W$4,0))))</f>
        <v>5342.8736114946241</v>
      </c>
      <c r="X83">
        <f ca="1">IF($C83-X$1&lt;År1,0,W82*(1-VLOOKUP($A83,[1]Hugst!$R$5:$W$9,MATCH(ROUNDUP((X$1)/10,0)*10,[1]Hugst!$R$4:$W$4,0))))</f>
        <v>5339.5270159333068</v>
      </c>
      <c r="Y83">
        <f ca="1">IF($C83-Y$1&lt;År1,0,X82*(1-VLOOKUP($A83,[1]Hugst!$R$5:$W$9,MATCH(ROUNDUP((Y$1)/10,0)*10,[1]Hugst!$R$4:$W$4,0))))</f>
        <v>5336.2022995222096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90.96725740666443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3418.1527572490772</v>
      </c>
      <c r="G84">
        <f ca="1">IF($C84-G$1&lt;År1,0,F83*(1-VLOOKUP($A84,[1]Hugst!$R$5:$W$9,MATCH(ROUNDUP((G$1)/10,0)*10,[1]Hugst!$R$4:$W$4,0))))</f>
        <v>3413.3919719202563</v>
      </c>
      <c r="H84">
        <f ca="1">IF($C84-H$1&lt;År1,0,G83*(1-VLOOKUP($A84,[1]Hugst!$R$5:$W$9,MATCH(ROUNDUP((H$1)/10,0)*10,[1]Hugst!$R$4:$W$4,0))))</f>
        <v>3409.7772340318656</v>
      </c>
      <c r="I84">
        <f ca="1">IF($C84-I$1&lt;År1,0,H83*(1-VLOOKUP($A84,[1]Hugst!$R$5:$W$9,MATCH(ROUNDUP((I$1)/10,0)*10,[1]Hugst!$R$4:$W$4,0))))</f>
        <v>3406.1654310362223</v>
      </c>
      <c r="J84">
        <f ca="1">IF($C84-J$1&lt;År1,0,I83*(1-VLOOKUP($A84,[1]Hugst!$R$5:$W$9,MATCH(ROUNDUP((J$1)/10,0)*10,[1]Hugst!$R$4:$W$4,0))))</f>
        <v>3402.5566099163184</v>
      </c>
      <c r="K84">
        <f ca="1">IF($C84-K$1&lt;År1,0,J83*(1-VLOOKUP($A84,[1]Hugst!$R$5:$W$9,MATCH(ROUNDUP((K$1)/10,0)*10,[1]Hugst!$R$4:$W$4,0))))</f>
        <v>3398.950817940387</v>
      </c>
      <c r="L84">
        <f ca="1">IF($C84-L$1&lt;År1,0,K83*(1-VLOOKUP($A84,[1]Hugst!$R$5:$W$9,MATCH(ROUNDUP((L$1)/10,0)*10,[1]Hugst!$R$4:$W$4,0))))</f>
        <v>3395.3481026634886</v>
      </c>
      <c r="M84">
        <f ca="1">IF($C84-M$1&lt;År1,0,L83*(1-VLOOKUP($A84,[1]Hugst!$R$5:$W$9,MATCH(ROUNDUP((M$1)/10,0)*10,[1]Hugst!$R$4:$W$4,0))))</f>
        <v>3391.74851192915</v>
      </c>
      <c r="N84">
        <f ca="1">IF($C84-N$1&lt;År1,0,M83*(1-VLOOKUP($A84,[1]Hugst!$R$5:$W$9,MATCH(ROUNDUP((N$1)/10,0)*10,[1]Hugst!$R$4:$W$4,0))))</f>
        <v>3388.1520938707358</v>
      </c>
      <c r="O84">
        <f ca="1">IF($C84-O$1&lt;År1,0,N83*(1-VLOOKUP($A84,[1]Hugst!$R$5:$W$9,MATCH(ROUNDUP((O$1)/10,0)*10,[1]Hugst!$R$4:$W$4,0))))</f>
        <v>3384.5588969129326</v>
      </c>
      <c r="P84">
        <f ca="1">IF($C84-P$1&lt;År1,0,O83*(1-VLOOKUP($A84,[1]Hugst!$R$5:$W$9,MATCH(ROUNDUP((P$1)/10,0)*10,[1]Hugst!$R$4:$W$4,0))))</f>
        <v>5370.4914516225526</v>
      </c>
      <c r="Q84">
        <f ca="1">IF($C84-Q$1&lt;År1,0,P83*(1-VLOOKUP($A84,[1]Hugst!$R$5:$W$9,MATCH(ROUNDUP((Q$1)/10,0)*10,[1]Hugst!$R$4:$W$4,0))))</f>
        <v>5358.7235020672861</v>
      </c>
      <c r="R84">
        <f ca="1">IF($C84-R$1&lt;År1,0,Q83*(1-VLOOKUP($A84,[1]Hugst!$R$5:$W$9,MATCH(ROUNDUP((R$1)/10,0)*10,[1]Hugst!$R$4:$W$4,0))))</f>
        <v>5355.2297817731051</v>
      </c>
      <c r="S84">
        <f ca="1">IF($C84-S$1&lt;År1,0,R83*(1-VLOOKUP($A84,[1]Hugst!$R$5:$W$9,MATCH(ROUNDUP((S$1)/10,0)*10,[1]Hugst!$R$4:$W$4,0))))</f>
        <v>5351.7577357214223</v>
      </c>
      <c r="T84">
        <f ca="1">IF($C84-T$1&lt;År1,0,S83*(1-VLOOKUP($A84,[1]Hugst!$R$5:$W$9,MATCH(ROUNDUP((T$1)/10,0)*10,[1]Hugst!$R$4:$W$4,0))))</f>
        <v>5348.3073879266685</v>
      </c>
      <c r="U84">
        <f ca="1">IF($C84-U$1&lt;År1,0,T83*(1-VLOOKUP($A84,[1]Hugst!$R$5:$W$9,MATCH(ROUNDUP((U$1)/10,0)*10,[1]Hugst!$R$4:$W$4,0))))</f>
        <v>5344.8787625658942</v>
      </c>
      <c r="V84">
        <f ca="1">IF($C84-V$1&lt;År1,0,U83*(1-VLOOKUP($A84,[1]Hugst!$R$5:$W$9,MATCH(ROUNDUP((V$1)/10,0)*10,[1]Hugst!$R$4:$W$4,0))))</f>
        <v>5341.4718839792822</v>
      </c>
      <c r="W84">
        <f ca="1">IF($C84-W$1&lt;År1,0,V83*(1-VLOOKUP($A84,[1]Hugst!$R$5:$W$9,MATCH(ROUNDUP((W$1)/10,0)*10,[1]Hugst!$R$4:$W$4,0))))</f>
        <v>5338.0867766705851</v>
      </c>
      <c r="X84">
        <f ca="1">IF($C84-X$1&lt;År1,0,W83*(1-VLOOKUP($A84,[1]Hugst!$R$5:$W$9,MATCH(ROUNDUP((X$1)/10,0)*10,[1]Hugst!$R$4:$W$4,0))))</f>
        <v>5334.7234653075984</v>
      </c>
      <c r="Y84">
        <f ca="1">IF($C84-Y$1&lt;År1,0,X83*(1-VLOOKUP($A84,[1]Hugst!$R$5:$W$9,MATCH(ROUNDUP((Y$1)/10,0)*10,[1]Hugst!$R$4:$W$4,0))))</f>
        <v>5331.3819747225607</v>
      </c>
      <c r="Z84">
        <f ca="1">IF($C84-Z$1&lt;År1,0,Y83*(1-VLOOKUP($A84,[1]Hugst!$R$5:$W$9,MATCH(ROUNDUP((Z$1)/10,0)*10,[1]Hugst!$R$4:$W$4,0))))</f>
        <v>5326.9317785781241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97.118946232571034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3419.8768519091204</v>
      </c>
      <c r="G85">
        <f ca="1">IF($C85-G$1&lt;År1,0,F84*(1-VLOOKUP($A85,[1]Hugst!$R$5:$W$9,MATCH(ROUNDUP((G$1)/10,0)*10,[1]Hugst!$R$4:$W$4,0))))</f>
        <v>3418.1527572490772</v>
      </c>
      <c r="H85">
        <f ca="1">IF($C85-H$1&lt;År1,0,G84*(1-VLOOKUP($A85,[1]Hugst!$R$5:$W$9,MATCH(ROUNDUP((H$1)/10,0)*10,[1]Hugst!$R$4:$W$4,0))))</f>
        <v>3413.3919719202563</v>
      </c>
      <c r="I85">
        <f ca="1">IF($C85-I$1&lt;År1,0,H84*(1-VLOOKUP($A85,[1]Hugst!$R$5:$W$9,MATCH(ROUNDUP((I$1)/10,0)*10,[1]Hugst!$R$4:$W$4,0))))</f>
        <v>3409.7772340318656</v>
      </c>
      <c r="J85">
        <f ca="1">IF($C85-J$1&lt;År1,0,I84*(1-VLOOKUP($A85,[1]Hugst!$R$5:$W$9,MATCH(ROUNDUP((J$1)/10,0)*10,[1]Hugst!$R$4:$W$4,0))))</f>
        <v>3406.1654310362223</v>
      </c>
      <c r="K85">
        <f ca="1">IF($C85-K$1&lt;År1,0,J84*(1-VLOOKUP($A85,[1]Hugst!$R$5:$W$9,MATCH(ROUNDUP((K$1)/10,0)*10,[1]Hugst!$R$4:$W$4,0))))</f>
        <v>3402.5566099163184</v>
      </c>
      <c r="L85">
        <f ca="1">IF($C85-L$1&lt;År1,0,K84*(1-VLOOKUP($A85,[1]Hugst!$R$5:$W$9,MATCH(ROUNDUP((L$1)/10,0)*10,[1]Hugst!$R$4:$W$4,0))))</f>
        <v>3398.950817940387</v>
      </c>
      <c r="M85">
        <f ca="1">IF($C85-M$1&lt;År1,0,L84*(1-VLOOKUP($A85,[1]Hugst!$R$5:$W$9,MATCH(ROUNDUP((M$1)/10,0)*10,[1]Hugst!$R$4:$W$4,0))))</f>
        <v>3395.3481026634886</v>
      </c>
      <c r="N85">
        <f ca="1">IF($C85-N$1&lt;År1,0,M84*(1-VLOOKUP($A85,[1]Hugst!$R$5:$W$9,MATCH(ROUNDUP((N$1)/10,0)*10,[1]Hugst!$R$4:$W$4,0))))</f>
        <v>3391.74851192915</v>
      </c>
      <c r="O85">
        <f ca="1">IF($C85-O$1&lt;År1,0,N84*(1-VLOOKUP($A85,[1]Hugst!$R$5:$W$9,MATCH(ROUNDUP((O$1)/10,0)*10,[1]Hugst!$R$4:$W$4,0))))</f>
        <v>3388.1520938707358</v>
      </c>
      <c r="P85">
        <f ca="1">IF($C85-P$1&lt;År1,0,O84*(1-VLOOKUP($A85,[1]Hugst!$R$5:$W$9,MATCH(ROUNDUP((P$1)/10,0)*10,[1]Hugst!$R$4:$W$4,0))))</f>
        <v>3379.3960104600146</v>
      </c>
      <c r="Q85">
        <f ca="1">IF($C85-Q$1&lt;År1,0,P84*(1-VLOOKUP($A85,[1]Hugst!$R$5:$W$9,MATCH(ROUNDUP((Q$1)/10,0)*10,[1]Hugst!$R$4:$W$4,0))))</f>
        <v>5362.2991765268571</v>
      </c>
      <c r="R85">
        <f ca="1">IF($C85-R$1&lt;År1,0,Q84*(1-VLOOKUP($A85,[1]Hugst!$R$5:$W$9,MATCH(ROUNDUP((R$1)/10,0)*10,[1]Hugst!$R$4:$W$4,0))))</f>
        <v>5350.5491780810817</v>
      </c>
      <c r="S85">
        <f ca="1">IF($C85-S$1&lt;År1,0,R84*(1-VLOOKUP($A85,[1]Hugst!$R$5:$W$9,MATCH(ROUNDUP((S$1)/10,0)*10,[1]Hugst!$R$4:$W$4,0))))</f>
        <v>5347.0607871907396</v>
      </c>
      <c r="T85">
        <f ca="1">IF($C85-T$1&lt;År1,0,S84*(1-VLOOKUP($A85,[1]Hugst!$R$5:$W$9,MATCH(ROUNDUP((T$1)/10,0)*10,[1]Hugst!$R$4:$W$4,0))))</f>
        <v>5343.5940374804914</v>
      </c>
      <c r="U85">
        <f ca="1">IF($C85-U$1&lt;År1,0,T84*(1-VLOOKUP($A85,[1]Hugst!$R$5:$W$9,MATCH(ROUNDUP((U$1)/10,0)*10,[1]Hugst!$R$4:$W$4,0))))</f>
        <v>5340.1489529281362</v>
      </c>
      <c r="V85">
        <f ca="1">IF($C85-V$1&lt;År1,0,U84*(1-VLOOKUP($A85,[1]Hugst!$R$5:$W$9,MATCH(ROUNDUP((V$1)/10,0)*10,[1]Hugst!$R$4:$W$4,0))))</f>
        <v>5336.7255576738444</v>
      </c>
      <c r="W85">
        <f ca="1">IF($C85-W$1&lt;År1,0,V84*(1-VLOOKUP($A85,[1]Hugst!$R$5:$W$9,MATCH(ROUNDUP((W$1)/10,0)*10,[1]Hugst!$R$4:$W$4,0))))</f>
        <v>5333.3238760206696</v>
      </c>
      <c r="X85">
        <f ca="1">IF($C85-X$1&lt;År1,0,W84*(1-VLOOKUP($A85,[1]Hugst!$R$5:$W$9,MATCH(ROUNDUP((X$1)/10,0)*10,[1]Hugst!$R$4:$W$4,0))))</f>
        <v>5329.943932434986</v>
      </c>
      <c r="Y85">
        <f ca="1">IF($C85-Y$1&lt;År1,0,X84*(1-VLOOKUP($A85,[1]Hugst!$R$5:$W$9,MATCH(ROUNDUP((Y$1)/10,0)*10,[1]Hugst!$R$4:$W$4,0))))</f>
        <v>5326.5857515469597</v>
      </c>
      <c r="Z85">
        <f ca="1">IF($C85-Z$1&lt;År1,0,Y84*(1-VLOOKUP($A85,[1]Hugst!$R$5:$W$9,MATCH(ROUNDUP((Z$1)/10,0)*10,[1]Hugst!$R$4:$W$4,0))))</f>
        <v>5322.1198280715598</v>
      </c>
      <c r="AA85">
        <f ca="1">IF($C85-AA$1&lt;År1,0,Z84*(1-VLOOKUP($A85,[1]Hugst!$R$5:$W$9,MATCH(ROUNDUP((AA$1)/10,0)*10,[1]Hugst!$R$4:$W$4,0))))</f>
        <v>5317.6773632000859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103.26375721830118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3421.6162066997854</v>
      </c>
      <c r="G86">
        <f ca="1">IF($C86-G$1&lt;År1,0,F85*(1-VLOOKUP($A86,[1]Hugst!$R$5:$W$9,MATCH(ROUNDUP((G$1)/10,0)*10,[1]Hugst!$R$4:$W$4,0))))</f>
        <v>3419.8768519091204</v>
      </c>
      <c r="H86">
        <f ca="1">IF($C86-H$1&lt;År1,0,G85*(1-VLOOKUP($A86,[1]Hugst!$R$5:$W$9,MATCH(ROUNDUP((H$1)/10,0)*10,[1]Hugst!$R$4:$W$4,0))))</f>
        <v>3418.1527572490772</v>
      </c>
      <c r="I86">
        <f ca="1">IF($C86-I$1&lt;År1,0,H85*(1-VLOOKUP($A86,[1]Hugst!$R$5:$W$9,MATCH(ROUNDUP((I$1)/10,0)*10,[1]Hugst!$R$4:$W$4,0))))</f>
        <v>3413.3919719202563</v>
      </c>
      <c r="J86">
        <f ca="1">IF($C86-J$1&lt;År1,0,I85*(1-VLOOKUP($A86,[1]Hugst!$R$5:$W$9,MATCH(ROUNDUP((J$1)/10,0)*10,[1]Hugst!$R$4:$W$4,0))))</f>
        <v>3409.7772340318656</v>
      </c>
      <c r="K86">
        <f ca="1">IF($C86-K$1&lt;År1,0,J85*(1-VLOOKUP($A86,[1]Hugst!$R$5:$W$9,MATCH(ROUNDUP((K$1)/10,0)*10,[1]Hugst!$R$4:$W$4,0))))</f>
        <v>3406.1654310362223</v>
      </c>
      <c r="L86">
        <f ca="1">IF($C86-L$1&lt;År1,0,K85*(1-VLOOKUP($A86,[1]Hugst!$R$5:$W$9,MATCH(ROUNDUP((L$1)/10,0)*10,[1]Hugst!$R$4:$W$4,0))))</f>
        <v>3402.5566099163184</v>
      </c>
      <c r="M86">
        <f ca="1">IF($C86-M$1&lt;År1,0,L85*(1-VLOOKUP($A86,[1]Hugst!$R$5:$W$9,MATCH(ROUNDUP((M$1)/10,0)*10,[1]Hugst!$R$4:$W$4,0))))</f>
        <v>3398.950817940387</v>
      </c>
      <c r="N86">
        <f ca="1">IF($C86-N$1&lt;År1,0,M85*(1-VLOOKUP($A86,[1]Hugst!$R$5:$W$9,MATCH(ROUNDUP((N$1)/10,0)*10,[1]Hugst!$R$4:$W$4,0))))</f>
        <v>3395.3481026634886</v>
      </c>
      <c r="O86">
        <f ca="1">IF($C86-O$1&lt;År1,0,N85*(1-VLOOKUP($A86,[1]Hugst!$R$5:$W$9,MATCH(ROUNDUP((O$1)/10,0)*10,[1]Hugst!$R$4:$W$4,0))))</f>
        <v>3391.74851192915</v>
      </c>
      <c r="P86">
        <f ca="1">IF($C86-P$1&lt;År1,0,O85*(1-VLOOKUP($A86,[1]Hugst!$R$5:$W$9,MATCH(ROUNDUP((P$1)/10,0)*10,[1]Hugst!$R$4:$W$4,0))))</f>
        <v>3382.9837262699161</v>
      </c>
      <c r="Q86">
        <f ca="1">IF($C86-Q$1&lt;År1,0,P85*(1-VLOOKUP($A86,[1]Hugst!$R$5:$W$9,MATCH(ROUNDUP((Q$1)/10,0)*10,[1]Hugst!$R$4:$W$4,0))))</f>
        <v>3374.2409995966009</v>
      </c>
      <c r="R86">
        <f ca="1">IF($C86-R$1&lt;År1,0,Q85*(1-VLOOKUP($A86,[1]Hugst!$R$5:$W$9,MATCH(ROUNDUP((R$1)/10,0)*10,[1]Hugst!$R$4:$W$4,0))))</f>
        <v>5354.1193981219858</v>
      </c>
      <c r="S86">
        <f ca="1">IF($C86-S$1&lt;År1,0,R85*(1-VLOOKUP($A86,[1]Hugst!$R$5:$W$9,MATCH(ROUNDUP((S$1)/10,0)*10,[1]Hugst!$R$4:$W$4,0))))</f>
        <v>5342.3873234026523</v>
      </c>
      <c r="T86">
        <f ca="1">IF($C86-T$1&lt;År1,0,S85*(1-VLOOKUP($A86,[1]Hugst!$R$5:$W$9,MATCH(ROUNDUP((T$1)/10,0)*10,[1]Hugst!$R$4:$W$4,0))))</f>
        <v>5338.9042537865498</v>
      </c>
      <c r="U86">
        <f ca="1">IF($C86-U$1&lt;År1,0,T85*(1-VLOOKUP($A86,[1]Hugst!$R$5:$W$9,MATCH(ROUNDUP((U$1)/10,0)*10,[1]Hugst!$R$4:$W$4,0))))</f>
        <v>5335.442792338572</v>
      </c>
      <c r="V86">
        <f ca="1">IF($C86-V$1&lt;År1,0,U85*(1-VLOOKUP($A86,[1]Hugst!$R$5:$W$9,MATCH(ROUNDUP((V$1)/10,0)*10,[1]Hugst!$R$4:$W$4,0))))</f>
        <v>5332.0029629999408</v>
      </c>
      <c r="W86">
        <f ca="1">IF($C86-W$1&lt;År1,0,V85*(1-VLOOKUP($A86,[1]Hugst!$R$5:$W$9,MATCH(ROUNDUP((W$1)/10,0)*10,[1]Hugst!$R$4:$W$4,0))))</f>
        <v>5328.584789874003</v>
      </c>
      <c r="X86">
        <f ca="1">IF($C86-X$1&lt;År1,0,W85*(1-VLOOKUP($A86,[1]Hugst!$R$5:$W$9,MATCH(ROUNDUP((X$1)/10,0)*10,[1]Hugst!$R$4:$W$4,0))))</f>
        <v>5325.1882972267395</v>
      </c>
      <c r="Y86">
        <f ca="1">IF($C86-Y$1&lt;År1,0,X85*(1-VLOOKUP($A86,[1]Hugst!$R$5:$W$9,MATCH(ROUNDUP((Y$1)/10,0)*10,[1]Hugst!$R$4:$W$4,0))))</f>
        <v>5321.8135094872032</v>
      </c>
      <c r="Z86">
        <f ca="1">IF($C86-Z$1&lt;År1,0,Y85*(1-VLOOKUP($A86,[1]Hugst!$R$5:$W$9,MATCH(ROUNDUP((Z$1)/10,0)*10,[1]Hugst!$R$4:$W$4,0))))</f>
        <v>5317.3319373175773</v>
      </c>
      <c r="AA86">
        <f ca="1">IF($C86-AA$1&lt;År1,0,Z85*(1-VLOOKUP($A86,[1]Hugst!$R$5:$W$9,MATCH(ROUNDUP((AA$1)/10,0)*10,[1]Hugst!$R$4:$W$4,0))))</f>
        <v>5312.8737724380453</v>
      </c>
      <c r="AB86">
        <f ca="1">IF($C86-AB$1&lt;År1,0,AA85*(1-VLOOKUP($A86,[1]Hugst!$R$5:$W$9,MATCH(ROUNDUP((AB$1)/10,0)*10,[1]Hugst!$R$4:$W$4,0))))</f>
        <v>5308.4390254080854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109.40171601822658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3423.3707365856276</v>
      </c>
      <c r="G87">
        <f ca="1">IF($C87-G$1&lt;År1,0,F86*(1-VLOOKUP($A87,[1]Hugst!$R$5:$W$9,MATCH(ROUNDUP((G$1)/10,0)*10,[1]Hugst!$R$4:$W$4,0))))</f>
        <v>3421.6162066997854</v>
      </c>
      <c r="H87">
        <f ca="1">IF($C87-H$1&lt;År1,0,G86*(1-VLOOKUP($A87,[1]Hugst!$R$5:$W$9,MATCH(ROUNDUP((H$1)/10,0)*10,[1]Hugst!$R$4:$W$4,0))))</f>
        <v>3419.8768519091204</v>
      </c>
      <c r="I87">
        <f ca="1">IF($C87-I$1&lt;År1,0,H86*(1-VLOOKUP($A87,[1]Hugst!$R$5:$W$9,MATCH(ROUNDUP((I$1)/10,0)*10,[1]Hugst!$R$4:$W$4,0))))</f>
        <v>3418.1527572490772</v>
      </c>
      <c r="J87">
        <f ca="1">IF($C87-J$1&lt;År1,0,I86*(1-VLOOKUP($A87,[1]Hugst!$R$5:$W$9,MATCH(ROUNDUP((J$1)/10,0)*10,[1]Hugst!$R$4:$W$4,0))))</f>
        <v>3413.3919719202563</v>
      </c>
      <c r="K87">
        <f ca="1">IF($C87-K$1&lt;År1,0,J86*(1-VLOOKUP($A87,[1]Hugst!$R$5:$W$9,MATCH(ROUNDUP((K$1)/10,0)*10,[1]Hugst!$R$4:$W$4,0))))</f>
        <v>3409.7772340318656</v>
      </c>
      <c r="L87">
        <f ca="1">IF($C87-L$1&lt;År1,0,K86*(1-VLOOKUP($A87,[1]Hugst!$R$5:$W$9,MATCH(ROUNDUP((L$1)/10,0)*10,[1]Hugst!$R$4:$W$4,0))))</f>
        <v>3406.1654310362223</v>
      </c>
      <c r="M87">
        <f ca="1">IF($C87-M$1&lt;År1,0,L86*(1-VLOOKUP($A87,[1]Hugst!$R$5:$W$9,MATCH(ROUNDUP((M$1)/10,0)*10,[1]Hugst!$R$4:$W$4,0))))</f>
        <v>3402.5566099163184</v>
      </c>
      <c r="N87">
        <f ca="1">IF($C87-N$1&lt;År1,0,M86*(1-VLOOKUP($A87,[1]Hugst!$R$5:$W$9,MATCH(ROUNDUP((N$1)/10,0)*10,[1]Hugst!$R$4:$W$4,0))))</f>
        <v>3398.950817940387</v>
      </c>
      <c r="O87">
        <f ca="1">IF($C87-O$1&lt;År1,0,N86*(1-VLOOKUP($A87,[1]Hugst!$R$5:$W$9,MATCH(ROUNDUP((O$1)/10,0)*10,[1]Hugst!$R$4:$W$4,0))))</f>
        <v>3395.3481026634886</v>
      </c>
      <c r="P87">
        <f ca="1">IF($C87-P$1&lt;År1,0,O86*(1-VLOOKUP($A87,[1]Hugst!$R$5:$W$9,MATCH(ROUNDUP((P$1)/10,0)*10,[1]Hugst!$R$4:$W$4,0))))</f>
        <v>3386.5746582668853</v>
      </c>
      <c r="Q87">
        <f ca="1">IF($C87-Q$1&lt;År1,0,P86*(1-VLOOKUP($A87,[1]Hugst!$R$5:$W$9,MATCH(ROUNDUP((Q$1)/10,0)*10,[1]Hugst!$R$4:$W$4,0))))</f>
        <v>3377.8232426196737</v>
      </c>
      <c r="R87">
        <f ca="1">IF($C87-R$1&lt;År1,0,Q86*(1-VLOOKUP($A87,[1]Hugst!$R$5:$W$9,MATCH(ROUNDUP((R$1)/10,0)*10,[1]Hugst!$R$4:$W$4,0))))</f>
        <v>3369.0938523090804</v>
      </c>
      <c r="S87">
        <f ca="1">IF($C87-S$1&lt;År1,0,R86*(1-VLOOKUP($A87,[1]Hugst!$R$5:$W$9,MATCH(ROUNDUP((S$1)/10,0)*10,[1]Hugst!$R$4:$W$4,0))))</f>
        <v>5345.952097345189</v>
      </c>
      <c r="T87">
        <f ca="1">IF($C87-T$1&lt;År1,0,S86*(1-VLOOKUP($A87,[1]Hugst!$R$5:$W$9,MATCH(ROUNDUP((T$1)/10,0)*10,[1]Hugst!$R$4:$W$4,0))))</f>
        <v>5334.2379190110214</v>
      </c>
      <c r="U87">
        <f ca="1">IF($C87-U$1&lt;År1,0,T86*(1-VLOOKUP($A87,[1]Hugst!$R$5:$W$9,MATCH(ROUNDUP((U$1)/10,0)*10,[1]Hugst!$R$4:$W$4,0))))</f>
        <v>5330.7601625519601</v>
      </c>
      <c r="V87">
        <f ca="1">IF($C87-V$1&lt;År1,0,U86*(1-VLOOKUP($A87,[1]Hugst!$R$5:$W$9,MATCH(ROUNDUP((V$1)/10,0)*10,[1]Hugst!$R$4:$W$4,0))))</f>
        <v>5327.3039812994111</v>
      </c>
      <c r="W87">
        <f ca="1">IF($C87-W$1&lt;År1,0,V86*(1-VLOOKUP($A87,[1]Hugst!$R$5:$W$9,MATCH(ROUNDUP((W$1)/10,0)*10,[1]Hugst!$R$4:$W$4,0))))</f>
        <v>5323.8693991580767</v>
      </c>
      <c r="X87">
        <f ca="1">IF($C87-X$1&lt;År1,0,W86*(1-VLOOKUP($A87,[1]Hugst!$R$5:$W$9,MATCH(ROUNDUP((X$1)/10,0)*10,[1]Hugst!$R$4:$W$4,0))))</f>
        <v>5320.4564401945345</v>
      </c>
      <c r="Y87">
        <f ca="1">IF($C87-Y$1&lt;År1,0,X86*(1-VLOOKUP($A87,[1]Hugst!$R$5:$W$9,MATCH(ROUNDUP((Y$1)/10,0)*10,[1]Hugst!$R$4:$W$4,0))))</f>
        <v>5317.0651286377497</v>
      </c>
      <c r="Z87">
        <f ca="1">IF($C87-Z$1&lt;År1,0,Y86*(1-VLOOKUP($A87,[1]Hugst!$R$5:$W$9,MATCH(ROUNDUP((Z$1)/10,0)*10,[1]Hugst!$R$4:$W$4,0))))</f>
        <v>5312.5679860173314</v>
      </c>
      <c r="AA87">
        <f ca="1">IF($C87-AA$1&lt;År1,0,Z86*(1-VLOOKUP($A87,[1]Hugst!$R$5:$W$9,MATCH(ROUNDUP((AA$1)/10,0)*10,[1]Hugst!$R$4:$W$4,0))))</f>
        <v>5308.0941996298643</v>
      </c>
      <c r="AB87">
        <f ca="1">IF($C87-AB$1&lt;År1,0,AA86*(1-VLOOKUP($A87,[1]Hugst!$R$5:$W$9,MATCH(ROUNDUP((AB$1)/10,0)*10,[1]Hugst!$R$4:$W$4,0))))</f>
        <v>5303.6437798672841</v>
      </c>
      <c r="AC87">
        <f ca="1">IF($C87-AC$1&lt;År1,0,AB86*(1-VLOOKUP($A87,[1]Hugst!$R$5:$W$9,MATCH(ROUNDUP((AC$1)/10,0)*10,[1]Hugst!$R$4:$W$4,0))))</f>
        <v>5299.2167372707236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115.53284813064965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3425.1403569285535</v>
      </c>
      <c r="G88">
        <f ca="1">IF($C88-G$1&lt;År1,0,F87*(1-VLOOKUP($A88,[1]Hugst!$R$5:$W$9,MATCH(ROUNDUP((G$1)/10,0)*10,[1]Hugst!$R$4:$W$4,0))))</f>
        <v>3423.3707365856276</v>
      </c>
      <c r="H88">
        <f ca="1">IF($C88-H$1&lt;År1,0,G87*(1-VLOOKUP($A88,[1]Hugst!$R$5:$W$9,MATCH(ROUNDUP((H$1)/10,0)*10,[1]Hugst!$R$4:$W$4,0))))</f>
        <v>3421.6162066997854</v>
      </c>
      <c r="I88">
        <f ca="1">IF($C88-I$1&lt;År1,0,H87*(1-VLOOKUP($A88,[1]Hugst!$R$5:$W$9,MATCH(ROUNDUP((I$1)/10,0)*10,[1]Hugst!$R$4:$W$4,0))))</f>
        <v>3419.8768519091204</v>
      </c>
      <c r="J88">
        <f ca="1">IF($C88-J$1&lt;År1,0,I87*(1-VLOOKUP($A88,[1]Hugst!$R$5:$W$9,MATCH(ROUNDUP((J$1)/10,0)*10,[1]Hugst!$R$4:$W$4,0))))</f>
        <v>3418.1527572490772</v>
      </c>
      <c r="K88">
        <f ca="1">IF($C88-K$1&lt;År1,0,J87*(1-VLOOKUP($A88,[1]Hugst!$R$5:$W$9,MATCH(ROUNDUP((K$1)/10,0)*10,[1]Hugst!$R$4:$W$4,0))))</f>
        <v>3413.3919719202563</v>
      </c>
      <c r="L88">
        <f ca="1">IF($C88-L$1&lt;År1,0,K87*(1-VLOOKUP($A88,[1]Hugst!$R$5:$W$9,MATCH(ROUNDUP((L$1)/10,0)*10,[1]Hugst!$R$4:$W$4,0))))</f>
        <v>3409.7772340318656</v>
      </c>
      <c r="M88">
        <f ca="1">IF($C88-M$1&lt;År1,0,L87*(1-VLOOKUP($A88,[1]Hugst!$R$5:$W$9,MATCH(ROUNDUP((M$1)/10,0)*10,[1]Hugst!$R$4:$W$4,0))))</f>
        <v>3406.1654310362223</v>
      </c>
      <c r="N88">
        <f ca="1">IF($C88-N$1&lt;År1,0,M87*(1-VLOOKUP($A88,[1]Hugst!$R$5:$W$9,MATCH(ROUNDUP((N$1)/10,0)*10,[1]Hugst!$R$4:$W$4,0))))</f>
        <v>3402.5566099163184</v>
      </c>
      <c r="O88">
        <f ca="1">IF($C88-O$1&lt;År1,0,N87*(1-VLOOKUP($A88,[1]Hugst!$R$5:$W$9,MATCH(ROUNDUP((O$1)/10,0)*10,[1]Hugst!$R$4:$W$4,0))))</f>
        <v>3398.950817940387</v>
      </c>
      <c r="P88">
        <f ca="1">IF($C88-P$1&lt;År1,0,O87*(1-VLOOKUP($A88,[1]Hugst!$R$5:$W$9,MATCH(ROUNDUP((P$1)/10,0)*10,[1]Hugst!$R$4:$W$4,0))))</f>
        <v>3390.1687581001033</v>
      </c>
      <c r="Q88">
        <f ca="1">IF($C88-Q$1&lt;År1,0,P87*(1-VLOOKUP($A88,[1]Hugst!$R$5:$W$9,MATCH(ROUNDUP((Q$1)/10,0)*10,[1]Hugst!$R$4:$W$4,0))))</f>
        <v>3381.408696923766</v>
      </c>
      <c r="R88">
        <f ca="1">IF($C88-R$1&lt;År1,0,Q87*(1-VLOOKUP($A88,[1]Hugst!$R$5:$W$9,MATCH(ROUNDUP((R$1)/10,0)*10,[1]Hugst!$R$4:$W$4,0))))</f>
        <v>3372.6706308936436</v>
      </c>
      <c r="S88">
        <f ca="1">IF($C88-S$1&lt;År1,0,R87*(1-VLOOKUP($A88,[1]Hugst!$R$5:$W$9,MATCH(ROUNDUP((S$1)/10,0)*10,[1]Hugst!$R$4:$W$4,0))))</f>
        <v>3363.9545566021679</v>
      </c>
      <c r="T88">
        <f ca="1">IF($C88-T$1&lt;År1,0,S87*(1-VLOOKUP($A88,[1]Hugst!$R$5:$W$9,MATCH(ROUNDUP((T$1)/10,0)*10,[1]Hugst!$R$4:$W$4,0))))</f>
        <v>5337.7972551627981</v>
      </c>
      <c r="U88">
        <f ca="1">IF($C88-U$1&lt;År1,0,T87*(1-VLOOKUP($A88,[1]Hugst!$R$5:$W$9,MATCH(ROUNDUP((U$1)/10,0)*10,[1]Hugst!$R$4:$W$4,0))))</f>
        <v>5326.1009459142251</v>
      </c>
      <c r="V88">
        <f ca="1">IF($C88-V$1&lt;År1,0,U87*(1-VLOOKUP($A88,[1]Hugst!$R$5:$W$9,MATCH(ROUNDUP((V$1)/10,0)*10,[1]Hugst!$R$4:$W$4,0))))</f>
        <v>5322.6284945073894</v>
      </c>
      <c r="W88">
        <f ca="1">IF($C88-W$1&lt;År1,0,V87*(1-VLOOKUP($A88,[1]Hugst!$R$5:$W$9,MATCH(ROUNDUP((W$1)/10,0)*10,[1]Hugst!$R$4:$W$4,0))))</f>
        <v>5319.1775853957342</v>
      </c>
      <c r="X88">
        <f ca="1">IF($C88-X$1&lt;År1,0,W87*(1-VLOOKUP($A88,[1]Hugst!$R$5:$W$9,MATCH(ROUNDUP((X$1)/10,0)*10,[1]Hugst!$R$4:$W$4,0))))</f>
        <v>5315.7482424474965</v>
      </c>
      <c r="Y88">
        <f ca="1">IF($C88-Y$1&lt;År1,0,X87*(1-VLOOKUP($A88,[1]Hugst!$R$5:$W$9,MATCH(ROUNDUP((Y$1)/10,0)*10,[1]Hugst!$R$4:$W$4,0))))</f>
        <v>5312.3404896925431</v>
      </c>
      <c r="Z88">
        <f ca="1">IF($C88-Z$1&lt;År1,0,Y87*(1-VLOOKUP($A88,[1]Hugst!$R$5:$W$9,MATCH(ROUNDUP((Z$1)/10,0)*10,[1]Hugst!$R$4:$W$4,0))))</f>
        <v>5307.8278544735904</v>
      </c>
      <c r="AA88">
        <f ca="1">IF($C88-AA$1&lt;År1,0,Z87*(1-VLOOKUP($A88,[1]Hugst!$R$5:$W$9,MATCH(ROUNDUP((AA$1)/10,0)*10,[1]Hugst!$R$4:$W$4,0))))</f>
        <v>5303.3385246856906</v>
      </c>
      <c r="AB88">
        <f ca="1">IF($C88-AB$1&lt;År1,0,AA87*(1-VLOOKUP($A88,[1]Hugst!$R$5:$W$9,MATCH(ROUNDUP((AB$1)/10,0)*10,[1]Hugst!$R$4:$W$4,0))))</f>
        <v>5298.8725105542362</v>
      </c>
      <c r="AC88">
        <f ca="1">IF($C88-AC$1&lt;År1,0,AB87*(1-VLOOKUP($A88,[1]Hugst!$R$5:$W$9,MATCH(ROUNDUP((AC$1)/10,0)*10,[1]Hugst!$R$4:$W$4,0))))</f>
        <v>5294.4298224531076</v>
      </c>
      <c r="AD88">
        <f ca="1">IF($C88-AD$1&lt;År1,0,AC87*(1-VLOOKUP($A88,[1]Hugst!$R$5:$W$9,MATCH(ROUNDUP((AD$1)/10,0)*10,[1]Hugst!$R$4:$W$4,0))))</f>
        <v>5290.0104709051257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121.65717889847292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3426.9249834857178</v>
      </c>
      <c r="G89">
        <f ca="1">IF($C89-G$1&lt;År1,0,F88*(1-VLOOKUP($A89,[1]Hugst!$R$5:$W$9,MATCH(ROUNDUP((G$1)/10,0)*10,[1]Hugst!$R$4:$W$4,0))))</f>
        <v>3425.1403569285535</v>
      </c>
      <c r="H89">
        <f ca="1">IF($C89-H$1&lt;År1,0,G88*(1-VLOOKUP($A89,[1]Hugst!$R$5:$W$9,MATCH(ROUNDUP((H$1)/10,0)*10,[1]Hugst!$R$4:$W$4,0))))</f>
        <v>3423.3707365856276</v>
      </c>
      <c r="I89">
        <f ca="1">IF($C89-I$1&lt;År1,0,H88*(1-VLOOKUP($A89,[1]Hugst!$R$5:$W$9,MATCH(ROUNDUP((I$1)/10,0)*10,[1]Hugst!$R$4:$W$4,0))))</f>
        <v>3421.6162066997854</v>
      </c>
      <c r="J89">
        <f ca="1">IF($C89-J$1&lt;År1,0,I88*(1-VLOOKUP($A89,[1]Hugst!$R$5:$W$9,MATCH(ROUNDUP((J$1)/10,0)*10,[1]Hugst!$R$4:$W$4,0))))</f>
        <v>3419.8768519091204</v>
      </c>
      <c r="K89">
        <f ca="1">IF($C89-K$1&lt;År1,0,J88*(1-VLOOKUP($A89,[1]Hugst!$R$5:$W$9,MATCH(ROUNDUP((K$1)/10,0)*10,[1]Hugst!$R$4:$W$4,0))))</f>
        <v>3418.1527572490772</v>
      </c>
      <c r="L89">
        <f ca="1">IF($C89-L$1&lt;År1,0,K88*(1-VLOOKUP($A89,[1]Hugst!$R$5:$W$9,MATCH(ROUNDUP((L$1)/10,0)*10,[1]Hugst!$R$4:$W$4,0))))</f>
        <v>3413.3919719202563</v>
      </c>
      <c r="M89">
        <f ca="1">IF($C89-M$1&lt;År1,0,L88*(1-VLOOKUP($A89,[1]Hugst!$R$5:$W$9,MATCH(ROUNDUP((M$1)/10,0)*10,[1]Hugst!$R$4:$W$4,0))))</f>
        <v>3409.7772340318656</v>
      </c>
      <c r="N89">
        <f ca="1">IF($C89-N$1&lt;År1,0,M88*(1-VLOOKUP($A89,[1]Hugst!$R$5:$W$9,MATCH(ROUNDUP((N$1)/10,0)*10,[1]Hugst!$R$4:$W$4,0))))</f>
        <v>3406.1654310362223</v>
      </c>
      <c r="O89">
        <f ca="1">IF($C89-O$1&lt;År1,0,N88*(1-VLOOKUP($A89,[1]Hugst!$R$5:$W$9,MATCH(ROUNDUP((O$1)/10,0)*10,[1]Hugst!$R$4:$W$4,0))))</f>
        <v>3402.5566099163184</v>
      </c>
      <c r="P89">
        <f ca="1">IF($C89-P$1&lt;År1,0,O88*(1-VLOOKUP($A89,[1]Hugst!$R$5:$W$9,MATCH(ROUNDUP((P$1)/10,0)*10,[1]Hugst!$R$4:$W$4,0))))</f>
        <v>3393.7659777096305</v>
      </c>
      <c r="Q89">
        <f ca="1">IF($C89-Q$1&lt;År1,0,P88*(1-VLOOKUP($A89,[1]Hugst!$R$5:$W$9,MATCH(ROUNDUP((Q$1)/10,0)*10,[1]Hugst!$R$4:$W$4,0))))</f>
        <v>3384.9973142318149</v>
      </c>
      <c r="R89">
        <f ca="1">IF($C89-R$1&lt;År1,0,Q88*(1-VLOOKUP($A89,[1]Hugst!$R$5:$W$9,MATCH(ROUNDUP((R$1)/10,0)*10,[1]Hugst!$R$4:$W$4,0))))</f>
        <v>3376.250615860662</v>
      </c>
      <c r="S89">
        <f ca="1">IF($C89-S$1&lt;År1,0,R88*(1-VLOOKUP($A89,[1]Hugst!$R$5:$W$9,MATCH(ROUNDUP((S$1)/10,0)*10,[1]Hugst!$R$4:$W$4,0))))</f>
        <v>3367.5258790838056</v>
      </c>
      <c r="T89">
        <f ca="1">IF($C89-T$1&lt;År1,0,S88*(1-VLOOKUP($A89,[1]Hugst!$R$5:$W$9,MATCH(ROUNDUP((T$1)/10,0)*10,[1]Hugst!$R$4:$W$4,0))))</f>
        <v>3358.8231004988766</v>
      </c>
      <c r="U89">
        <f ca="1">IF($C89-U$1&lt;År1,0,T88*(1-VLOOKUP($A89,[1]Hugst!$R$5:$W$9,MATCH(ROUNDUP((U$1)/10,0)*10,[1]Hugst!$R$4:$W$4,0))))</f>
        <v>5329.6548525701764</v>
      </c>
      <c r="V89">
        <f ca="1">IF($C89-V$1&lt;År1,0,U88*(1-VLOOKUP($A89,[1]Hugst!$R$5:$W$9,MATCH(ROUNDUP((V$1)/10,0)*10,[1]Hugst!$R$4:$W$4,0))))</f>
        <v>5317.9763851492708</v>
      </c>
      <c r="W89">
        <f ca="1">IF($C89-W$1&lt;År1,0,V88*(1-VLOOKUP($A89,[1]Hugst!$R$5:$W$9,MATCH(ROUNDUP((W$1)/10,0)*10,[1]Hugst!$R$4:$W$4,0))))</f>
        <v>5314.5092307022087</v>
      </c>
      <c r="X89">
        <f ca="1">IF($C89-X$1&lt;År1,0,W88*(1-VLOOKUP($A89,[1]Hugst!$R$5:$W$9,MATCH(ROUNDUP((X$1)/10,0)*10,[1]Hugst!$R$4:$W$4,0))))</f>
        <v>5311.0635856891986</v>
      </c>
      <c r="Y89">
        <f ca="1">IF($C89-Y$1&lt;År1,0,X88*(1-VLOOKUP($A89,[1]Hugst!$R$5:$W$9,MATCH(ROUNDUP((Y$1)/10,0)*10,[1]Hugst!$R$4:$W$4,0))))</f>
        <v>5307.6394739420675</v>
      </c>
      <c r="Z89">
        <f ca="1">IF($C89-Z$1&lt;År1,0,Y88*(1-VLOOKUP($A89,[1]Hugst!$R$5:$W$9,MATCH(ROUNDUP((Z$1)/10,0)*10,[1]Hugst!$R$4:$W$4,0))))</f>
        <v>5303.1114235875684</v>
      </c>
      <c r="AA89">
        <f ca="1">IF($C89-AA$1&lt;År1,0,Z88*(1-VLOOKUP($A89,[1]Hugst!$R$5:$W$9,MATCH(ROUNDUP((AA$1)/10,0)*10,[1]Hugst!$R$4:$W$4,0))))</f>
        <v>5298.6066281162421</v>
      </c>
      <c r="AB89">
        <f ca="1">IF($C89-AB$1&lt;År1,0,AA88*(1-VLOOKUP($A89,[1]Hugst!$R$5:$W$9,MATCH(ROUNDUP((AB$1)/10,0)*10,[1]Hugst!$R$4:$W$4,0))))</f>
        <v>5294.1250975877192</v>
      </c>
      <c r="AC89">
        <f ca="1">IF($C89-AC$1&lt;År1,0,AB88*(1-VLOOKUP($A89,[1]Hugst!$R$5:$W$9,MATCH(ROUNDUP((AC$1)/10,0)*10,[1]Hugst!$R$4:$W$4,0))))</f>
        <v>5289.6668422096291</v>
      </c>
      <c r="AD89">
        <f ca="1">IF($C89-AD$1&lt;År1,0,AC88*(1-VLOOKUP($A89,[1]Hugst!$R$5:$W$9,MATCH(ROUNDUP((AD$1)/10,0)*10,[1]Hugst!$R$4:$W$4,0))))</f>
        <v>5285.2318723378285</v>
      </c>
      <c r="AE89">
        <f ca="1">IF($C89-AE$1&lt;År1,0,AD88*(1-VLOOKUP($A89,[1]Hugst!$R$5:$W$9,MATCH(ROUNDUP((AE$1)/10,0)*10,[1]Hugst!$R$4:$W$4,0))))</f>
        <v>5280.8201984768584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127.77473351004301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3428.7245324077153</v>
      </c>
      <c r="G90">
        <f ca="1">IF($C90-G$1&lt;År1,0,F89*(1-VLOOKUP($A90,[1]Hugst!$R$5:$W$9,MATCH(ROUNDUP((G$1)/10,0)*10,[1]Hugst!$R$4:$W$4,0))))</f>
        <v>3426.9249834857178</v>
      </c>
      <c r="H90">
        <f ca="1">IF($C90-H$1&lt;År1,0,G89*(1-VLOOKUP($A90,[1]Hugst!$R$5:$W$9,MATCH(ROUNDUP((H$1)/10,0)*10,[1]Hugst!$R$4:$W$4,0))))</f>
        <v>3425.1403569285535</v>
      </c>
      <c r="I90">
        <f ca="1">IF($C90-I$1&lt;År1,0,H89*(1-VLOOKUP($A90,[1]Hugst!$R$5:$W$9,MATCH(ROUNDUP((I$1)/10,0)*10,[1]Hugst!$R$4:$W$4,0))))</f>
        <v>3423.3707365856276</v>
      </c>
      <c r="J90">
        <f ca="1">IF($C90-J$1&lt;År1,0,I89*(1-VLOOKUP($A90,[1]Hugst!$R$5:$W$9,MATCH(ROUNDUP((J$1)/10,0)*10,[1]Hugst!$R$4:$W$4,0))))</f>
        <v>3421.6162066997854</v>
      </c>
      <c r="K90">
        <f ca="1">IF($C90-K$1&lt;År1,0,J89*(1-VLOOKUP($A90,[1]Hugst!$R$5:$W$9,MATCH(ROUNDUP((K$1)/10,0)*10,[1]Hugst!$R$4:$W$4,0))))</f>
        <v>3419.8768519091204</v>
      </c>
      <c r="L90">
        <f ca="1">IF($C90-L$1&lt;År1,0,K89*(1-VLOOKUP($A90,[1]Hugst!$R$5:$W$9,MATCH(ROUNDUP((L$1)/10,0)*10,[1]Hugst!$R$4:$W$4,0))))</f>
        <v>3418.1527572490772</v>
      </c>
      <c r="M90">
        <f ca="1">IF($C90-M$1&lt;År1,0,L89*(1-VLOOKUP($A90,[1]Hugst!$R$5:$W$9,MATCH(ROUNDUP((M$1)/10,0)*10,[1]Hugst!$R$4:$W$4,0))))</f>
        <v>3413.3919719202563</v>
      </c>
      <c r="N90">
        <f ca="1">IF($C90-N$1&lt;År1,0,M89*(1-VLOOKUP($A90,[1]Hugst!$R$5:$W$9,MATCH(ROUNDUP((N$1)/10,0)*10,[1]Hugst!$R$4:$W$4,0))))</f>
        <v>3409.7772340318656</v>
      </c>
      <c r="O90">
        <f ca="1">IF($C90-O$1&lt;År1,0,N89*(1-VLOOKUP($A90,[1]Hugst!$R$5:$W$9,MATCH(ROUNDUP((O$1)/10,0)*10,[1]Hugst!$R$4:$W$4,0))))</f>
        <v>3406.1654310362223</v>
      </c>
      <c r="P90">
        <f ca="1">IF($C90-P$1&lt;År1,0,O89*(1-VLOOKUP($A90,[1]Hugst!$R$5:$W$9,MATCH(ROUNDUP((P$1)/10,0)*10,[1]Hugst!$R$4:$W$4,0))))</f>
        <v>3397.3662693249207</v>
      </c>
      <c r="Q90">
        <f ca="1">IF($C90-Q$1&lt;År1,0,P89*(1-VLOOKUP($A90,[1]Hugst!$R$5:$W$9,MATCH(ROUNDUP((Q$1)/10,0)*10,[1]Hugst!$R$4:$W$4,0))))</f>
        <v>3388.589046557192</v>
      </c>
      <c r="R90">
        <f ca="1">IF($C90-R$1&lt;År1,0,Q89*(1-VLOOKUP($A90,[1]Hugst!$R$5:$W$9,MATCH(ROUNDUP((R$1)/10,0)*10,[1]Hugst!$R$4:$W$4,0))))</f>
        <v>3379.8337590067154</v>
      </c>
      <c r="S90">
        <f ca="1">IF($C90-S$1&lt;År1,0,R89*(1-VLOOKUP($A90,[1]Hugst!$R$5:$W$9,MATCH(ROUNDUP((S$1)/10,0)*10,[1]Hugst!$R$4:$W$4,0))))</f>
        <v>3371.1004030568065</v>
      </c>
      <c r="T90">
        <f ca="1">IF($C90-T$1&lt;År1,0,S89*(1-VLOOKUP($A90,[1]Hugst!$R$5:$W$9,MATCH(ROUNDUP((T$1)/10,0)*10,[1]Hugst!$R$4:$W$4,0))))</f>
        <v>3362.3889752004575</v>
      </c>
      <c r="U90">
        <f ca="1">IF($C90-U$1&lt;År1,0,T89*(1-VLOOKUP($A90,[1]Hugst!$R$5:$W$9,MATCH(ROUNDUP((U$1)/10,0)*10,[1]Hugst!$R$4:$W$4,0))))</f>
        <v>3353.6994720404882</v>
      </c>
      <c r="V90">
        <f ca="1">IF($C90-V$1&lt;År1,0,U89*(1-VLOOKUP($A90,[1]Hugst!$R$5:$W$9,MATCH(ROUNDUP((V$1)/10,0)*10,[1]Hugst!$R$4:$W$4,0))))</f>
        <v>5321.5248705916792</v>
      </c>
      <c r="W90">
        <f ca="1">IF($C90-W$1&lt;År1,0,V89*(1-VLOOKUP($A90,[1]Hugst!$R$5:$W$9,MATCH(ROUNDUP((W$1)/10,0)*10,[1]Hugst!$R$4:$W$4,0))))</f>
        <v>5309.8642177820939</v>
      </c>
      <c r="X90">
        <f ca="1">IF($C90-X$1&lt;År1,0,W89*(1-VLOOKUP($A90,[1]Hugst!$R$5:$W$9,MATCH(ROUNDUP((X$1)/10,0)*10,[1]Hugst!$R$4:$W$4,0))))</f>
        <v>5306.4023522146963</v>
      </c>
      <c r="Y90">
        <f ca="1">IF($C90-Y$1&lt;År1,0,X89*(1-VLOOKUP($A90,[1]Hugst!$R$5:$W$9,MATCH(ROUNDUP((Y$1)/10,0)*10,[1]Hugst!$R$4:$W$4,0))))</f>
        <v>5302.9619632703507</v>
      </c>
      <c r="Z90">
        <f ca="1">IF($C90-Z$1&lt;År1,0,Y89*(1-VLOOKUP($A90,[1]Hugst!$R$5:$W$9,MATCH(ROUNDUP((Z$1)/10,0)*10,[1]Hugst!$R$4:$W$4,0))))</f>
        <v>5298.4185748559812</v>
      </c>
      <c r="AA90">
        <f ca="1">IF($C90-AA$1&lt;År1,0,Z89*(1-VLOOKUP($A90,[1]Hugst!$R$5:$W$9,MATCH(ROUNDUP((AA$1)/10,0)*10,[1]Hugst!$R$4:$W$4,0))))</f>
        <v>5293.8983910296411</v>
      </c>
      <c r="AB90">
        <f ca="1">IF($C90-AB$1&lt;År1,0,AA89*(1-VLOOKUP($A90,[1]Hugst!$R$5:$W$9,MATCH(ROUNDUP((AB$1)/10,0)*10,[1]Hugst!$R$4:$W$4,0))))</f>
        <v>5289.4014216860396</v>
      </c>
      <c r="AC90">
        <f ca="1">IF($C90-AC$1&lt;År1,0,AB89*(1-VLOOKUP($A90,[1]Hugst!$R$5:$W$9,MATCH(ROUNDUP((AC$1)/10,0)*10,[1]Hugst!$R$4:$W$4,0))))</f>
        <v>5284.9276768673335</v>
      </c>
      <c r="AD90">
        <f ca="1">IF($C90-AD$1&lt;År1,0,AC89*(1-VLOOKUP($A90,[1]Hugst!$R$5:$W$9,MATCH(ROUNDUP((AD$1)/10,0)*10,[1]Hugst!$R$4:$W$4,0))))</f>
        <v>5280.4771667634168</v>
      </c>
      <c r="AE90">
        <f ca="1">IF($C90-AE$1&lt;År1,0,AD89*(1-VLOOKUP($A90,[1]Hugst!$R$5:$W$9,MATCH(ROUNDUP((AE$1)/10,0)*10,[1]Hugst!$R$4:$W$4,0))))</f>
        <v>5276.0499017121565</v>
      </c>
      <c r="AF90">
        <f ca="1">IF($C90-AF$1&lt;År1,0,AE89*(1-VLOOKUP($A90,[1]Hugst!$R$5:$W$9,MATCH(ROUNDUP((AF$1)/10,0)*10,[1]Hugst!$R$4:$W$4,0))))</f>
        <v>5271.6458921998437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133.88553700037301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3430.5389202368347</v>
      </c>
      <c r="G91">
        <f ca="1">IF($C91-G$1&lt;År1,0,F90*(1-VLOOKUP($A91,[1]Hugst!$R$5:$W$9,MATCH(ROUNDUP((G$1)/10,0)*10,[1]Hugst!$R$4:$W$4,0))))</f>
        <v>3428.7245324077153</v>
      </c>
      <c r="H91">
        <f ca="1">IF($C91-H$1&lt;År1,0,G90*(1-VLOOKUP($A91,[1]Hugst!$R$5:$W$9,MATCH(ROUNDUP((H$1)/10,0)*10,[1]Hugst!$R$4:$W$4,0))))</f>
        <v>3426.9249834857178</v>
      </c>
      <c r="I91">
        <f ca="1">IF($C91-I$1&lt;År1,0,H90*(1-VLOOKUP($A91,[1]Hugst!$R$5:$W$9,MATCH(ROUNDUP((I$1)/10,0)*10,[1]Hugst!$R$4:$W$4,0))))</f>
        <v>3425.1403569285535</v>
      </c>
      <c r="J91">
        <f ca="1">IF($C91-J$1&lt;År1,0,I90*(1-VLOOKUP($A91,[1]Hugst!$R$5:$W$9,MATCH(ROUNDUP((J$1)/10,0)*10,[1]Hugst!$R$4:$W$4,0))))</f>
        <v>3423.3707365856276</v>
      </c>
      <c r="K91">
        <f ca="1">IF($C91-K$1&lt;År1,0,J90*(1-VLOOKUP($A91,[1]Hugst!$R$5:$W$9,MATCH(ROUNDUP((K$1)/10,0)*10,[1]Hugst!$R$4:$W$4,0))))</f>
        <v>3421.6162066997854</v>
      </c>
      <c r="L91">
        <f ca="1">IF($C91-L$1&lt;År1,0,K90*(1-VLOOKUP($A91,[1]Hugst!$R$5:$W$9,MATCH(ROUNDUP((L$1)/10,0)*10,[1]Hugst!$R$4:$W$4,0))))</f>
        <v>3419.8768519091204</v>
      </c>
      <c r="M91">
        <f ca="1">IF($C91-M$1&lt;År1,0,L90*(1-VLOOKUP($A91,[1]Hugst!$R$5:$W$9,MATCH(ROUNDUP((M$1)/10,0)*10,[1]Hugst!$R$4:$W$4,0))))</f>
        <v>3418.1527572490772</v>
      </c>
      <c r="N91">
        <f ca="1">IF($C91-N$1&lt;År1,0,M90*(1-VLOOKUP($A91,[1]Hugst!$R$5:$W$9,MATCH(ROUNDUP((N$1)/10,0)*10,[1]Hugst!$R$4:$W$4,0))))</f>
        <v>3413.3919719202563</v>
      </c>
      <c r="O91">
        <f ca="1">IF($C91-O$1&lt;År1,0,N90*(1-VLOOKUP($A91,[1]Hugst!$R$5:$W$9,MATCH(ROUNDUP((O$1)/10,0)*10,[1]Hugst!$R$4:$W$4,0))))</f>
        <v>3409.7772340318656</v>
      </c>
      <c r="P91">
        <f ca="1">IF($C91-P$1&lt;År1,0,O90*(1-VLOOKUP($A91,[1]Hugst!$R$5:$W$9,MATCH(ROUNDUP((P$1)/10,0)*10,[1]Hugst!$R$4:$W$4,0))))</f>
        <v>3400.9695854634551</v>
      </c>
      <c r="Q91">
        <f ca="1">IF($C91-Q$1&lt;År1,0,P90*(1-VLOOKUP($A91,[1]Hugst!$R$5:$W$9,MATCH(ROUNDUP((Q$1)/10,0)*10,[1]Hugst!$R$4:$W$4,0))))</f>
        <v>3392.1838462022215</v>
      </c>
      <c r="R91">
        <f ca="1">IF($C91-R$1&lt;År1,0,Q90*(1-VLOOKUP($A91,[1]Hugst!$R$5:$W$9,MATCH(ROUNDUP((R$1)/10,0)*10,[1]Hugst!$R$4:$W$4,0))))</f>
        <v>3383.4200124183758</v>
      </c>
      <c r="S91">
        <f ca="1">IF($C91-S$1&lt;År1,0,R90*(1-VLOOKUP($A91,[1]Hugst!$R$5:$W$9,MATCH(ROUNDUP((S$1)/10,0)*10,[1]Hugst!$R$4:$W$4,0))))</f>
        <v>3374.6780803912811</v>
      </c>
      <c r="T91">
        <f ca="1">IF($C91-T$1&lt;År1,0,S90*(1-VLOOKUP($A91,[1]Hugst!$R$5:$W$9,MATCH(ROUNDUP((T$1)/10,0)*10,[1]Hugst!$R$4:$W$4,0))))</f>
        <v>3365.9580465097706</v>
      </c>
      <c r="U91">
        <f ca="1">IF($C91-U$1&lt;År1,0,T90*(1-VLOOKUP($A91,[1]Hugst!$R$5:$W$9,MATCH(ROUNDUP((U$1)/10,0)*10,[1]Hugst!$R$4:$W$4,0))))</f>
        <v>3357.2599072721855</v>
      </c>
      <c r="V91">
        <f ca="1">IF($C91-V$1&lt;År1,0,U90*(1-VLOOKUP($A91,[1]Hugst!$R$5:$W$9,MATCH(ROUNDUP((V$1)/10,0)*10,[1]Hugst!$R$4:$W$4,0))))</f>
        <v>3348.583659286528</v>
      </c>
      <c r="W91">
        <f ca="1">IF($C91-W$1&lt;År1,0,V90*(1-VLOOKUP($A91,[1]Hugst!$R$5:$W$9,MATCH(ROUNDUP((W$1)/10,0)*10,[1]Hugst!$R$4:$W$4,0))))</f>
        <v>5313.4072902806074</v>
      </c>
      <c r="X91">
        <f ca="1">IF($C91-X$1&lt;År1,0,W90*(1-VLOOKUP($A91,[1]Hugst!$R$5:$W$9,MATCH(ROUNDUP((X$1)/10,0)*10,[1]Hugst!$R$4:$W$4,0))))</f>
        <v>5301.7644249075111</v>
      </c>
      <c r="Y91">
        <f ca="1">IF($C91-Y$1&lt;År1,0,X90*(1-VLOOKUP($A91,[1]Hugst!$R$5:$W$9,MATCH(ROUNDUP((Y$1)/10,0)*10,[1]Hugst!$R$4:$W$4,0))))</f>
        <v>5298.3078401519961</v>
      </c>
      <c r="Z91">
        <f ca="1">IF($C91-Z$1&lt;År1,0,Y90*(1-VLOOKUP($A91,[1]Hugst!$R$5:$W$9,MATCH(ROUNDUP((Z$1)/10,0)*10,[1]Hugst!$R$4:$W$4,0))))</f>
        <v>5293.7491903680584</v>
      </c>
      <c r="AA91">
        <f ca="1">IF($C91-AA$1&lt;År1,0,Z90*(1-VLOOKUP($A91,[1]Hugst!$R$5:$W$9,MATCH(ROUNDUP((AA$1)/10,0)*10,[1]Hugst!$R$4:$W$4,0))))</f>
        <v>5289.2136951284765</v>
      </c>
      <c r="AB91">
        <f ca="1">IF($C91-AB$1&lt;År1,0,AA90*(1-VLOOKUP($A91,[1]Hugst!$R$5:$W$9,MATCH(ROUNDUP((AB$1)/10,0)*10,[1]Hugst!$R$4:$W$4,0))))</f>
        <v>5284.7013641638687</v>
      </c>
      <c r="AC91">
        <f ca="1">IF($C91-AC$1&lt;År1,0,AB90*(1-VLOOKUP($A91,[1]Hugst!$R$5:$W$9,MATCH(ROUNDUP((AC$1)/10,0)*10,[1]Hugst!$R$4:$W$4,0))))</f>
        <v>5280.2122073517539</v>
      </c>
      <c r="AD91">
        <f ca="1">IF($C91-AD$1&lt;År1,0,AC90*(1-VLOOKUP($A91,[1]Hugst!$R$5:$W$9,MATCH(ROUNDUP((AD$1)/10,0)*10,[1]Hugst!$R$4:$W$4,0))))</f>
        <v>5275.746234716843</v>
      </c>
      <c r="AE91">
        <f ca="1">IF($C91-AE$1&lt;År1,0,AD90*(1-VLOOKUP($A91,[1]Hugst!$R$5:$W$9,MATCH(ROUNDUP((AE$1)/10,0)*10,[1]Hugst!$R$4:$W$4,0))))</f>
        <v>5271.3034564313275</v>
      </c>
      <c r="AF91">
        <f ca="1">IF($C91-AF$1&lt;År1,0,AE90*(1-VLOOKUP($A91,[1]Hugst!$R$5:$W$9,MATCH(ROUNDUP((AF$1)/10,0)*10,[1]Hugst!$R$4:$W$4,0))))</f>
        <v>5266.8838828151138</v>
      </c>
      <c r="AG91">
        <f ca="1">IF($C91-AG$1&lt;År1,0,AF90*(1-VLOOKUP($A91,[1]Hugst!$R$5:$W$9,MATCH(ROUNDUP((AG$1)/10,0)*10,[1]Hugst!$R$4:$W$4,0))))</f>
        <v>5262.4875243362758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139.9896142516227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3432.3680639052614</v>
      </c>
      <c r="G92">
        <f ca="1">IF($C92-G$1&lt;År1,0,F91*(1-VLOOKUP($A92,[1]Hugst!$R$5:$W$9,MATCH(ROUNDUP((G$1)/10,0)*10,[1]Hugst!$R$4:$W$4,0))))</f>
        <v>3430.5389202368347</v>
      </c>
      <c r="H92">
        <f ca="1">IF($C92-H$1&lt;År1,0,G91*(1-VLOOKUP($A92,[1]Hugst!$R$5:$W$9,MATCH(ROUNDUP((H$1)/10,0)*10,[1]Hugst!$R$4:$W$4,0))))</f>
        <v>3428.7245324077153</v>
      </c>
      <c r="I92">
        <f ca="1">IF($C92-I$1&lt;År1,0,H91*(1-VLOOKUP($A92,[1]Hugst!$R$5:$W$9,MATCH(ROUNDUP((I$1)/10,0)*10,[1]Hugst!$R$4:$W$4,0))))</f>
        <v>3426.9249834857178</v>
      </c>
      <c r="J92">
        <f ca="1">IF($C92-J$1&lt;År1,0,I91*(1-VLOOKUP($A92,[1]Hugst!$R$5:$W$9,MATCH(ROUNDUP((J$1)/10,0)*10,[1]Hugst!$R$4:$W$4,0))))</f>
        <v>3425.1403569285535</v>
      </c>
      <c r="K92">
        <f ca="1">IF($C92-K$1&lt;År1,0,J91*(1-VLOOKUP($A92,[1]Hugst!$R$5:$W$9,MATCH(ROUNDUP((K$1)/10,0)*10,[1]Hugst!$R$4:$W$4,0))))</f>
        <v>3423.3707365856276</v>
      </c>
      <c r="L92">
        <f ca="1">IF($C92-L$1&lt;År1,0,K91*(1-VLOOKUP($A92,[1]Hugst!$R$5:$W$9,MATCH(ROUNDUP((L$1)/10,0)*10,[1]Hugst!$R$4:$W$4,0))))</f>
        <v>3421.6162066997854</v>
      </c>
      <c r="M92">
        <f ca="1">IF($C92-M$1&lt;År1,0,L91*(1-VLOOKUP($A92,[1]Hugst!$R$5:$W$9,MATCH(ROUNDUP((M$1)/10,0)*10,[1]Hugst!$R$4:$W$4,0))))</f>
        <v>3419.8768519091204</v>
      </c>
      <c r="N92">
        <f ca="1">IF($C92-N$1&lt;År1,0,M91*(1-VLOOKUP($A92,[1]Hugst!$R$5:$W$9,MATCH(ROUNDUP((N$1)/10,0)*10,[1]Hugst!$R$4:$W$4,0))))</f>
        <v>3418.1527572490772</v>
      </c>
      <c r="O92">
        <f ca="1">IF($C92-O$1&lt;År1,0,N91*(1-VLOOKUP($A92,[1]Hugst!$R$5:$W$9,MATCH(ROUNDUP((O$1)/10,0)*10,[1]Hugst!$R$4:$W$4,0))))</f>
        <v>3413.3919719202563</v>
      </c>
      <c r="P92">
        <f ca="1">IF($C92-P$1&lt;År1,0,O91*(1-VLOOKUP($A92,[1]Hugst!$R$5:$W$9,MATCH(ROUNDUP((P$1)/10,0)*10,[1]Hugst!$R$4:$W$4,0))))</f>
        <v>3404.5758789291049</v>
      </c>
      <c r="Q92">
        <f ca="1">IF($C92-Q$1&lt;År1,0,P91*(1-VLOOKUP($A92,[1]Hugst!$R$5:$W$9,MATCH(ROUNDUP((Q$1)/10,0)*10,[1]Hugst!$R$4:$W$4,0))))</f>
        <v>3395.781665756816</v>
      </c>
      <c r="R92">
        <f ca="1">IF($C92-R$1&lt;År1,0,Q91*(1-VLOOKUP($A92,[1]Hugst!$R$5:$W$9,MATCH(ROUNDUP((R$1)/10,0)*10,[1]Hugst!$R$4:$W$4,0))))</f>
        <v>3387.0093284707264</v>
      </c>
      <c r="S92">
        <f ca="1">IF($C92-S$1&lt;År1,0,R91*(1-VLOOKUP($A92,[1]Hugst!$R$5:$W$9,MATCH(ROUNDUP((S$1)/10,0)*10,[1]Hugst!$R$4:$W$4,0))))</f>
        <v>3378.2588632468901</v>
      </c>
      <c r="T92">
        <f ca="1">IF($C92-T$1&lt;År1,0,S91*(1-VLOOKUP($A92,[1]Hugst!$R$5:$W$9,MATCH(ROUNDUP((T$1)/10,0)*10,[1]Hugst!$R$4:$W$4,0))))</f>
        <v>3369.5302663703451</v>
      </c>
      <c r="U92">
        <f ca="1">IF($C92-U$1&lt;År1,0,T91*(1-VLOOKUP($A92,[1]Hugst!$R$5:$W$9,MATCH(ROUNDUP((U$1)/10,0)*10,[1]Hugst!$R$4:$W$4,0))))</f>
        <v>3360.8235342354337</v>
      </c>
      <c r="V92">
        <f ca="1">IF($C92-V$1&lt;År1,0,U91*(1-VLOOKUP($A92,[1]Hugst!$R$5:$W$9,MATCH(ROUNDUP((V$1)/10,0)*10,[1]Hugst!$R$4:$W$4,0))))</f>
        <v>3352.1386633458378</v>
      </c>
      <c r="W92">
        <f ca="1">IF($C92-W$1&lt;År1,0,V91*(1-VLOOKUP($A92,[1]Hugst!$R$5:$W$9,MATCH(ROUNDUP((W$1)/10,0)*10,[1]Hugst!$R$4:$W$4,0))))</f>
        <v>3343.475650314735</v>
      </c>
      <c r="X92">
        <f ca="1">IF($C92-X$1&lt;År1,0,W91*(1-VLOOKUP($A92,[1]Hugst!$R$5:$W$9,MATCH(ROUNDUP((X$1)/10,0)*10,[1]Hugst!$R$4:$W$4,0))))</f>
        <v>5305.3020927191619</v>
      </c>
      <c r="Y92">
        <f ca="1">IF($C92-Y$1&lt;År1,0,X91*(1-VLOOKUP($A92,[1]Hugst!$R$5:$W$9,MATCH(ROUNDUP((Y$1)/10,0)*10,[1]Hugst!$R$4:$W$4,0))))</f>
        <v>5293.6769876491771</v>
      </c>
      <c r="Z92">
        <f ca="1">IF($C92-Z$1&lt;År1,0,Y91*(1-VLOOKUP($A92,[1]Hugst!$R$5:$W$9,MATCH(ROUNDUP((Z$1)/10,0)*10,[1]Hugst!$R$4:$W$4,0))))</f>
        <v>5289.1031528025796</v>
      </c>
      <c r="AA92">
        <f ca="1">IF($C92-AA$1&lt;År1,0,Z91*(1-VLOOKUP($A92,[1]Hugst!$R$5:$W$9,MATCH(ROUNDUP((AA$1)/10,0)*10,[1]Hugst!$R$4:$W$4,0))))</f>
        <v>5284.5524227068254</v>
      </c>
      <c r="AB92">
        <f ca="1">IF($C92-AB$1&lt;År1,0,AA91*(1-VLOOKUP($A92,[1]Hugst!$R$5:$W$9,MATCH(ROUNDUP((AB$1)/10,0)*10,[1]Hugst!$R$4:$W$4,0))))</f>
        <v>5280.024806929312</v>
      </c>
      <c r="AC92">
        <f ca="1">IF($C92-AC$1&lt;År1,0,AB91*(1-VLOOKUP($A92,[1]Hugst!$R$5:$W$9,MATCH(ROUNDUP((AC$1)/10,0)*10,[1]Hugst!$R$4:$W$4,0))))</f>
        <v>5275.5203151837532</v>
      </c>
      <c r="AD92">
        <f ca="1">IF($C92-AD$1&lt;År1,0,AC91*(1-VLOOKUP($A92,[1]Hugst!$R$5:$W$9,MATCH(ROUNDUP((AD$1)/10,0)*10,[1]Hugst!$R$4:$W$4,0))))</f>
        <v>5271.0389573305074</v>
      </c>
      <c r="AE92">
        <f ca="1">IF($C92-AE$1&lt;År1,0,AD91*(1-VLOOKUP($A92,[1]Hugst!$R$5:$W$9,MATCH(ROUNDUP((AE$1)/10,0)*10,[1]Hugst!$R$4:$W$4,0))))</f>
        <v>5266.5807433768687</v>
      </c>
      <c r="AF92">
        <f ca="1">IF($C92-AF$1&lt;År1,0,AE91*(1-VLOOKUP($A92,[1]Hugst!$R$5:$W$9,MATCH(ROUNDUP((AF$1)/10,0)*10,[1]Hugst!$R$4:$W$4,0))))</f>
        <v>5262.145683477358</v>
      </c>
      <c r="AG92">
        <f ca="1">IF($C92-AG$1&lt;År1,0,AF91*(1-VLOOKUP($A92,[1]Hugst!$R$5:$W$9,MATCH(ROUNDUP((AG$1)/10,0)*10,[1]Hugst!$R$4:$W$4,0))))</f>
        <v>5257.733787933952</v>
      </c>
      <c r="AH92">
        <f ca="1">IF($C92-AH$1&lt;År1,0,AG91*(1-VLOOKUP($A92,[1]Hugst!$R$5:$W$9,MATCH(ROUNDUP((AH$1)/10,0)*10,[1]Hugst!$R$4:$W$4,0))))</f>
        <v>5253.3450671965384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146.08698999402986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3434.2118807327383</v>
      </c>
      <c r="G93">
        <f ca="1">IF($C93-G$1&lt;År1,0,F92*(1-VLOOKUP($A93,[1]Hugst!$R$5:$W$9,MATCH(ROUNDUP((G$1)/10,0)*10,[1]Hugst!$R$4:$W$4,0))))</f>
        <v>3432.3680639052614</v>
      </c>
      <c r="H93">
        <f ca="1">IF($C93-H$1&lt;År1,0,G92*(1-VLOOKUP($A93,[1]Hugst!$R$5:$W$9,MATCH(ROUNDUP((H$1)/10,0)*10,[1]Hugst!$R$4:$W$4,0))))</f>
        <v>3430.5389202368347</v>
      </c>
      <c r="I93">
        <f ca="1">IF($C93-I$1&lt;År1,0,H92*(1-VLOOKUP($A93,[1]Hugst!$R$5:$W$9,MATCH(ROUNDUP((I$1)/10,0)*10,[1]Hugst!$R$4:$W$4,0))))</f>
        <v>3428.7245324077153</v>
      </c>
      <c r="J93">
        <f ca="1">IF($C93-J$1&lt;År1,0,I92*(1-VLOOKUP($A93,[1]Hugst!$R$5:$W$9,MATCH(ROUNDUP((J$1)/10,0)*10,[1]Hugst!$R$4:$W$4,0))))</f>
        <v>3426.9249834857178</v>
      </c>
      <c r="K93">
        <f ca="1">IF($C93-K$1&lt;År1,0,J92*(1-VLOOKUP($A93,[1]Hugst!$R$5:$W$9,MATCH(ROUNDUP((K$1)/10,0)*10,[1]Hugst!$R$4:$W$4,0))))</f>
        <v>3425.1403569285535</v>
      </c>
      <c r="L93">
        <f ca="1">IF($C93-L$1&lt;År1,0,K92*(1-VLOOKUP($A93,[1]Hugst!$R$5:$W$9,MATCH(ROUNDUP((L$1)/10,0)*10,[1]Hugst!$R$4:$W$4,0))))</f>
        <v>3423.3707365856276</v>
      </c>
      <c r="M93">
        <f ca="1">IF($C93-M$1&lt;År1,0,L92*(1-VLOOKUP($A93,[1]Hugst!$R$5:$W$9,MATCH(ROUNDUP((M$1)/10,0)*10,[1]Hugst!$R$4:$W$4,0))))</f>
        <v>3421.6162066997854</v>
      </c>
      <c r="N93">
        <f ca="1">IF($C93-N$1&lt;År1,0,M92*(1-VLOOKUP($A93,[1]Hugst!$R$5:$W$9,MATCH(ROUNDUP((N$1)/10,0)*10,[1]Hugst!$R$4:$W$4,0))))</f>
        <v>3419.8768519091204</v>
      </c>
      <c r="O93">
        <f ca="1">IF($C93-O$1&lt;År1,0,N92*(1-VLOOKUP($A93,[1]Hugst!$R$5:$W$9,MATCH(ROUNDUP((O$1)/10,0)*10,[1]Hugst!$R$4:$W$4,0))))</f>
        <v>3418.1527572490772</v>
      </c>
      <c r="P93">
        <f ca="1">IF($C93-P$1&lt;År1,0,O92*(1-VLOOKUP($A93,[1]Hugst!$R$5:$W$9,MATCH(ROUNDUP((P$1)/10,0)*10,[1]Hugst!$R$4:$W$4,0))))</f>
        <v>3408.1851028105475</v>
      </c>
      <c r="Q93">
        <f ca="1">IF($C93-Q$1&lt;År1,0,P92*(1-VLOOKUP($A93,[1]Hugst!$R$5:$W$9,MATCH(ROUNDUP((Q$1)/10,0)*10,[1]Hugst!$R$4:$W$4,0))))</f>
        <v>3399.3824580968399</v>
      </c>
      <c r="R93">
        <f ca="1">IF($C93-R$1&lt;År1,0,Q92*(1-VLOOKUP($A93,[1]Hugst!$R$5:$W$9,MATCH(ROUNDUP((R$1)/10,0)*10,[1]Hugst!$R$4:$W$4,0))))</f>
        <v>3390.6016598260003</v>
      </c>
      <c r="S93">
        <f ca="1">IF($C93-S$1&lt;År1,0,R92*(1-VLOOKUP($A93,[1]Hugst!$R$5:$W$9,MATCH(ROUNDUP((S$1)/10,0)*10,[1]Hugst!$R$4:$W$4,0))))</f>
        <v>3381.8427040713641</v>
      </c>
      <c r="T93">
        <f ca="1">IF($C93-T$1&lt;År1,0,S92*(1-VLOOKUP($A93,[1]Hugst!$R$5:$W$9,MATCH(ROUNDUP((T$1)/10,0)*10,[1]Hugst!$R$4:$W$4,0))))</f>
        <v>3373.1055870148184</v>
      </c>
      <c r="U93">
        <f ca="1">IF($C93-U$1&lt;År1,0,T92*(1-VLOOKUP($A93,[1]Hugst!$R$5:$W$9,MATCH(ROUNDUP((U$1)/10,0)*10,[1]Hugst!$R$4:$W$4,0))))</f>
        <v>3364.3903049470682</v>
      </c>
      <c r="V93">
        <f ca="1">IF($C93-V$1&lt;År1,0,U92*(1-VLOOKUP($A93,[1]Hugst!$R$5:$W$9,MATCH(ROUNDUP((V$1)/10,0)*10,[1]Hugst!$R$4:$W$4,0))))</f>
        <v>3355.696854267956</v>
      </c>
      <c r="W93">
        <f ca="1">IF($C93-W$1&lt;År1,0,V92*(1-VLOOKUP($A93,[1]Hugst!$R$5:$W$9,MATCH(ROUNDUP((W$1)/10,0)*10,[1]Hugst!$R$4:$W$4,0))))</f>
        <v>3347.0252314864965</v>
      </c>
      <c r="X93">
        <f ca="1">IF($C93-X$1&lt;År1,0,W92*(1-VLOOKUP($A93,[1]Hugst!$R$5:$W$9,MATCH(ROUNDUP((X$1)/10,0)*10,[1]Hugst!$R$4:$W$4,0))))</f>
        <v>3338.3754332210347</v>
      </c>
      <c r="Y93">
        <f ca="1">IF($C93-Y$1&lt;År1,0,X92*(1-VLOOKUP($A93,[1]Hugst!$R$5:$W$9,MATCH(ROUNDUP((Y$1)/10,0)*10,[1]Hugst!$R$4:$W$4,0))))</f>
        <v>5297.2092590184038</v>
      </c>
      <c r="Z93">
        <f ca="1">IF($C93-Z$1&lt;År1,0,Y92*(1-VLOOKUP($A93,[1]Hugst!$R$5:$W$9,MATCH(ROUNDUP((Z$1)/10,0)*10,[1]Hugst!$R$4:$W$4,0))))</f>
        <v>5284.4803454248713</v>
      </c>
      <c r="AA93">
        <f ca="1">IF($C93-AA$1&lt;År1,0,Z92*(1-VLOOKUP($A93,[1]Hugst!$R$5:$W$9,MATCH(ROUNDUP((AA$1)/10,0)*10,[1]Hugst!$R$4:$W$4,0))))</f>
        <v>5279.9144566472869</v>
      </c>
      <c r="AB93">
        <f ca="1">IF($C93-AB$1&lt;År1,0,AA92*(1-VLOOKUP($A93,[1]Hugst!$R$5:$W$9,MATCH(ROUNDUP((AB$1)/10,0)*10,[1]Hugst!$R$4:$W$4,0))))</f>
        <v>5275.3716324809366</v>
      </c>
      <c r="AC93">
        <f ca="1">IF($C93-AC$1&lt;År1,0,AB92*(1-VLOOKUP($A93,[1]Hugst!$R$5:$W$9,MATCH(ROUNDUP((AC$1)/10,0)*10,[1]Hugst!$R$4:$W$4,0))))</f>
        <v>5270.8518824765961</v>
      </c>
      <c r="AD93">
        <f ca="1">IF($C93-AD$1&lt;År1,0,AC92*(1-VLOOKUP($A93,[1]Hugst!$R$5:$W$9,MATCH(ROUNDUP((AD$1)/10,0)*10,[1]Hugst!$R$4:$W$4,0))))</f>
        <v>5266.3552163311033</v>
      </c>
      <c r="AE93">
        <f ca="1">IF($C93-AE$1&lt;År1,0,AD92*(1-VLOOKUP($A93,[1]Hugst!$R$5:$W$9,MATCH(ROUNDUP((AE$1)/10,0)*10,[1]Hugst!$R$4:$W$4,0))))</f>
        <v>5261.8816438876875</v>
      </c>
      <c r="AF93">
        <f ca="1">IF($C93-AF$1&lt;År1,0,AE92*(1-VLOOKUP($A93,[1]Hugst!$R$5:$W$9,MATCH(ROUNDUP((AF$1)/10,0)*10,[1]Hugst!$R$4:$W$4,0))))</f>
        <v>5257.4311751362557</v>
      </c>
      <c r="AG93">
        <f ca="1">IF($C93-AG$1&lt;År1,0,AF92*(1-VLOOKUP($A93,[1]Hugst!$R$5:$W$9,MATCH(ROUNDUP((AG$1)/10,0)*10,[1]Hugst!$R$4:$W$4,0))))</f>
        <v>5253.0038202136893</v>
      </c>
      <c r="AH93">
        <f ca="1">IF($C93-AH$1&lt;År1,0,AG92*(1-VLOOKUP($A93,[1]Hugst!$R$5:$W$9,MATCH(ROUNDUP((AH$1)/10,0)*10,[1]Hugst!$R$4:$W$4,0))))</f>
        <v>5248.5995894040661</v>
      </c>
      <c r="AI93">
        <f ca="1">IF($C93-AI$1&lt;År1,0,AH92*(1-VLOOKUP($A93,[1]Hugst!$R$5:$W$9,MATCH(ROUNDUP((AI$1)/10,0)*10,[1]Hugst!$R$4:$W$4,0))))</f>
        <v>5244.2184931391203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147.73690421888023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3431.6295038372405</v>
      </c>
      <c r="G94">
        <f ca="1">IF($C94-G$1&lt;År1,0,F93*(1-VLOOKUP($A94,[1]Hugst!$R$5:$W$9,MATCH(ROUNDUP((G$1)/10,0)*10,[1]Hugst!$R$4:$W$4,0))))</f>
        <v>3434.2118807327383</v>
      </c>
      <c r="H94">
        <f ca="1">IF($C94-H$1&lt;År1,0,G93*(1-VLOOKUP($A94,[1]Hugst!$R$5:$W$9,MATCH(ROUNDUP((H$1)/10,0)*10,[1]Hugst!$R$4:$W$4,0))))</f>
        <v>3432.3680639052614</v>
      </c>
      <c r="I94">
        <f ca="1">IF($C94-I$1&lt;År1,0,H93*(1-VLOOKUP($A94,[1]Hugst!$R$5:$W$9,MATCH(ROUNDUP((I$1)/10,0)*10,[1]Hugst!$R$4:$W$4,0))))</f>
        <v>3430.5389202368347</v>
      </c>
      <c r="J94">
        <f ca="1">IF($C94-J$1&lt;År1,0,I93*(1-VLOOKUP($A94,[1]Hugst!$R$5:$W$9,MATCH(ROUNDUP((J$1)/10,0)*10,[1]Hugst!$R$4:$W$4,0))))</f>
        <v>3428.7245324077153</v>
      </c>
      <c r="K94">
        <f ca="1">IF($C94-K$1&lt;År1,0,J93*(1-VLOOKUP($A94,[1]Hugst!$R$5:$W$9,MATCH(ROUNDUP((K$1)/10,0)*10,[1]Hugst!$R$4:$W$4,0))))</f>
        <v>3426.9249834857178</v>
      </c>
      <c r="L94">
        <f ca="1">IF($C94-L$1&lt;År1,0,K93*(1-VLOOKUP($A94,[1]Hugst!$R$5:$W$9,MATCH(ROUNDUP((L$1)/10,0)*10,[1]Hugst!$R$4:$W$4,0))))</f>
        <v>3425.1403569285535</v>
      </c>
      <c r="M94">
        <f ca="1">IF($C94-M$1&lt;År1,0,L93*(1-VLOOKUP($A94,[1]Hugst!$R$5:$W$9,MATCH(ROUNDUP((M$1)/10,0)*10,[1]Hugst!$R$4:$W$4,0))))</f>
        <v>3423.3707365856276</v>
      </c>
      <c r="N94">
        <f ca="1">IF($C94-N$1&lt;År1,0,M93*(1-VLOOKUP($A94,[1]Hugst!$R$5:$W$9,MATCH(ROUNDUP((N$1)/10,0)*10,[1]Hugst!$R$4:$W$4,0))))</f>
        <v>3421.6162066997854</v>
      </c>
      <c r="O94">
        <f ca="1">IF($C94-O$1&lt;År1,0,N93*(1-VLOOKUP($A94,[1]Hugst!$R$5:$W$9,MATCH(ROUNDUP((O$1)/10,0)*10,[1]Hugst!$R$4:$W$4,0))))</f>
        <v>3419.8768519091204</v>
      </c>
      <c r="P94">
        <f ca="1">IF($C94-P$1&lt;År1,0,O93*(1-VLOOKUP($A94,[1]Hugst!$R$5:$W$9,MATCH(ROUNDUP((P$1)/10,0)*10,[1]Hugst!$R$4:$W$4,0))))</f>
        <v>3412.9386259244598</v>
      </c>
      <c r="Q94">
        <f ca="1">IF($C94-Q$1&lt;År1,0,P93*(1-VLOOKUP($A94,[1]Hugst!$R$5:$W$9,MATCH(ROUNDUP((Q$1)/10,0)*10,[1]Hugst!$R$4:$W$4,0))))</f>
        <v>3402.9861763825311</v>
      </c>
      <c r="R94">
        <f ca="1">IF($C94-R$1&lt;År1,0,Q93*(1-VLOOKUP($A94,[1]Hugst!$R$5:$W$9,MATCH(ROUNDUP((R$1)/10,0)*10,[1]Hugst!$R$4:$W$4,0))))</f>
        <v>3394.1969594319462</v>
      </c>
      <c r="S94">
        <f ca="1">IF($C94-S$1&lt;År1,0,R93*(1-VLOOKUP($A94,[1]Hugst!$R$5:$W$9,MATCH(ROUNDUP((S$1)/10,0)*10,[1]Hugst!$R$4:$W$4,0))))</f>
        <v>3385.4295555991471</v>
      </c>
      <c r="T94">
        <f ca="1">IF($C94-T$1&lt;År1,0,S93*(1-VLOOKUP($A94,[1]Hugst!$R$5:$W$9,MATCH(ROUNDUP((T$1)/10,0)*10,[1]Hugst!$R$4:$W$4,0))))</f>
        <v>3376.6839609634585</v>
      </c>
      <c r="U94">
        <f ca="1">IF($C94-U$1&lt;År1,0,T93*(1-VLOOKUP($A94,[1]Hugst!$R$5:$W$9,MATCH(ROUNDUP((U$1)/10,0)*10,[1]Hugst!$R$4:$W$4,0))))</f>
        <v>3367.9601717125925</v>
      </c>
      <c r="V94">
        <f ca="1">IF($C94-V$1&lt;År1,0,U93*(1-VLOOKUP($A94,[1]Hugst!$R$5:$W$9,MATCH(ROUNDUP((V$1)/10,0)*10,[1]Hugst!$R$4:$W$4,0))))</f>
        <v>3359.2581841429114</v>
      </c>
      <c r="W94">
        <f ca="1">IF($C94-W$1&lt;År1,0,V93*(1-VLOOKUP($A94,[1]Hugst!$R$5:$W$9,MATCH(ROUNDUP((W$1)/10,0)*10,[1]Hugst!$R$4:$W$4,0))))</f>
        <v>3350.5779946597504</v>
      </c>
      <c r="X94">
        <f ca="1">IF($C94-X$1&lt;År1,0,W93*(1-VLOOKUP($A94,[1]Hugst!$R$5:$W$9,MATCH(ROUNDUP((X$1)/10,0)*10,[1]Hugst!$R$4:$W$4,0))))</f>
        <v>3341.9195997774491</v>
      </c>
      <c r="Y94">
        <f ca="1">IF($C94-Y$1&lt;År1,0,X93*(1-VLOOKUP($A94,[1]Hugst!$R$5:$W$9,MATCH(ROUNDUP((Y$1)/10,0)*10,[1]Hugst!$R$4:$W$4,0))))</f>
        <v>3333.2829961195112</v>
      </c>
      <c r="Z94">
        <f ca="1">IF($C94-Z$1&lt;År1,0,Y93*(1-VLOOKUP($A94,[1]Hugst!$R$5:$W$9,MATCH(ROUNDUP((Z$1)/10,0)*10,[1]Hugst!$R$4:$W$4,0))))</f>
        <v>5288.0064802209563</v>
      </c>
      <c r="AA94">
        <f ca="1">IF($C94-AA$1&lt;År1,0,Z93*(1-VLOOKUP($A94,[1]Hugst!$R$5:$W$9,MATCH(ROUNDUP((AA$1)/10,0)*10,[1]Hugst!$R$4:$W$4,0))))</f>
        <v>5275.2996804179893</v>
      </c>
      <c r="AB94">
        <f ca="1">IF($C94-AB$1&lt;År1,0,AA93*(1-VLOOKUP($A94,[1]Hugst!$R$5:$W$9,MATCH(ROUNDUP((AB$1)/10,0)*10,[1]Hugst!$R$4:$W$4,0))))</f>
        <v>5270.7417239048063</v>
      </c>
      <c r="AC94">
        <f ca="1">IF($C94-AC$1&lt;År1,0,AB93*(1-VLOOKUP($A94,[1]Hugst!$R$5:$W$9,MATCH(ROUNDUP((AC$1)/10,0)*10,[1]Hugst!$R$4:$W$4,0))))</f>
        <v>5266.206791932982</v>
      </c>
      <c r="AD94">
        <f ca="1">IF($C94-AD$1&lt;År1,0,AC93*(1-VLOOKUP($A94,[1]Hugst!$R$5:$W$9,MATCH(ROUNDUP((AD$1)/10,0)*10,[1]Hugst!$R$4:$W$4,0))))</f>
        <v>5261.6948940367001</v>
      </c>
      <c r="AE94">
        <f ca="1">IF($C94-AE$1&lt;År1,0,AD93*(1-VLOOKUP($A94,[1]Hugst!$R$5:$W$9,MATCH(ROUNDUP((AE$1)/10,0)*10,[1]Hugst!$R$4:$W$4,0))))</f>
        <v>5257.206039895952</v>
      </c>
      <c r="AF94">
        <f ca="1">IF($C94-AF$1&lt;År1,0,AE93*(1-VLOOKUP($A94,[1]Hugst!$R$5:$W$9,MATCH(ROUNDUP((AF$1)/10,0)*10,[1]Hugst!$R$4:$W$4,0))))</f>
        <v>5252.7402393368657</v>
      </c>
      <c r="AG94">
        <f ca="1">IF($C94-AG$1&lt;År1,0,AF93*(1-VLOOKUP($A94,[1]Hugst!$R$5:$W$9,MATCH(ROUNDUP((AG$1)/10,0)*10,[1]Hugst!$R$4:$W$4,0))))</f>
        <v>5248.2975023319932</v>
      </c>
      <c r="AH94">
        <f ca="1">IF($C94-AH$1&lt;År1,0,AG93*(1-VLOOKUP($A94,[1]Hugst!$R$5:$W$9,MATCH(ROUNDUP((AH$1)/10,0)*10,[1]Hugst!$R$4:$W$4,0))))</f>
        <v>5243.8778390006064</v>
      </c>
      <c r="AI94">
        <f ca="1">IF($C94-AI$1&lt;År1,0,AH93*(1-VLOOKUP($A94,[1]Hugst!$R$5:$W$9,MATCH(ROUNDUP((AI$1)/10,0)*10,[1]Hugst!$R$4:$W$4,0))))</f>
        <v>5239.481259608915</v>
      </c>
      <c r="AJ94">
        <f ca="1">IF($C94-AJ$1&lt;År1,0,AI93*(1-VLOOKUP($A94,[1]Hugst!$R$5:$W$9,MATCH(ROUNDUP((AJ$1)/10,0)*10,[1]Hugst!$R$4:$W$4,0))))</f>
        <v>5239.5520275308181</v>
      </c>
      <c r="AL94">
        <f ca="1">SUM(F94:AJ94)</f>
        <v>125842.74073966093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960.76975059052859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959.33711395878777</v>
      </c>
      <c r="G96">
        <f ca="1">IF($C96-G$1&lt;År1,0,F95*(1-VLOOKUP($A96,[1]Hugst!$R$5:$W$9,MATCH(ROUNDUP((G$1)/10,0)*10,[1]Hugst!$R$4:$W$4,0))))</f>
        <v>960.76975059052859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957.91164051020678</v>
      </c>
      <c r="G97">
        <f ca="1">IF($C97-G$1&lt;År1,0,F96*(1-VLOOKUP($A97,[1]Hugst!$R$5:$W$9,MATCH(ROUNDUP((G$1)/10,0)*10,[1]Hugst!$R$4:$W$4,0))))</f>
        <v>959.33711395878777</v>
      </c>
      <c r="H97">
        <f ca="1">IF($C97-H$1&lt;År1,0,G96*(1-VLOOKUP($A97,[1]Hugst!$R$5:$W$9,MATCH(ROUNDUP((H$1)/10,0)*10,[1]Hugst!$R$4:$W$4,0))))</f>
        <v>960.76975059052859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956.49329442886085</v>
      </c>
      <c r="G98">
        <f ca="1">IF($C98-G$1&lt;År1,0,F97*(1-VLOOKUP($A98,[1]Hugst!$R$5:$W$9,MATCH(ROUNDUP((G$1)/10,0)*10,[1]Hugst!$R$4:$W$4,0))))</f>
        <v>957.91164051020678</v>
      </c>
      <c r="H98">
        <f ca="1">IF($C98-H$1&lt;År1,0,G97*(1-VLOOKUP($A98,[1]Hugst!$R$5:$W$9,MATCH(ROUNDUP((H$1)/10,0)*10,[1]Hugst!$R$4:$W$4,0))))</f>
        <v>959.33711395878777</v>
      </c>
      <c r="I98">
        <f ca="1">IF($C98-I$1&lt;År1,0,H97*(1-VLOOKUP($A98,[1]Hugst!$R$5:$W$9,MATCH(ROUNDUP((I$1)/10,0)*10,[1]Hugst!$R$4:$W$4,0))))</f>
        <v>960.76975059052859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955.0820400779362</v>
      </c>
      <c r="G99">
        <f ca="1">IF($C99-G$1&lt;År1,0,F98*(1-VLOOKUP($A99,[1]Hugst!$R$5:$W$9,MATCH(ROUNDUP((G$1)/10,0)*10,[1]Hugst!$R$4:$W$4,0))))</f>
        <v>956.49329442886085</v>
      </c>
      <c r="H99">
        <f ca="1">IF($C99-H$1&lt;År1,0,G98*(1-VLOOKUP($A99,[1]Hugst!$R$5:$W$9,MATCH(ROUNDUP((H$1)/10,0)*10,[1]Hugst!$R$4:$W$4,0))))</f>
        <v>957.91164051020678</v>
      </c>
      <c r="I99">
        <f ca="1">IF($C99-I$1&lt;År1,0,H98*(1-VLOOKUP($A99,[1]Hugst!$R$5:$W$9,MATCH(ROUNDUP((I$1)/10,0)*10,[1]Hugst!$R$4:$W$4,0))))</f>
        <v>959.33711395878777</v>
      </c>
      <c r="J99">
        <f ca="1">IF($C99-J$1&lt;År1,0,I98*(1-VLOOKUP($A99,[1]Hugst!$R$5:$W$9,MATCH(ROUNDUP((J$1)/10,0)*10,[1]Hugst!$R$4:$W$4,0))))</f>
        <v>960.76975059052859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953.67784199875382</v>
      </c>
      <c r="G100">
        <f ca="1">IF($C100-G$1&lt;År1,0,F99*(1-VLOOKUP($A100,[1]Hugst!$R$5:$W$9,MATCH(ROUNDUP((G$1)/10,0)*10,[1]Hugst!$R$4:$W$4,0))))</f>
        <v>955.0820400779362</v>
      </c>
      <c r="H100">
        <f ca="1">IF($C100-H$1&lt;År1,0,G99*(1-VLOOKUP($A100,[1]Hugst!$R$5:$W$9,MATCH(ROUNDUP((H$1)/10,0)*10,[1]Hugst!$R$4:$W$4,0))))</f>
        <v>956.49329442886085</v>
      </c>
      <c r="I100">
        <f ca="1">IF($C100-I$1&lt;År1,0,H99*(1-VLOOKUP($A100,[1]Hugst!$R$5:$W$9,MATCH(ROUNDUP((I$1)/10,0)*10,[1]Hugst!$R$4:$W$4,0))))</f>
        <v>957.91164051020678</v>
      </c>
      <c r="J100">
        <f ca="1">IF($C100-J$1&lt;År1,0,I99*(1-VLOOKUP($A100,[1]Hugst!$R$5:$W$9,MATCH(ROUNDUP((J$1)/10,0)*10,[1]Hugst!$R$4:$W$4,0))))</f>
        <v>959.33711395878777</v>
      </c>
      <c r="K100">
        <f ca="1">IF($C100-K$1&lt;År1,0,J99*(1-VLOOKUP($A100,[1]Hugst!$R$5:$W$9,MATCH(ROUNDUP((K$1)/10,0)*10,[1]Hugst!$R$4:$W$4,0))))</f>
        <v>960.76975059052859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952.28066490998458</v>
      </c>
      <c r="G101">
        <f ca="1">IF($C101-G$1&lt;År1,0,F100*(1-VLOOKUP($A101,[1]Hugst!$R$5:$W$9,MATCH(ROUNDUP((G$1)/10,0)*10,[1]Hugst!$R$4:$W$4,0))))</f>
        <v>953.67784199875382</v>
      </c>
      <c r="H101">
        <f ca="1">IF($C101-H$1&lt;År1,0,G100*(1-VLOOKUP($A101,[1]Hugst!$R$5:$W$9,MATCH(ROUNDUP((H$1)/10,0)*10,[1]Hugst!$R$4:$W$4,0))))</f>
        <v>955.0820400779362</v>
      </c>
      <c r="I101">
        <f ca="1">IF($C101-I$1&lt;År1,0,H100*(1-VLOOKUP($A101,[1]Hugst!$R$5:$W$9,MATCH(ROUNDUP((I$1)/10,0)*10,[1]Hugst!$R$4:$W$4,0))))</f>
        <v>956.49329442886085</v>
      </c>
      <c r="J101">
        <f ca="1">IF($C101-J$1&lt;År1,0,I100*(1-VLOOKUP($A101,[1]Hugst!$R$5:$W$9,MATCH(ROUNDUP((J$1)/10,0)*10,[1]Hugst!$R$4:$W$4,0))))</f>
        <v>957.91164051020678</v>
      </c>
      <c r="K101">
        <f ca="1">IF($C101-K$1&lt;År1,0,J100*(1-VLOOKUP($A101,[1]Hugst!$R$5:$W$9,MATCH(ROUNDUP((K$1)/10,0)*10,[1]Hugst!$R$4:$W$4,0))))</f>
        <v>959.33711395878777</v>
      </c>
      <c r="L101">
        <f ca="1">IF($C101-L$1&lt;År1,0,K100*(1-VLOOKUP($A101,[1]Hugst!$R$5:$W$9,MATCH(ROUNDUP((L$1)/10,0)*10,[1]Hugst!$R$4:$W$4,0))))</f>
        <v>960.76975059052859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950.8904737066332</v>
      </c>
      <c r="G102">
        <f ca="1">IF($C102-G$1&lt;År1,0,F101*(1-VLOOKUP($A102,[1]Hugst!$R$5:$W$9,MATCH(ROUNDUP((G$1)/10,0)*10,[1]Hugst!$R$4:$W$4,0))))</f>
        <v>952.28066490998458</v>
      </c>
      <c r="H102">
        <f ca="1">IF($C102-H$1&lt;År1,0,G101*(1-VLOOKUP($A102,[1]Hugst!$R$5:$W$9,MATCH(ROUNDUP((H$1)/10,0)*10,[1]Hugst!$R$4:$W$4,0))))</f>
        <v>953.67784199875382</v>
      </c>
      <c r="I102">
        <f ca="1">IF($C102-I$1&lt;År1,0,H101*(1-VLOOKUP($A102,[1]Hugst!$R$5:$W$9,MATCH(ROUNDUP((I$1)/10,0)*10,[1]Hugst!$R$4:$W$4,0))))</f>
        <v>955.0820400779362</v>
      </c>
      <c r="J102">
        <f ca="1">IF($C102-J$1&lt;År1,0,I101*(1-VLOOKUP($A102,[1]Hugst!$R$5:$W$9,MATCH(ROUNDUP((J$1)/10,0)*10,[1]Hugst!$R$4:$W$4,0))))</f>
        <v>956.49329442886085</v>
      </c>
      <c r="K102">
        <f ca="1">IF($C102-K$1&lt;År1,0,J101*(1-VLOOKUP($A102,[1]Hugst!$R$5:$W$9,MATCH(ROUNDUP((K$1)/10,0)*10,[1]Hugst!$R$4:$W$4,0))))</f>
        <v>957.91164051020678</v>
      </c>
      <c r="L102">
        <f ca="1">IF($C102-L$1&lt;År1,0,K101*(1-VLOOKUP($A102,[1]Hugst!$R$5:$W$9,MATCH(ROUNDUP((L$1)/10,0)*10,[1]Hugst!$R$4:$W$4,0))))</f>
        <v>959.33711395878777</v>
      </c>
      <c r="M102">
        <f ca="1">IF($C102-M$1&lt;År1,0,L101*(1-VLOOKUP($A102,[1]Hugst!$R$5:$W$9,MATCH(ROUNDUP((M$1)/10,0)*10,[1]Hugst!$R$4:$W$4,0))))</f>
        <v>960.76975059052859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949.50723345931829</v>
      </c>
      <c r="G103">
        <f ca="1">IF($C103-G$1&lt;År1,0,F102*(1-VLOOKUP($A103,[1]Hugst!$R$5:$W$9,MATCH(ROUNDUP((G$1)/10,0)*10,[1]Hugst!$R$4:$W$4,0))))</f>
        <v>950.8904737066332</v>
      </c>
      <c r="H103">
        <f ca="1">IF($C103-H$1&lt;År1,0,G102*(1-VLOOKUP($A103,[1]Hugst!$R$5:$W$9,MATCH(ROUNDUP((H$1)/10,0)*10,[1]Hugst!$R$4:$W$4,0))))</f>
        <v>952.28066490998458</v>
      </c>
      <c r="I103">
        <f ca="1">IF($C103-I$1&lt;År1,0,H102*(1-VLOOKUP($A103,[1]Hugst!$R$5:$W$9,MATCH(ROUNDUP((I$1)/10,0)*10,[1]Hugst!$R$4:$W$4,0))))</f>
        <v>953.67784199875382</v>
      </c>
      <c r="J103">
        <f ca="1">IF($C103-J$1&lt;År1,0,I102*(1-VLOOKUP($A103,[1]Hugst!$R$5:$W$9,MATCH(ROUNDUP((J$1)/10,0)*10,[1]Hugst!$R$4:$W$4,0))))</f>
        <v>955.0820400779362</v>
      </c>
      <c r="K103">
        <f ca="1">IF($C103-K$1&lt;År1,0,J102*(1-VLOOKUP($A103,[1]Hugst!$R$5:$W$9,MATCH(ROUNDUP((K$1)/10,0)*10,[1]Hugst!$R$4:$W$4,0))))</f>
        <v>956.49329442886085</v>
      </c>
      <c r="L103">
        <f ca="1">IF($C103-L$1&lt;År1,0,K102*(1-VLOOKUP($A103,[1]Hugst!$R$5:$W$9,MATCH(ROUNDUP((L$1)/10,0)*10,[1]Hugst!$R$4:$W$4,0))))</f>
        <v>957.91164051020678</v>
      </c>
      <c r="M103">
        <f ca="1">IF($C103-M$1&lt;År1,0,L102*(1-VLOOKUP($A103,[1]Hugst!$R$5:$W$9,MATCH(ROUNDUP((M$1)/10,0)*10,[1]Hugst!$R$4:$W$4,0))))</f>
        <v>959.33711395878777</v>
      </c>
      <c r="N103">
        <f ca="1">IF($C103-N$1&lt;År1,0,M102*(1-VLOOKUP($A103,[1]Hugst!$R$5:$W$9,MATCH(ROUNDUP((N$1)/10,0)*10,[1]Hugst!$R$4:$W$4,0))))</f>
        <v>960.76975059052859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948.13090941323208</v>
      </c>
      <c r="G104">
        <f ca="1">IF($C104-G$1&lt;År1,0,F103*(1-VLOOKUP($A104,[1]Hugst!$R$5:$W$9,MATCH(ROUNDUP((G$1)/10,0)*10,[1]Hugst!$R$4:$W$4,0))))</f>
        <v>949.50723345931829</v>
      </c>
      <c r="H104">
        <f ca="1">IF($C104-H$1&lt;År1,0,G103*(1-VLOOKUP($A104,[1]Hugst!$R$5:$W$9,MATCH(ROUNDUP((H$1)/10,0)*10,[1]Hugst!$R$4:$W$4,0))))</f>
        <v>950.8904737066332</v>
      </c>
      <c r="I104">
        <f ca="1">IF($C104-I$1&lt;År1,0,H103*(1-VLOOKUP($A104,[1]Hugst!$R$5:$W$9,MATCH(ROUNDUP((I$1)/10,0)*10,[1]Hugst!$R$4:$W$4,0))))</f>
        <v>952.28066490998458</v>
      </c>
      <c r="J104">
        <f ca="1">IF($C104-J$1&lt;År1,0,I103*(1-VLOOKUP($A104,[1]Hugst!$R$5:$W$9,MATCH(ROUNDUP((J$1)/10,0)*10,[1]Hugst!$R$4:$W$4,0))))</f>
        <v>953.67784199875382</v>
      </c>
      <c r="K104">
        <f ca="1">IF($C104-K$1&lt;År1,0,J103*(1-VLOOKUP($A104,[1]Hugst!$R$5:$W$9,MATCH(ROUNDUP((K$1)/10,0)*10,[1]Hugst!$R$4:$W$4,0))))</f>
        <v>955.0820400779362</v>
      </c>
      <c r="L104">
        <f ca="1">IF($C104-L$1&lt;År1,0,K103*(1-VLOOKUP($A104,[1]Hugst!$R$5:$W$9,MATCH(ROUNDUP((L$1)/10,0)*10,[1]Hugst!$R$4:$W$4,0))))</f>
        <v>956.49329442886085</v>
      </c>
      <c r="M104">
        <f ca="1">IF($C104-M$1&lt;År1,0,L103*(1-VLOOKUP($A104,[1]Hugst!$R$5:$W$9,MATCH(ROUNDUP((M$1)/10,0)*10,[1]Hugst!$R$4:$W$4,0))))</f>
        <v>957.91164051020678</v>
      </c>
      <c r="N104">
        <f ca="1">IF($C104-N$1&lt;År1,0,M103*(1-VLOOKUP($A104,[1]Hugst!$R$5:$W$9,MATCH(ROUNDUP((N$1)/10,0)*10,[1]Hugst!$R$4:$W$4,0))))</f>
        <v>959.33711395878777</v>
      </c>
      <c r="O104">
        <f ca="1">IF($C104-O$1&lt;År1,0,N103*(1-VLOOKUP($A104,[1]Hugst!$R$5:$W$9,MATCH(ROUNDUP((O$1)/10,0)*10,[1]Hugst!$R$4:$W$4,0))))</f>
        <v>960.76975059052859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1.4655809754767688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948.22704796286098</v>
      </c>
      <c r="G105">
        <f ca="1">IF($C105-G$1&lt;År1,0,F104*(1-VLOOKUP($A105,[1]Hugst!$R$5:$W$9,MATCH(ROUNDUP((G$1)/10,0)*10,[1]Hugst!$R$4:$W$4,0))))</f>
        <v>948.13090941323208</v>
      </c>
      <c r="H105">
        <f ca="1">IF($C105-H$1&lt;År1,0,G104*(1-VLOOKUP($A105,[1]Hugst!$R$5:$W$9,MATCH(ROUNDUP((H$1)/10,0)*10,[1]Hugst!$R$4:$W$4,0))))</f>
        <v>949.50723345931829</v>
      </c>
      <c r="I105">
        <f ca="1">IF($C105-I$1&lt;År1,0,H104*(1-VLOOKUP($A105,[1]Hugst!$R$5:$W$9,MATCH(ROUNDUP((I$1)/10,0)*10,[1]Hugst!$R$4:$W$4,0))))</f>
        <v>950.8904737066332</v>
      </c>
      <c r="J105">
        <f ca="1">IF($C105-J$1&lt;År1,0,I104*(1-VLOOKUP($A105,[1]Hugst!$R$5:$W$9,MATCH(ROUNDUP((J$1)/10,0)*10,[1]Hugst!$R$4:$W$4,0))))</f>
        <v>952.28066490998458</v>
      </c>
      <c r="K105">
        <f ca="1">IF($C105-K$1&lt;År1,0,J104*(1-VLOOKUP($A105,[1]Hugst!$R$5:$W$9,MATCH(ROUNDUP((K$1)/10,0)*10,[1]Hugst!$R$4:$W$4,0))))</f>
        <v>953.67784199875382</v>
      </c>
      <c r="L105">
        <f ca="1">IF($C105-L$1&lt;År1,0,K104*(1-VLOOKUP($A105,[1]Hugst!$R$5:$W$9,MATCH(ROUNDUP((L$1)/10,0)*10,[1]Hugst!$R$4:$W$4,0))))</f>
        <v>955.0820400779362</v>
      </c>
      <c r="M105">
        <f ca="1">IF($C105-M$1&lt;År1,0,L104*(1-VLOOKUP($A105,[1]Hugst!$R$5:$W$9,MATCH(ROUNDUP((M$1)/10,0)*10,[1]Hugst!$R$4:$W$4,0))))</f>
        <v>956.49329442886085</v>
      </c>
      <c r="N105">
        <f ca="1">IF($C105-N$1&lt;År1,0,M104*(1-VLOOKUP($A105,[1]Hugst!$R$5:$W$9,MATCH(ROUNDUP((N$1)/10,0)*10,[1]Hugst!$R$4:$W$4,0))))</f>
        <v>957.91164051020678</v>
      </c>
      <c r="O105">
        <f ca="1">IF($C105-O$1&lt;År1,0,N104*(1-VLOOKUP($A105,[1]Hugst!$R$5:$W$9,MATCH(ROUNDUP((O$1)/10,0)*10,[1]Hugst!$R$4:$W$4,0))))</f>
        <v>959.33711395878777</v>
      </c>
      <c r="P105">
        <f ca="1">IF($C105-P$1&lt;År1,0,O104*(1-VLOOKUP($A105,[1]Hugst!$R$5:$W$9,MATCH(ROUNDUP((P$1)/10,0)*10,[1]Hugst!$R$4:$W$4,0))))</f>
        <v>959.30416961505148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2.926740941045864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644.9165218056005</v>
      </c>
      <c r="G106">
        <f ca="1">IF($C106-G$1&lt;År1,0,F105*(1-VLOOKUP($A106,[1]Hugst!$R$5:$W$9,MATCH(ROUNDUP((G$1)/10,0)*10,[1]Hugst!$R$4:$W$4,0))))</f>
        <v>948.22704796286098</v>
      </c>
      <c r="H106">
        <f ca="1">IF($C106-H$1&lt;År1,0,G105*(1-VLOOKUP($A106,[1]Hugst!$R$5:$W$9,MATCH(ROUNDUP((H$1)/10,0)*10,[1]Hugst!$R$4:$W$4,0))))</f>
        <v>948.13090941323208</v>
      </c>
      <c r="I106">
        <f ca="1">IF($C106-I$1&lt;År1,0,H105*(1-VLOOKUP($A106,[1]Hugst!$R$5:$W$9,MATCH(ROUNDUP((I$1)/10,0)*10,[1]Hugst!$R$4:$W$4,0))))</f>
        <v>949.50723345931829</v>
      </c>
      <c r="J106">
        <f ca="1">IF($C106-J$1&lt;År1,0,I105*(1-VLOOKUP($A106,[1]Hugst!$R$5:$W$9,MATCH(ROUNDUP((J$1)/10,0)*10,[1]Hugst!$R$4:$W$4,0))))</f>
        <v>950.8904737066332</v>
      </c>
      <c r="K106">
        <f ca="1">IF($C106-K$1&lt;År1,0,J105*(1-VLOOKUP($A106,[1]Hugst!$R$5:$W$9,MATCH(ROUNDUP((K$1)/10,0)*10,[1]Hugst!$R$4:$W$4,0))))</f>
        <v>952.28066490998458</v>
      </c>
      <c r="L106">
        <f ca="1">IF($C106-L$1&lt;År1,0,K105*(1-VLOOKUP($A106,[1]Hugst!$R$5:$W$9,MATCH(ROUNDUP((L$1)/10,0)*10,[1]Hugst!$R$4:$W$4,0))))</f>
        <v>953.67784199875382</v>
      </c>
      <c r="M106">
        <f ca="1">IF($C106-M$1&lt;År1,0,L105*(1-VLOOKUP($A106,[1]Hugst!$R$5:$W$9,MATCH(ROUNDUP((M$1)/10,0)*10,[1]Hugst!$R$4:$W$4,0))))</f>
        <v>955.0820400779362</v>
      </c>
      <c r="N106">
        <f ca="1">IF($C106-N$1&lt;År1,0,M105*(1-VLOOKUP($A106,[1]Hugst!$R$5:$W$9,MATCH(ROUNDUP((N$1)/10,0)*10,[1]Hugst!$R$4:$W$4,0))))</f>
        <v>956.49329442886085</v>
      </c>
      <c r="O106">
        <f ca="1">IF($C106-O$1&lt;År1,0,N105*(1-VLOOKUP($A106,[1]Hugst!$R$5:$W$9,MATCH(ROUNDUP((O$1)/10,0)*10,[1]Hugst!$R$4:$W$4,0))))</f>
        <v>957.91164051020678</v>
      </c>
      <c r="P106">
        <f ca="1">IF($C106-P$1&lt;År1,0,O105*(1-VLOOKUP($A106,[1]Hugst!$R$5:$W$9,MATCH(ROUNDUP((P$1)/10,0)*10,[1]Hugst!$R$4:$W$4,0))))</f>
        <v>957.8737183612235</v>
      </c>
      <c r="Q106">
        <f ca="1">IF($C106-Q$1&lt;År1,0,P105*(1-VLOOKUP($A106,[1]Hugst!$R$5:$W$9,MATCH(ROUNDUP((Q$1)/10,0)*10,[1]Hugst!$R$4:$W$4,0))))</f>
        <v>957.84082427157091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4.3834975675054011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645.01749619441398</v>
      </c>
      <c r="G107">
        <f ca="1">IF($C107-G$1&lt;År1,0,F106*(1-VLOOKUP($A107,[1]Hugst!$R$5:$W$9,MATCH(ROUNDUP((G$1)/10,0)*10,[1]Hugst!$R$4:$W$4,0))))</f>
        <v>644.9165218056005</v>
      </c>
      <c r="H107">
        <f ca="1">IF($C107-H$1&lt;År1,0,G106*(1-VLOOKUP($A107,[1]Hugst!$R$5:$W$9,MATCH(ROUNDUP((H$1)/10,0)*10,[1]Hugst!$R$4:$W$4,0))))</f>
        <v>948.22704796286098</v>
      </c>
      <c r="I107">
        <f ca="1">IF($C107-I$1&lt;År1,0,H106*(1-VLOOKUP($A107,[1]Hugst!$R$5:$W$9,MATCH(ROUNDUP((I$1)/10,0)*10,[1]Hugst!$R$4:$W$4,0))))</f>
        <v>948.13090941323208</v>
      </c>
      <c r="J107">
        <f ca="1">IF($C107-J$1&lt;År1,0,I106*(1-VLOOKUP($A107,[1]Hugst!$R$5:$W$9,MATCH(ROUNDUP((J$1)/10,0)*10,[1]Hugst!$R$4:$W$4,0))))</f>
        <v>949.50723345931829</v>
      </c>
      <c r="K107">
        <f ca="1">IF($C107-K$1&lt;År1,0,J106*(1-VLOOKUP($A107,[1]Hugst!$R$5:$W$9,MATCH(ROUNDUP((K$1)/10,0)*10,[1]Hugst!$R$4:$W$4,0))))</f>
        <v>950.8904737066332</v>
      </c>
      <c r="L107">
        <f ca="1">IF($C107-L$1&lt;År1,0,K106*(1-VLOOKUP($A107,[1]Hugst!$R$5:$W$9,MATCH(ROUNDUP((L$1)/10,0)*10,[1]Hugst!$R$4:$W$4,0))))</f>
        <v>952.28066490998458</v>
      </c>
      <c r="M107">
        <f ca="1">IF($C107-M$1&lt;År1,0,L106*(1-VLOOKUP($A107,[1]Hugst!$R$5:$W$9,MATCH(ROUNDUP((M$1)/10,0)*10,[1]Hugst!$R$4:$W$4,0))))</f>
        <v>953.67784199875382</v>
      </c>
      <c r="N107">
        <f ca="1">IF($C107-N$1&lt;År1,0,M106*(1-VLOOKUP($A107,[1]Hugst!$R$5:$W$9,MATCH(ROUNDUP((N$1)/10,0)*10,[1]Hugst!$R$4:$W$4,0))))</f>
        <v>955.0820400779362</v>
      </c>
      <c r="O107">
        <f ca="1">IF($C107-O$1&lt;År1,0,N106*(1-VLOOKUP($A107,[1]Hugst!$R$5:$W$9,MATCH(ROUNDUP((O$1)/10,0)*10,[1]Hugst!$R$4:$W$4,0))))</f>
        <v>956.49329442886085</v>
      </c>
      <c r="P107">
        <f ca="1">IF($C107-P$1&lt;År1,0,O106*(1-VLOOKUP($A107,[1]Hugst!$R$5:$W$9,MATCH(ROUNDUP((P$1)/10,0)*10,[1]Hugst!$R$4:$W$4,0))))</f>
        <v>956.45041936366579</v>
      </c>
      <c r="Q107">
        <f ca="1">IF($C107-Q$1&lt;År1,0,P106*(1-VLOOKUP($A107,[1]Hugst!$R$5:$W$9,MATCH(ROUNDUP((Q$1)/10,0)*10,[1]Hugst!$R$4:$W$4,0))))</f>
        <v>956.41255506202833</v>
      </c>
      <c r="R107">
        <f ca="1">IF($C107-R$1&lt;År1,0,Q106*(1-VLOOKUP($A107,[1]Hugst!$R$5:$W$9,MATCH(ROUNDUP((R$1)/10,0)*10,[1]Hugst!$R$4:$W$4,0))))</f>
        <v>956.37971114980064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5.8358684440754587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645.12086374451246</v>
      </c>
      <c r="G108">
        <f ca="1">IF($C108-G$1&lt;År1,0,F107*(1-VLOOKUP($A108,[1]Hugst!$R$5:$W$9,MATCH(ROUNDUP((G$1)/10,0)*10,[1]Hugst!$R$4:$W$4,0))))</f>
        <v>645.01749619441398</v>
      </c>
      <c r="H108">
        <f ca="1">IF($C108-H$1&lt;År1,0,G107*(1-VLOOKUP($A108,[1]Hugst!$R$5:$W$9,MATCH(ROUNDUP((H$1)/10,0)*10,[1]Hugst!$R$4:$W$4,0))))</f>
        <v>644.9165218056005</v>
      </c>
      <c r="I108">
        <f ca="1">IF($C108-I$1&lt;År1,0,H107*(1-VLOOKUP($A108,[1]Hugst!$R$5:$W$9,MATCH(ROUNDUP((I$1)/10,0)*10,[1]Hugst!$R$4:$W$4,0))))</f>
        <v>948.22704796286098</v>
      </c>
      <c r="J108">
        <f ca="1">IF($C108-J$1&lt;År1,0,I107*(1-VLOOKUP($A108,[1]Hugst!$R$5:$W$9,MATCH(ROUNDUP((J$1)/10,0)*10,[1]Hugst!$R$4:$W$4,0))))</f>
        <v>948.13090941323208</v>
      </c>
      <c r="K108">
        <f ca="1">IF($C108-K$1&lt;År1,0,J107*(1-VLOOKUP($A108,[1]Hugst!$R$5:$W$9,MATCH(ROUNDUP((K$1)/10,0)*10,[1]Hugst!$R$4:$W$4,0))))</f>
        <v>949.50723345931829</v>
      </c>
      <c r="L108">
        <f ca="1">IF($C108-L$1&lt;År1,0,K107*(1-VLOOKUP($A108,[1]Hugst!$R$5:$W$9,MATCH(ROUNDUP((L$1)/10,0)*10,[1]Hugst!$R$4:$W$4,0))))</f>
        <v>950.8904737066332</v>
      </c>
      <c r="M108">
        <f ca="1">IF($C108-M$1&lt;År1,0,L107*(1-VLOOKUP($A108,[1]Hugst!$R$5:$W$9,MATCH(ROUNDUP((M$1)/10,0)*10,[1]Hugst!$R$4:$W$4,0))))</f>
        <v>952.28066490998458</v>
      </c>
      <c r="N108">
        <f ca="1">IF($C108-N$1&lt;År1,0,M107*(1-VLOOKUP($A108,[1]Hugst!$R$5:$W$9,MATCH(ROUNDUP((N$1)/10,0)*10,[1]Hugst!$R$4:$W$4,0))))</f>
        <v>953.67784199875382</v>
      </c>
      <c r="O108">
        <f ca="1">IF($C108-O$1&lt;År1,0,N107*(1-VLOOKUP($A108,[1]Hugst!$R$5:$W$9,MATCH(ROUNDUP((O$1)/10,0)*10,[1]Hugst!$R$4:$W$4,0))))</f>
        <v>955.0820400779362</v>
      </c>
      <c r="P108">
        <f ca="1">IF($C108-P$1&lt;År1,0,O107*(1-VLOOKUP($A108,[1]Hugst!$R$5:$W$9,MATCH(ROUNDUP((P$1)/10,0)*10,[1]Hugst!$R$4:$W$4,0))))</f>
        <v>955.03423686108795</v>
      </c>
      <c r="Q108">
        <f ca="1">IF($C108-Q$1&lt;År1,0,P107*(1-VLOOKUP($A108,[1]Hugst!$R$5:$W$9,MATCH(ROUNDUP((Q$1)/10,0)*10,[1]Hugst!$R$4:$W$4,0))))</f>
        <v>954.99142719853478</v>
      </c>
      <c r="R108">
        <f ca="1">IF($C108-R$1&lt;År1,0,Q107*(1-VLOOKUP($A108,[1]Hugst!$R$5:$W$9,MATCH(ROUNDUP((R$1)/10,0)*10,[1]Hugst!$R$4:$W$4,0))))</f>
        <v>954.95362065600148</v>
      </c>
      <c r="S108">
        <f ca="1">IF($C108-S$1&lt;År1,0,R107*(1-VLOOKUP($A108,[1]Hugst!$R$5:$W$9,MATCH(ROUNDUP((S$1)/10,0)*10,[1]Hugst!$R$4:$W$4,0))))</f>
        <v>954.92082684465686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7.2838710787709715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645.22660806937347</v>
      </c>
      <c r="G109">
        <f ca="1">IF($C109-G$1&lt;År1,0,F108*(1-VLOOKUP($A109,[1]Hugst!$R$5:$W$9,MATCH(ROUNDUP((G$1)/10,0)*10,[1]Hugst!$R$4:$W$4,0))))</f>
        <v>645.12086374451246</v>
      </c>
      <c r="H109">
        <f ca="1">IF($C109-H$1&lt;År1,0,G108*(1-VLOOKUP($A109,[1]Hugst!$R$5:$W$9,MATCH(ROUNDUP((H$1)/10,0)*10,[1]Hugst!$R$4:$W$4,0))))</f>
        <v>645.01749619441398</v>
      </c>
      <c r="I109">
        <f ca="1">IF($C109-I$1&lt;År1,0,H108*(1-VLOOKUP($A109,[1]Hugst!$R$5:$W$9,MATCH(ROUNDUP((I$1)/10,0)*10,[1]Hugst!$R$4:$W$4,0))))</f>
        <v>644.9165218056005</v>
      </c>
      <c r="J109">
        <f ca="1">IF($C109-J$1&lt;År1,0,I108*(1-VLOOKUP($A109,[1]Hugst!$R$5:$W$9,MATCH(ROUNDUP((J$1)/10,0)*10,[1]Hugst!$R$4:$W$4,0))))</f>
        <v>948.22704796286098</v>
      </c>
      <c r="K109">
        <f ca="1">IF($C109-K$1&lt;År1,0,J108*(1-VLOOKUP($A109,[1]Hugst!$R$5:$W$9,MATCH(ROUNDUP((K$1)/10,0)*10,[1]Hugst!$R$4:$W$4,0))))</f>
        <v>948.13090941323208</v>
      </c>
      <c r="L109">
        <f ca="1">IF($C109-L$1&lt;År1,0,K108*(1-VLOOKUP($A109,[1]Hugst!$R$5:$W$9,MATCH(ROUNDUP((L$1)/10,0)*10,[1]Hugst!$R$4:$W$4,0))))</f>
        <v>949.50723345931829</v>
      </c>
      <c r="M109">
        <f ca="1">IF($C109-M$1&lt;År1,0,L108*(1-VLOOKUP($A109,[1]Hugst!$R$5:$W$9,MATCH(ROUNDUP((M$1)/10,0)*10,[1]Hugst!$R$4:$W$4,0))))</f>
        <v>950.8904737066332</v>
      </c>
      <c r="N109">
        <f ca="1">IF($C109-N$1&lt;År1,0,M108*(1-VLOOKUP($A109,[1]Hugst!$R$5:$W$9,MATCH(ROUNDUP((N$1)/10,0)*10,[1]Hugst!$R$4:$W$4,0))))</f>
        <v>952.28066490998458</v>
      </c>
      <c r="O109">
        <f ca="1">IF($C109-O$1&lt;År1,0,N108*(1-VLOOKUP($A109,[1]Hugst!$R$5:$W$9,MATCH(ROUNDUP((O$1)/10,0)*10,[1]Hugst!$R$4:$W$4,0))))</f>
        <v>953.67784199875382</v>
      </c>
      <c r="P109">
        <f ca="1">IF($C109-P$1&lt;År1,0,O108*(1-VLOOKUP($A109,[1]Hugst!$R$5:$W$9,MATCH(ROUNDUP((P$1)/10,0)*10,[1]Hugst!$R$4:$W$4,0))))</f>
        <v>953.62513527103761</v>
      </c>
      <c r="Q109">
        <f ca="1">IF($C109-Q$1&lt;År1,0,P108*(1-VLOOKUP($A109,[1]Hugst!$R$5:$W$9,MATCH(ROUNDUP((Q$1)/10,0)*10,[1]Hugst!$R$4:$W$4,0))))</f>
        <v>953.57740497435066</v>
      </c>
      <c r="R109">
        <f ca="1">IF($C109-R$1&lt;År1,0,Q108*(1-VLOOKUP($A109,[1]Hugst!$R$5:$W$9,MATCH(ROUNDUP((R$1)/10,0)*10,[1]Hugst!$R$4:$W$4,0))))</f>
        <v>953.53466061467259</v>
      </c>
      <c r="S109">
        <f ca="1">IF($C109-S$1&lt;År1,0,R108*(1-VLOOKUP($A109,[1]Hugst!$R$5:$W$9,MATCH(ROUNDUP((S$1)/10,0)*10,[1]Hugst!$R$4:$W$4,0))))</f>
        <v>953.49691174313637</v>
      </c>
      <c r="T109">
        <f ca="1">IF($C109-T$1&lt;År1,0,S108*(1-VLOOKUP($A109,[1]Hugst!$R$5:$W$9,MATCH(ROUNDUP((T$1)/10,0)*10,[1]Hugst!$R$4:$W$4,0))))</f>
        <v>953.46416795624975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8.7275228988146409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645.33471287113616</v>
      </c>
      <c r="G110">
        <f ca="1">IF($C110-G$1&lt;År1,0,F109*(1-VLOOKUP($A110,[1]Hugst!$R$5:$W$9,MATCH(ROUNDUP((G$1)/10,0)*10,[1]Hugst!$R$4:$W$4,0))))</f>
        <v>645.22660806937347</v>
      </c>
      <c r="H110">
        <f ca="1">IF($C110-H$1&lt;År1,0,G109*(1-VLOOKUP($A110,[1]Hugst!$R$5:$W$9,MATCH(ROUNDUP((H$1)/10,0)*10,[1]Hugst!$R$4:$W$4,0))))</f>
        <v>645.12086374451246</v>
      </c>
      <c r="I110">
        <f ca="1">IF($C110-I$1&lt;År1,0,H109*(1-VLOOKUP($A110,[1]Hugst!$R$5:$W$9,MATCH(ROUNDUP((I$1)/10,0)*10,[1]Hugst!$R$4:$W$4,0))))</f>
        <v>645.01749619441398</v>
      </c>
      <c r="J110">
        <f ca="1">IF($C110-J$1&lt;År1,0,I109*(1-VLOOKUP($A110,[1]Hugst!$R$5:$W$9,MATCH(ROUNDUP((J$1)/10,0)*10,[1]Hugst!$R$4:$W$4,0))))</f>
        <v>644.9165218056005</v>
      </c>
      <c r="K110">
        <f ca="1">IF($C110-K$1&lt;År1,0,J109*(1-VLOOKUP($A110,[1]Hugst!$R$5:$W$9,MATCH(ROUNDUP((K$1)/10,0)*10,[1]Hugst!$R$4:$W$4,0))))</f>
        <v>948.22704796286098</v>
      </c>
      <c r="L110">
        <f ca="1">IF($C110-L$1&lt;År1,0,K109*(1-VLOOKUP($A110,[1]Hugst!$R$5:$W$9,MATCH(ROUNDUP((L$1)/10,0)*10,[1]Hugst!$R$4:$W$4,0))))</f>
        <v>948.13090941323208</v>
      </c>
      <c r="M110">
        <f ca="1">IF($C110-M$1&lt;År1,0,L109*(1-VLOOKUP($A110,[1]Hugst!$R$5:$W$9,MATCH(ROUNDUP((M$1)/10,0)*10,[1]Hugst!$R$4:$W$4,0))))</f>
        <v>949.50723345931829</v>
      </c>
      <c r="N110">
        <f ca="1">IF($C110-N$1&lt;År1,0,M109*(1-VLOOKUP($A110,[1]Hugst!$R$5:$W$9,MATCH(ROUNDUP((N$1)/10,0)*10,[1]Hugst!$R$4:$W$4,0))))</f>
        <v>950.8904737066332</v>
      </c>
      <c r="O110">
        <f ca="1">IF($C110-O$1&lt;År1,0,N109*(1-VLOOKUP($A110,[1]Hugst!$R$5:$W$9,MATCH(ROUNDUP((O$1)/10,0)*10,[1]Hugst!$R$4:$W$4,0))))</f>
        <v>952.28066490998458</v>
      </c>
      <c r="P110">
        <f ca="1">IF($C110-P$1&lt;År1,0,O109*(1-VLOOKUP($A110,[1]Hugst!$R$5:$W$9,MATCH(ROUNDUP((P$1)/10,0)*10,[1]Hugst!$R$4:$W$4,0))))</f>
        <v>952.22307918892523</v>
      </c>
      <c r="Q110">
        <f ca="1">IF($C110-Q$1&lt;År1,0,P109*(1-VLOOKUP($A110,[1]Hugst!$R$5:$W$9,MATCH(ROUNDUP((Q$1)/10,0)*10,[1]Hugst!$R$4:$W$4,0))))</f>
        <v>952.17045286130212</v>
      </c>
      <c r="R110">
        <f ca="1">IF($C110-R$1&lt;År1,0,Q109*(1-VLOOKUP($A110,[1]Hugst!$R$5:$W$9,MATCH(ROUNDUP((R$1)/10,0)*10,[1]Hugst!$R$4:$W$4,0))))</f>
        <v>952.12279537354232</v>
      </c>
      <c r="S110">
        <f ca="1">IF($C110-S$1&lt;År1,0,R109*(1-VLOOKUP($A110,[1]Hugst!$R$5:$W$9,MATCH(ROUNDUP((S$1)/10,0)*10,[1]Hugst!$R$4:$W$4,0))))</f>
        <v>952.08011621712478</v>
      </c>
      <c r="T110">
        <f ca="1">IF($C110-T$1&lt;År1,0,S109*(1-VLOOKUP($A110,[1]Hugst!$R$5:$W$9,MATCH(ROUNDUP((T$1)/10,0)*10,[1]Hugst!$R$4:$W$4,0))))</f>
        <v>952.04242492861295</v>
      </c>
      <c r="U110">
        <f ca="1">IF($C110-U$1&lt;År1,0,T109*(1-VLOOKUP($A110,[1]Hugst!$R$5:$W$9,MATCH(ROUNDUP((U$1)/10,0)*10,[1]Hugst!$R$4:$W$4,0))))</f>
        <v>952.0097310898758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10.166841251040751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645.44516194016023</v>
      </c>
      <c r="G111">
        <f ca="1">IF($C111-G$1&lt;År1,0,F110*(1-VLOOKUP($A111,[1]Hugst!$R$5:$W$9,MATCH(ROUNDUP((G$1)/10,0)*10,[1]Hugst!$R$4:$W$4,0))))</f>
        <v>645.33471287113616</v>
      </c>
      <c r="H111">
        <f ca="1">IF($C111-H$1&lt;År1,0,G110*(1-VLOOKUP($A111,[1]Hugst!$R$5:$W$9,MATCH(ROUNDUP((H$1)/10,0)*10,[1]Hugst!$R$4:$W$4,0))))</f>
        <v>645.22660806937347</v>
      </c>
      <c r="I111">
        <f ca="1">IF($C111-I$1&lt;År1,0,H110*(1-VLOOKUP($A111,[1]Hugst!$R$5:$W$9,MATCH(ROUNDUP((I$1)/10,0)*10,[1]Hugst!$R$4:$W$4,0))))</f>
        <v>645.12086374451246</v>
      </c>
      <c r="J111">
        <f ca="1">IF($C111-J$1&lt;År1,0,I110*(1-VLOOKUP($A111,[1]Hugst!$R$5:$W$9,MATCH(ROUNDUP((J$1)/10,0)*10,[1]Hugst!$R$4:$W$4,0))))</f>
        <v>645.01749619441398</v>
      </c>
      <c r="K111">
        <f ca="1">IF($C111-K$1&lt;År1,0,J110*(1-VLOOKUP($A111,[1]Hugst!$R$5:$W$9,MATCH(ROUNDUP((K$1)/10,0)*10,[1]Hugst!$R$4:$W$4,0))))</f>
        <v>644.9165218056005</v>
      </c>
      <c r="L111">
        <f ca="1">IF($C111-L$1&lt;År1,0,K110*(1-VLOOKUP($A111,[1]Hugst!$R$5:$W$9,MATCH(ROUNDUP((L$1)/10,0)*10,[1]Hugst!$R$4:$W$4,0))))</f>
        <v>948.22704796286098</v>
      </c>
      <c r="M111">
        <f ca="1">IF($C111-M$1&lt;År1,0,L110*(1-VLOOKUP($A111,[1]Hugst!$R$5:$W$9,MATCH(ROUNDUP((M$1)/10,0)*10,[1]Hugst!$R$4:$W$4,0))))</f>
        <v>948.13090941323208</v>
      </c>
      <c r="N111">
        <f ca="1">IF($C111-N$1&lt;År1,0,M110*(1-VLOOKUP($A111,[1]Hugst!$R$5:$W$9,MATCH(ROUNDUP((N$1)/10,0)*10,[1]Hugst!$R$4:$W$4,0))))</f>
        <v>949.50723345931829</v>
      </c>
      <c r="O111">
        <f ca="1">IF($C111-O$1&lt;År1,0,N110*(1-VLOOKUP($A111,[1]Hugst!$R$5:$W$9,MATCH(ROUNDUP((O$1)/10,0)*10,[1]Hugst!$R$4:$W$4,0))))</f>
        <v>950.8904737066332</v>
      </c>
      <c r="P111">
        <f ca="1">IF($C111-P$1&lt;År1,0,O110*(1-VLOOKUP($A111,[1]Hugst!$R$5:$W$9,MATCH(ROUNDUP((P$1)/10,0)*10,[1]Hugst!$R$4:$W$4,0))))</f>
        <v>950.82803338724045</v>
      </c>
      <c r="Q111">
        <f ca="1">IF($C111-Q$1&lt;År1,0,P110*(1-VLOOKUP($A111,[1]Hugst!$R$5:$W$9,MATCH(ROUNDUP((Q$1)/10,0)*10,[1]Hugst!$R$4:$W$4,0))))</f>
        <v>950.77053550880646</v>
      </c>
      <c r="R111">
        <f ca="1">IF($C111-R$1&lt;År1,0,Q110*(1-VLOOKUP($A111,[1]Hugst!$R$5:$W$9,MATCH(ROUNDUP((R$1)/10,0)*10,[1]Hugst!$R$4:$W$4,0))))</f>
        <v>950.71798945863236</v>
      </c>
      <c r="S111">
        <f ca="1">IF($C111-S$1&lt;År1,0,R110*(1-VLOOKUP($A111,[1]Hugst!$R$5:$W$9,MATCH(ROUNDUP((S$1)/10,0)*10,[1]Hugst!$R$4:$W$4,0))))</f>
        <v>950.67040466873516</v>
      </c>
      <c r="T111">
        <f ca="1">IF($C111-T$1&lt;År1,0,S110*(1-VLOOKUP($A111,[1]Hugst!$R$5:$W$9,MATCH(ROUNDUP((T$1)/10,0)*10,[1]Hugst!$R$4:$W$4,0))))</f>
        <v>950.62779061611559</v>
      </c>
      <c r="U111">
        <f ca="1">IF($C111-U$1&lt;År1,0,T110*(1-VLOOKUP($A111,[1]Hugst!$R$5:$W$9,MATCH(ROUNDUP((U$1)/10,0)*10,[1]Hugst!$R$4:$W$4,0))))</f>
        <v>950.5901568227896</v>
      </c>
      <c r="V111">
        <f ca="1">IF($C111-V$1&lt;År1,0,U110*(1-VLOOKUP($A111,[1]Hugst!$R$5:$W$9,MATCH(ROUNDUP((V$1)/10,0)*10,[1]Hugst!$R$4:$W$4,0))))</f>
        <v>950.55751285600991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11.601843402244413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645.55793915458844</v>
      </c>
      <c r="G112">
        <f ca="1">IF($C112-G$1&lt;År1,0,F111*(1-VLOOKUP($A112,[1]Hugst!$R$5:$W$9,MATCH(ROUNDUP((G$1)/10,0)*10,[1]Hugst!$R$4:$W$4,0))))</f>
        <v>645.44516194016023</v>
      </c>
      <c r="H112">
        <f ca="1">IF($C112-H$1&lt;År1,0,G111*(1-VLOOKUP($A112,[1]Hugst!$R$5:$W$9,MATCH(ROUNDUP((H$1)/10,0)*10,[1]Hugst!$R$4:$W$4,0))))</f>
        <v>645.33471287113616</v>
      </c>
      <c r="I112">
        <f ca="1">IF($C112-I$1&lt;År1,0,H111*(1-VLOOKUP($A112,[1]Hugst!$R$5:$W$9,MATCH(ROUNDUP((I$1)/10,0)*10,[1]Hugst!$R$4:$W$4,0))))</f>
        <v>645.22660806937347</v>
      </c>
      <c r="J112">
        <f ca="1">IF($C112-J$1&lt;År1,0,I111*(1-VLOOKUP($A112,[1]Hugst!$R$5:$W$9,MATCH(ROUNDUP((J$1)/10,0)*10,[1]Hugst!$R$4:$W$4,0))))</f>
        <v>645.12086374451246</v>
      </c>
      <c r="K112">
        <f ca="1">IF($C112-K$1&lt;År1,0,J111*(1-VLOOKUP($A112,[1]Hugst!$R$5:$W$9,MATCH(ROUNDUP((K$1)/10,0)*10,[1]Hugst!$R$4:$W$4,0))))</f>
        <v>645.01749619441398</v>
      </c>
      <c r="L112">
        <f ca="1">IF($C112-L$1&lt;År1,0,K111*(1-VLOOKUP($A112,[1]Hugst!$R$5:$W$9,MATCH(ROUNDUP((L$1)/10,0)*10,[1]Hugst!$R$4:$W$4,0))))</f>
        <v>644.9165218056005</v>
      </c>
      <c r="M112">
        <f ca="1">IF($C112-M$1&lt;År1,0,L111*(1-VLOOKUP($A112,[1]Hugst!$R$5:$W$9,MATCH(ROUNDUP((M$1)/10,0)*10,[1]Hugst!$R$4:$W$4,0))))</f>
        <v>948.22704796286098</v>
      </c>
      <c r="N112">
        <f ca="1">IF($C112-N$1&lt;År1,0,M111*(1-VLOOKUP($A112,[1]Hugst!$R$5:$W$9,MATCH(ROUNDUP((N$1)/10,0)*10,[1]Hugst!$R$4:$W$4,0))))</f>
        <v>948.13090941323208</v>
      </c>
      <c r="O112">
        <f ca="1">IF($C112-O$1&lt;År1,0,N111*(1-VLOOKUP($A112,[1]Hugst!$R$5:$W$9,MATCH(ROUNDUP((O$1)/10,0)*10,[1]Hugst!$R$4:$W$4,0))))</f>
        <v>949.50723345931829</v>
      </c>
      <c r="P112">
        <f ca="1">IF($C112-P$1&lt;År1,0,O111*(1-VLOOKUP($A112,[1]Hugst!$R$5:$W$9,MATCH(ROUNDUP((P$1)/10,0)*10,[1]Hugst!$R$4:$W$4,0))))</f>
        <v>949.43996281453826</v>
      </c>
      <c r="Q112">
        <f ca="1">IF($C112-Q$1&lt;År1,0,P111*(1-VLOOKUP($A112,[1]Hugst!$R$5:$W$9,MATCH(ROUNDUP((Q$1)/10,0)*10,[1]Hugst!$R$4:$W$4,0))))</f>
        <v>949.37761774309035</v>
      </c>
      <c r="R112">
        <f ca="1">IF($C112-R$1&lt;År1,0,Q111*(1-VLOOKUP($A112,[1]Hugst!$R$5:$W$9,MATCH(ROUNDUP((R$1)/10,0)*10,[1]Hugst!$R$4:$W$4,0))))</f>
        <v>949.32020757328451</v>
      </c>
      <c r="S112">
        <f ca="1">IF($C112-S$1&lt;År1,0,R111*(1-VLOOKUP($A112,[1]Hugst!$R$5:$W$9,MATCH(ROUNDUP((S$1)/10,0)*10,[1]Hugst!$R$4:$W$4,0))))</f>
        <v>949.2677416781022</v>
      </c>
      <c r="T112">
        <f ca="1">IF($C112-T$1&lt;År1,0,S111*(1-VLOOKUP($A112,[1]Hugst!$R$5:$W$9,MATCH(ROUNDUP((T$1)/10,0)*10,[1]Hugst!$R$4:$W$4,0))))</f>
        <v>949.22022947517269</v>
      </c>
      <c r="U112">
        <f ca="1">IF($C112-U$1&lt;År1,0,T111*(1-VLOOKUP($A112,[1]Hugst!$R$5:$W$9,MATCH(ROUNDUP((U$1)/10,0)*10,[1]Hugst!$R$4:$W$4,0))))</f>
        <v>949.17768042704017</v>
      </c>
      <c r="V112">
        <f ca="1">IF($C112-V$1&lt;År1,0,U111*(1-VLOOKUP($A112,[1]Hugst!$R$5:$W$9,MATCH(ROUNDUP((V$1)/10,0)*10,[1]Hugst!$R$4:$W$4,0))))</f>
        <v>949.14010404119551</v>
      </c>
      <c r="W112">
        <f ca="1">IF($C112-W$1&lt;År1,0,V111*(1-VLOOKUP($A112,[1]Hugst!$R$5:$W$9,MATCH(ROUNDUP((W$1)/10,0)*10,[1]Hugst!$R$4:$W$4,0))))</f>
        <v>949.10750987029735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13.032546539614486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645.67302847986821</v>
      </c>
      <c r="G113">
        <f ca="1">IF($C113-G$1&lt;År1,0,F112*(1-VLOOKUP($A113,[1]Hugst!$R$5:$W$9,MATCH(ROUNDUP((G$1)/10,0)*10,[1]Hugst!$R$4:$W$4,0))))</f>
        <v>645.55793915458844</v>
      </c>
      <c r="H113">
        <f ca="1">IF($C113-H$1&lt;År1,0,G112*(1-VLOOKUP($A113,[1]Hugst!$R$5:$W$9,MATCH(ROUNDUP((H$1)/10,0)*10,[1]Hugst!$R$4:$W$4,0))))</f>
        <v>645.44516194016023</v>
      </c>
      <c r="I113">
        <f ca="1">IF($C113-I$1&lt;År1,0,H112*(1-VLOOKUP($A113,[1]Hugst!$R$5:$W$9,MATCH(ROUNDUP((I$1)/10,0)*10,[1]Hugst!$R$4:$W$4,0))))</f>
        <v>645.33471287113616</v>
      </c>
      <c r="J113">
        <f ca="1">IF($C113-J$1&lt;År1,0,I112*(1-VLOOKUP($A113,[1]Hugst!$R$5:$W$9,MATCH(ROUNDUP((J$1)/10,0)*10,[1]Hugst!$R$4:$W$4,0))))</f>
        <v>645.22660806937347</v>
      </c>
      <c r="K113">
        <f ca="1">IF($C113-K$1&lt;År1,0,J112*(1-VLOOKUP($A113,[1]Hugst!$R$5:$W$9,MATCH(ROUNDUP((K$1)/10,0)*10,[1]Hugst!$R$4:$W$4,0))))</f>
        <v>645.12086374451246</v>
      </c>
      <c r="L113">
        <f ca="1">IF($C113-L$1&lt;År1,0,K112*(1-VLOOKUP($A113,[1]Hugst!$R$5:$W$9,MATCH(ROUNDUP((L$1)/10,0)*10,[1]Hugst!$R$4:$W$4,0))))</f>
        <v>645.01749619441398</v>
      </c>
      <c r="M113">
        <f ca="1">IF($C113-M$1&lt;År1,0,L112*(1-VLOOKUP($A113,[1]Hugst!$R$5:$W$9,MATCH(ROUNDUP((M$1)/10,0)*10,[1]Hugst!$R$4:$W$4,0))))</f>
        <v>644.9165218056005</v>
      </c>
      <c r="N113">
        <f ca="1">IF($C113-N$1&lt;År1,0,M112*(1-VLOOKUP($A113,[1]Hugst!$R$5:$W$9,MATCH(ROUNDUP((N$1)/10,0)*10,[1]Hugst!$R$4:$W$4,0))))</f>
        <v>948.22704796286098</v>
      </c>
      <c r="O113">
        <f ca="1">IF($C113-O$1&lt;År1,0,N112*(1-VLOOKUP($A113,[1]Hugst!$R$5:$W$9,MATCH(ROUNDUP((O$1)/10,0)*10,[1]Hugst!$R$4:$W$4,0))))</f>
        <v>948.13090941323208</v>
      </c>
      <c r="P113">
        <f ca="1">IF($C113-P$1&lt;År1,0,O112*(1-VLOOKUP($A113,[1]Hugst!$R$5:$W$9,MATCH(ROUNDUP((P$1)/10,0)*10,[1]Hugst!$R$4:$W$4,0))))</f>
        <v>948.05883259471932</v>
      </c>
      <c r="Q113">
        <f ca="1">IF($C113-Q$1&lt;År1,0,P112*(1-VLOOKUP($A113,[1]Hugst!$R$5:$W$9,MATCH(ROUNDUP((Q$1)/10,0)*10,[1]Hugst!$R$4:$W$4,0))))</f>
        <v>947.99166456617706</v>
      </c>
      <c r="R113">
        <f ca="1">IF($C113-R$1&lt;År1,0,Q112*(1-VLOOKUP($A113,[1]Hugst!$R$5:$W$9,MATCH(ROUNDUP((R$1)/10,0)*10,[1]Hugst!$R$4:$W$4,0))))</f>
        <v>947.92941459738051</v>
      </c>
      <c r="S113">
        <f ca="1">IF($C113-S$1&lt;År1,0,R112*(1-VLOOKUP($A113,[1]Hugst!$R$5:$W$9,MATCH(ROUNDUP((S$1)/10,0)*10,[1]Hugst!$R$4:$W$4,0))))</f>
        <v>947.87209200241</v>
      </c>
      <c r="T113">
        <f ca="1">IF($C113-T$1&lt;År1,0,S112*(1-VLOOKUP($A113,[1]Hugst!$R$5:$W$9,MATCH(ROUNDUP((T$1)/10,0)*10,[1]Hugst!$R$4:$W$4,0))))</f>
        <v>947.81970613994918</v>
      </c>
      <c r="U113">
        <f ca="1">IF($C113-U$1&lt;År1,0,T112*(1-VLOOKUP($A113,[1]Hugst!$R$5:$W$9,MATCH(ROUNDUP((U$1)/10,0)*10,[1]Hugst!$R$4:$W$4,0))))</f>
        <v>947.77226641326138</v>
      </c>
      <c r="V113">
        <f ca="1">IF($C113-V$1&lt;År1,0,U112*(1-VLOOKUP($A113,[1]Hugst!$R$5:$W$9,MATCH(ROUNDUP((V$1)/10,0)*10,[1]Hugst!$R$4:$W$4,0))))</f>
        <v>947.72978227045655</v>
      </c>
      <c r="W113">
        <f ca="1">IF($C113-W$1&lt;År1,0,V112*(1-VLOOKUP($A113,[1]Hugst!$R$5:$W$9,MATCH(ROUNDUP((W$1)/10,0)*10,[1]Hugst!$R$4:$W$4,0))))</f>
        <v>947.69226320452242</v>
      </c>
      <c r="X113">
        <f ca="1">IF($C113-X$1&lt;År1,0,W112*(1-VLOOKUP($A113,[1]Hugst!$R$5:$W$9,MATCH(ROUNDUP((X$1)/10,0)*10,[1]Hugst!$R$4:$W$4,0))))</f>
        <v>947.65971875354603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14.458967771122843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645.79041396833281</v>
      </c>
      <c r="G114">
        <f ca="1">IF($C114-G$1&lt;År1,0,F113*(1-VLOOKUP($A114,[1]Hugst!$R$5:$W$9,MATCH(ROUNDUP((G$1)/10,0)*10,[1]Hugst!$R$4:$W$4,0))))</f>
        <v>645.67302847986821</v>
      </c>
      <c r="H114">
        <f ca="1">IF($C114-H$1&lt;År1,0,G113*(1-VLOOKUP($A114,[1]Hugst!$R$5:$W$9,MATCH(ROUNDUP((H$1)/10,0)*10,[1]Hugst!$R$4:$W$4,0))))</f>
        <v>645.55793915458844</v>
      </c>
      <c r="I114">
        <f ca="1">IF($C114-I$1&lt;År1,0,H113*(1-VLOOKUP($A114,[1]Hugst!$R$5:$W$9,MATCH(ROUNDUP((I$1)/10,0)*10,[1]Hugst!$R$4:$W$4,0))))</f>
        <v>645.44516194016023</v>
      </c>
      <c r="J114">
        <f ca="1">IF($C114-J$1&lt;År1,0,I113*(1-VLOOKUP($A114,[1]Hugst!$R$5:$W$9,MATCH(ROUNDUP((J$1)/10,0)*10,[1]Hugst!$R$4:$W$4,0))))</f>
        <v>645.33471287113616</v>
      </c>
      <c r="K114">
        <f ca="1">IF($C114-K$1&lt;År1,0,J113*(1-VLOOKUP($A114,[1]Hugst!$R$5:$W$9,MATCH(ROUNDUP((K$1)/10,0)*10,[1]Hugst!$R$4:$W$4,0))))</f>
        <v>645.22660806937347</v>
      </c>
      <c r="L114">
        <f ca="1">IF($C114-L$1&lt;År1,0,K113*(1-VLOOKUP($A114,[1]Hugst!$R$5:$W$9,MATCH(ROUNDUP((L$1)/10,0)*10,[1]Hugst!$R$4:$W$4,0))))</f>
        <v>645.12086374451246</v>
      </c>
      <c r="M114">
        <f ca="1">IF($C114-M$1&lt;År1,0,L113*(1-VLOOKUP($A114,[1]Hugst!$R$5:$W$9,MATCH(ROUNDUP((M$1)/10,0)*10,[1]Hugst!$R$4:$W$4,0))))</f>
        <v>645.01749619441398</v>
      </c>
      <c r="N114">
        <f ca="1">IF($C114-N$1&lt;År1,0,M113*(1-VLOOKUP($A114,[1]Hugst!$R$5:$W$9,MATCH(ROUNDUP((N$1)/10,0)*10,[1]Hugst!$R$4:$W$4,0))))</f>
        <v>644.9165218056005</v>
      </c>
      <c r="O114">
        <f ca="1">IF($C114-O$1&lt;År1,0,N113*(1-VLOOKUP($A114,[1]Hugst!$R$5:$W$9,MATCH(ROUNDUP((O$1)/10,0)*10,[1]Hugst!$R$4:$W$4,0))))</f>
        <v>948.22704796286098</v>
      </c>
      <c r="P114">
        <f ca="1">IF($C114-P$1&lt;År1,0,O113*(1-VLOOKUP($A114,[1]Hugst!$R$5:$W$9,MATCH(ROUNDUP((P$1)/10,0)*10,[1]Hugst!$R$4:$W$4,0))))</f>
        <v>946.68460802599157</v>
      </c>
      <c r="Q114">
        <f ca="1">IF($C114-Q$1&lt;År1,0,P113*(1-VLOOKUP($A114,[1]Hugst!$R$5:$W$9,MATCH(ROUNDUP((Q$1)/10,0)*10,[1]Hugst!$R$4:$W$4,0))))</f>
        <v>946.61264115516803</v>
      </c>
      <c r="R114">
        <f ca="1">IF($C114-R$1&lt;År1,0,Q113*(1-VLOOKUP($A114,[1]Hugst!$R$5:$W$9,MATCH(ROUNDUP((R$1)/10,0)*10,[1]Hugst!$R$4:$W$4,0))))</f>
        <v>946.5455755863303</v>
      </c>
      <c r="S114">
        <f ca="1">IF($C114-S$1&lt;År1,0,R113*(1-VLOOKUP($A114,[1]Hugst!$R$5:$W$9,MATCH(ROUNDUP((S$1)/10,0)*10,[1]Hugst!$R$4:$W$4,0))))</f>
        <v>946.48342057511331</v>
      </c>
      <c r="T114">
        <f ca="1">IF($C114-T$1&lt;År1,0,S113*(1-VLOOKUP($A114,[1]Hugst!$R$5:$W$9,MATCH(ROUNDUP((T$1)/10,0)*10,[1]Hugst!$R$4:$W$4,0))))</f>
        <v>946.42618542138939</v>
      </c>
      <c r="U114">
        <f ca="1">IF($C114-U$1&lt;År1,0,T113*(1-VLOOKUP($A114,[1]Hugst!$R$5:$W$9,MATCH(ROUNDUP((U$1)/10,0)*10,[1]Hugst!$R$4:$W$4,0))))</f>
        <v>946.37387946956619</v>
      </c>
      <c r="V114">
        <f ca="1">IF($C114-V$1&lt;År1,0,U113*(1-VLOOKUP($A114,[1]Hugst!$R$5:$W$9,MATCH(ROUNDUP((V$1)/10,0)*10,[1]Hugst!$R$4:$W$4,0))))</f>
        <v>946.32651210856318</v>
      </c>
      <c r="W114">
        <f ca="1">IF($C114-W$1&lt;År1,0,V113*(1-VLOOKUP($A114,[1]Hugst!$R$5:$W$9,MATCH(ROUNDUP((W$1)/10,0)*10,[1]Hugst!$R$4:$W$4,0))))</f>
        <v>946.28409277207788</v>
      </c>
      <c r="X114">
        <f ca="1">IF($C114-X$1&lt;År1,0,W113*(1-VLOOKUP($A114,[1]Hugst!$R$5:$W$9,MATCH(ROUNDUP((X$1)/10,0)*10,[1]Hugst!$R$4:$W$4,0))))</f>
        <v>946.24663093861716</v>
      </c>
      <c r="Y114">
        <f ca="1">IF($C114-Y$1&lt;År1,0,X113*(1-VLOOKUP($A114,[1]Hugst!$R$5:$W$9,MATCH(ROUNDUP((Y$1)/10,0)*10,[1]Hugst!$R$4:$W$4,0))))</f>
        <v>946.21413613171853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16.083828854487365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646.1127844873804</v>
      </c>
      <c r="G115">
        <f ca="1">IF($C115-G$1&lt;År1,0,F114*(1-VLOOKUP($A115,[1]Hugst!$R$5:$W$9,MATCH(ROUNDUP((G$1)/10,0)*10,[1]Hugst!$R$4:$W$4,0))))</f>
        <v>645.79041396833281</v>
      </c>
      <c r="H115">
        <f ca="1">IF($C115-H$1&lt;År1,0,G114*(1-VLOOKUP($A115,[1]Hugst!$R$5:$W$9,MATCH(ROUNDUP((H$1)/10,0)*10,[1]Hugst!$R$4:$W$4,0))))</f>
        <v>645.67302847986821</v>
      </c>
      <c r="I115">
        <f ca="1">IF($C115-I$1&lt;År1,0,H114*(1-VLOOKUP($A115,[1]Hugst!$R$5:$W$9,MATCH(ROUNDUP((I$1)/10,0)*10,[1]Hugst!$R$4:$W$4,0))))</f>
        <v>645.55793915458844</v>
      </c>
      <c r="J115">
        <f ca="1">IF($C115-J$1&lt;År1,0,I114*(1-VLOOKUP($A115,[1]Hugst!$R$5:$W$9,MATCH(ROUNDUP((J$1)/10,0)*10,[1]Hugst!$R$4:$W$4,0))))</f>
        <v>645.44516194016023</v>
      </c>
      <c r="K115">
        <f ca="1">IF($C115-K$1&lt;År1,0,J114*(1-VLOOKUP($A115,[1]Hugst!$R$5:$W$9,MATCH(ROUNDUP((K$1)/10,0)*10,[1]Hugst!$R$4:$W$4,0))))</f>
        <v>645.33471287113616</v>
      </c>
      <c r="L115">
        <f ca="1">IF($C115-L$1&lt;År1,0,K114*(1-VLOOKUP($A115,[1]Hugst!$R$5:$W$9,MATCH(ROUNDUP((L$1)/10,0)*10,[1]Hugst!$R$4:$W$4,0))))</f>
        <v>645.22660806937347</v>
      </c>
      <c r="M115">
        <f ca="1">IF($C115-M$1&lt;År1,0,L114*(1-VLOOKUP($A115,[1]Hugst!$R$5:$W$9,MATCH(ROUNDUP((M$1)/10,0)*10,[1]Hugst!$R$4:$W$4,0))))</f>
        <v>645.12086374451246</v>
      </c>
      <c r="N115">
        <f ca="1">IF($C115-N$1&lt;År1,0,M114*(1-VLOOKUP($A115,[1]Hugst!$R$5:$W$9,MATCH(ROUNDUP((N$1)/10,0)*10,[1]Hugst!$R$4:$W$4,0))))</f>
        <v>645.01749619441398</v>
      </c>
      <c r="O115">
        <f ca="1">IF($C115-O$1&lt;År1,0,N114*(1-VLOOKUP($A115,[1]Hugst!$R$5:$W$9,MATCH(ROUNDUP((O$1)/10,0)*10,[1]Hugst!$R$4:$W$4,0))))</f>
        <v>644.9165218056005</v>
      </c>
      <c r="P115">
        <f ca="1">IF($C115-P$1&lt;År1,0,O114*(1-VLOOKUP($A115,[1]Hugst!$R$5:$W$9,MATCH(ROUNDUP((P$1)/10,0)*10,[1]Hugst!$R$4:$W$4,0))))</f>
        <v>946.78059992359556</v>
      </c>
      <c r="Q115">
        <f ca="1">IF($C115-Q$1&lt;År1,0,P114*(1-VLOOKUP($A115,[1]Hugst!$R$5:$W$9,MATCH(ROUNDUP((Q$1)/10,0)*10,[1]Hugst!$R$4:$W$4,0))))</f>
        <v>945.24051286120607</v>
      </c>
      <c r="R115">
        <f ca="1">IF($C115-R$1&lt;År1,0,Q114*(1-VLOOKUP($A115,[1]Hugst!$R$5:$W$9,MATCH(ROUNDUP((R$1)/10,0)*10,[1]Hugst!$R$4:$W$4,0))))</f>
        <v>945.16865577035503</v>
      </c>
      <c r="S115">
        <f ca="1">IF($C115-S$1&lt;År1,0,R114*(1-VLOOKUP($A115,[1]Hugst!$R$5:$W$9,MATCH(ROUNDUP((S$1)/10,0)*10,[1]Hugst!$R$4:$W$4,0))))</f>
        <v>945.10169250492743</v>
      </c>
      <c r="T115">
        <f ca="1">IF($C115-T$1&lt;År1,0,S114*(1-VLOOKUP($A115,[1]Hugst!$R$5:$W$9,MATCH(ROUNDUP((T$1)/10,0)*10,[1]Hugst!$R$4:$W$4,0))))</f>
        <v>945.03963230643933</v>
      </c>
      <c r="U115">
        <f ca="1">IF($C115-U$1&lt;År1,0,T114*(1-VLOOKUP($A115,[1]Hugst!$R$5:$W$9,MATCH(ROUNDUP((U$1)/10,0)*10,[1]Hugst!$R$4:$W$4,0))))</f>
        <v>944.9824844605771</v>
      </c>
      <c r="V115">
        <f ca="1">IF($C115-V$1&lt;År1,0,U114*(1-VLOOKUP($A115,[1]Hugst!$R$5:$W$9,MATCH(ROUNDUP((V$1)/10,0)*10,[1]Hugst!$R$4:$W$4,0))))</f>
        <v>944.93025829749399</v>
      </c>
      <c r="W115">
        <f ca="1">IF($C115-W$1&lt;År1,0,V114*(1-VLOOKUP($A115,[1]Hugst!$R$5:$W$9,MATCH(ROUNDUP((W$1)/10,0)*10,[1]Hugst!$R$4:$W$4,0))))</f>
        <v>944.88296319178733</v>
      </c>
      <c r="X115">
        <f ca="1">IF($C115-X$1&lt;År1,0,W114*(1-VLOOKUP($A115,[1]Hugst!$R$5:$W$9,MATCH(ROUNDUP((X$1)/10,0)*10,[1]Hugst!$R$4:$W$4,0))))</f>
        <v>944.84060856276449</v>
      </c>
      <c r="Y115">
        <f ca="1">IF($C115-Y$1&lt;År1,0,X114*(1-VLOOKUP($A115,[1]Hugst!$R$5:$W$9,MATCH(ROUNDUP((Y$1)/10,0)*10,[1]Hugst!$R$4:$W$4,0))))</f>
        <v>944.80320387447352</v>
      </c>
      <c r="Z115">
        <f ca="1">IF($C115-Z$1&lt;År1,0,Y114*(1-VLOOKUP($A115,[1]Hugst!$R$5:$W$9,MATCH(ROUNDUP((Z$1)/10,0)*10,[1]Hugst!$R$4:$W$4,0))))</f>
        <v>944.57028953928625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17.242887063501257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645.97586458490014</v>
      </c>
      <c r="G116">
        <f ca="1">IF($C116-G$1&lt;År1,0,F115*(1-VLOOKUP($A116,[1]Hugst!$R$5:$W$9,MATCH(ROUNDUP((G$1)/10,0)*10,[1]Hugst!$R$4:$W$4,0))))</f>
        <v>646.1127844873804</v>
      </c>
      <c r="H116">
        <f ca="1">IF($C116-H$1&lt;År1,0,G115*(1-VLOOKUP($A116,[1]Hugst!$R$5:$W$9,MATCH(ROUNDUP((H$1)/10,0)*10,[1]Hugst!$R$4:$W$4,0))))</f>
        <v>645.79041396833281</v>
      </c>
      <c r="I116">
        <f ca="1">IF($C116-I$1&lt;År1,0,H115*(1-VLOOKUP($A116,[1]Hugst!$R$5:$W$9,MATCH(ROUNDUP((I$1)/10,0)*10,[1]Hugst!$R$4:$W$4,0))))</f>
        <v>645.67302847986821</v>
      </c>
      <c r="J116">
        <f ca="1">IF($C116-J$1&lt;År1,0,I115*(1-VLOOKUP($A116,[1]Hugst!$R$5:$W$9,MATCH(ROUNDUP((J$1)/10,0)*10,[1]Hugst!$R$4:$W$4,0))))</f>
        <v>645.55793915458844</v>
      </c>
      <c r="K116">
        <f ca="1">IF($C116-K$1&lt;År1,0,J115*(1-VLOOKUP($A116,[1]Hugst!$R$5:$W$9,MATCH(ROUNDUP((K$1)/10,0)*10,[1]Hugst!$R$4:$W$4,0))))</f>
        <v>645.44516194016023</v>
      </c>
      <c r="L116">
        <f ca="1">IF($C116-L$1&lt;År1,0,K115*(1-VLOOKUP($A116,[1]Hugst!$R$5:$W$9,MATCH(ROUNDUP((L$1)/10,0)*10,[1]Hugst!$R$4:$W$4,0))))</f>
        <v>645.33471287113616</v>
      </c>
      <c r="M116">
        <f ca="1">IF($C116-M$1&lt;År1,0,L115*(1-VLOOKUP($A116,[1]Hugst!$R$5:$W$9,MATCH(ROUNDUP((M$1)/10,0)*10,[1]Hugst!$R$4:$W$4,0))))</f>
        <v>645.22660806937347</v>
      </c>
      <c r="N116">
        <f ca="1">IF($C116-N$1&lt;År1,0,M115*(1-VLOOKUP($A116,[1]Hugst!$R$5:$W$9,MATCH(ROUNDUP((N$1)/10,0)*10,[1]Hugst!$R$4:$W$4,0))))</f>
        <v>645.12086374451246</v>
      </c>
      <c r="O116">
        <f ca="1">IF($C116-O$1&lt;År1,0,N115*(1-VLOOKUP($A116,[1]Hugst!$R$5:$W$9,MATCH(ROUNDUP((O$1)/10,0)*10,[1]Hugst!$R$4:$W$4,0))))</f>
        <v>645.01749619441398</v>
      </c>
      <c r="P116">
        <f ca="1">IF($C116-P$1&lt;År1,0,O115*(1-VLOOKUP($A116,[1]Hugst!$R$5:$W$9,MATCH(ROUNDUP((P$1)/10,0)*10,[1]Hugst!$R$4:$W$4,0))))</f>
        <v>643.9327508401343</v>
      </c>
      <c r="Q116">
        <f ca="1">IF($C116-Q$1&lt;År1,0,P115*(1-VLOOKUP($A116,[1]Hugst!$R$5:$W$9,MATCH(ROUNDUP((Q$1)/10,0)*10,[1]Hugst!$R$4:$W$4,0))))</f>
        <v>945.33635833049175</v>
      </c>
      <c r="R116">
        <f ca="1">IF($C116-R$1&lt;År1,0,Q115*(1-VLOOKUP($A116,[1]Hugst!$R$5:$W$9,MATCH(ROUNDUP((R$1)/10,0)*10,[1]Hugst!$R$4:$W$4,0))))</f>
        <v>943.79862055345166</v>
      </c>
      <c r="S116">
        <f ca="1">IF($C116-S$1&lt;År1,0,R115*(1-VLOOKUP($A116,[1]Hugst!$R$5:$W$9,MATCH(ROUNDUP((S$1)/10,0)*10,[1]Hugst!$R$4:$W$4,0))))</f>
        <v>943.72687307511205</v>
      </c>
      <c r="T116">
        <f ca="1">IF($C116-T$1&lt;År1,0,S115*(1-VLOOKUP($A116,[1]Hugst!$R$5:$W$9,MATCH(ROUNDUP((T$1)/10,0)*10,[1]Hugst!$R$4:$W$4,0))))</f>
        <v>943.66001195703848</v>
      </c>
      <c r="U116">
        <f ca="1">IF($C116-U$1&lt;År1,0,T115*(1-VLOOKUP($A116,[1]Hugst!$R$5:$W$9,MATCH(ROUNDUP((U$1)/10,0)*10,[1]Hugst!$R$4:$W$4,0))))</f>
        <v>943.59804642664983</v>
      </c>
      <c r="V116">
        <f ca="1">IF($C116-V$1&lt;År1,0,U115*(1-VLOOKUP($A116,[1]Hugst!$R$5:$W$9,MATCH(ROUNDUP((V$1)/10,0)*10,[1]Hugst!$R$4:$W$4,0))))</f>
        <v>943.54098575546766</v>
      </c>
      <c r="W116">
        <f ca="1">IF($C116-W$1&lt;År1,0,V115*(1-VLOOKUP($A116,[1]Hugst!$R$5:$W$9,MATCH(ROUNDUP((W$1)/10,0)*10,[1]Hugst!$R$4:$W$4,0))))</f>
        <v>943.488839259413</v>
      </c>
      <c r="X116">
        <f ca="1">IF($C116-X$1&lt;År1,0,W115*(1-VLOOKUP($A116,[1]Hugst!$R$5:$W$9,MATCH(ROUNDUP((X$1)/10,0)*10,[1]Hugst!$R$4:$W$4,0))))</f>
        <v>943.44161629878283</v>
      </c>
      <c r="Y116">
        <f ca="1">IF($C116-Y$1&lt;År1,0,X115*(1-VLOOKUP($A116,[1]Hugst!$R$5:$W$9,MATCH(ROUNDUP((Y$1)/10,0)*10,[1]Hugst!$R$4:$W$4,0))))</f>
        <v>943.39932627851613</v>
      </c>
      <c r="Z116">
        <f ca="1">IF($C116-Z$1&lt;År1,0,Y115*(1-VLOOKUP($A116,[1]Hugst!$R$5:$W$9,MATCH(ROUNDUP((Z$1)/10,0)*10,[1]Hugst!$R$4:$W$4,0))))</f>
        <v>943.1618084779119</v>
      </c>
      <c r="AA116">
        <f ca="1">IF($C116-AA$1&lt;År1,0,Z115*(1-VLOOKUP($A116,[1]Hugst!$R$5:$W$9,MATCH(ROUNDUP((AA$1)/10,0)*10,[1]Hugst!$R$4:$W$4,0))))</f>
        <v>942.92929878203574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18.399686666441994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645.84316596689814</v>
      </c>
      <c r="G117">
        <f ca="1">IF($C117-G$1&lt;År1,0,F116*(1-VLOOKUP($A117,[1]Hugst!$R$5:$W$9,MATCH(ROUNDUP((G$1)/10,0)*10,[1]Hugst!$R$4:$W$4,0))))</f>
        <v>645.97586458490014</v>
      </c>
      <c r="H117">
        <f ca="1">IF($C117-H$1&lt;År1,0,G116*(1-VLOOKUP($A117,[1]Hugst!$R$5:$W$9,MATCH(ROUNDUP((H$1)/10,0)*10,[1]Hugst!$R$4:$W$4,0))))</f>
        <v>646.1127844873804</v>
      </c>
      <c r="I117">
        <f ca="1">IF($C117-I$1&lt;År1,0,H116*(1-VLOOKUP($A117,[1]Hugst!$R$5:$W$9,MATCH(ROUNDUP((I$1)/10,0)*10,[1]Hugst!$R$4:$W$4,0))))</f>
        <v>645.79041396833281</v>
      </c>
      <c r="J117">
        <f ca="1">IF($C117-J$1&lt;År1,0,I116*(1-VLOOKUP($A117,[1]Hugst!$R$5:$W$9,MATCH(ROUNDUP((J$1)/10,0)*10,[1]Hugst!$R$4:$W$4,0))))</f>
        <v>645.67302847986821</v>
      </c>
      <c r="K117">
        <f ca="1">IF($C117-K$1&lt;År1,0,J116*(1-VLOOKUP($A117,[1]Hugst!$R$5:$W$9,MATCH(ROUNDUP((K$1)/10,0)*10,[1]Hugst!$R$4:$W$4,0))))</f>
        <v>645.55793915458844</v>
      </c>
      <c r="L117">
        <f ca="1">IF($C117-L$1&lt;År1,0,K116*(1-VLOOKUP($A117,[1]Hugst!$R$5:$W$9,MATCH(ROUNDUP((L$1)/10,0)*10,[1]Hugst!$R$4:$W$4,0))))</f>
        <v>645.44516194016023</v>
      </c>
      <c r="M117">
        <f ca="1">IF($C117-M$1&lt;År1,0,L116*(1-VLOOKUP($A117,[1]Hugst!$R$5:$W$9,MATCH(ROUNDUP((M$1)/10,0)*10,[1]Hugst!$R$4:$W$4,0))))</f>
        <v>645.33471287113616</v>
      </c>
      <c r="N117">
        <f ca="1">IF($C117-N$1&lt;År1,0,M116*(1-VLOOKUP($A117,[1]Hugst!$R$5:$W$9,MATCH(ROUNDUP((N$1)/10,0)*10,[1]Hugst!$R$4:$W$4,0))))</f>
        <v>645.22660806937347</v>
      </c>
      <c r="O117">
        <f ca="1">IF($C117-O$1&lt;År1,0,N116*(1-VLOOKUP($A117,[1]Hugst!$R$5:$W$9,MATCH(ROUNDUP((O$1)/10,0)*10,[1]Hugst!$R$4:$W$4,0))))</f>
        <v>645.12086374451246</v>
      </c>
      <c r="P117">
        <f ca="1">IF($C117-P$1&lt;År1,0,O116*(1-VLOOKUP($A117,[1]Hugst!$R$5:$W$9,MATCH(ROUNDUP((P$1)/10,0)*10,[1]Hugst!$R$4:$W$4,0))))</f>
        <v>644.03357120021906</v>
      </c>
      <c r="Q117">
        <f ca="1">IF($C117-Q$1&lt;År1,0,P116*(1-VLOOKUP($A117,[1]Hugst!$R$5:$W$9,MATCH(ROUNDUP((Q$1)/10,0)*10,[1]Hugst!$R$4:$W$4,0))))</f>
        <v>642.95048054224253</v>
      </c>
      <c r="R117">
        <f ca="1">IF($C117-R$1&lt;År1,0,Q116*(1-VLOOKUP($A117,[1]Hugst!$R$5:$W$9,MATCH(ROUNDUP((R$1)/10,0)*10,[1]Hugst!$R$4:$W$4,0))))</f>
        <v>943.89431981778421</v>
      </c>
      <c r="S117">
        <f ca="1">IF($C117-S$1&lt;År1,0,R116*(1-VLOOKUP($A117,[1]Hugst!$R$5:$W$9,MATCH(ROUNDUP((S$1)/10,0)*10,[1]Hugst!$R$4:$W$4,0))))</f>
        <v>942.35892774243791</v>
      </c>
      <c r="T117">
        <f ca="1">IF($C117-T$1&lt;År1,0,S116*(1-VLOOKUP($A117,[1]Hugst!$R$5:$W$9,MATCH(ROUNDUP((T$1)/10,0)*10,[1]Hugst!$R$4:$W$4,0))))</f>
        <v>942.28728970940426</v>
      </c>
      <c r="U117">
        <f ca="1">IF($C117-U$1&lt;År1,0,T116*(1-VLOOKUP($A117,[1]Hugst!$R$5:$W$9,MATCH(ROUNDUP((U$1)/10,0)*10,[1]Hugst!$R$4:$W$4,0))))</f>
        <v>942.22053058286667</v>
      </c>
      <c r="V117">
        <f ca="1">IF($C117-V$1&lt;År1,0,U116*(1-VLOOKUP($A117,[1]Hugst!$R$5:$W$9,MATCH(ROUNDUP((V$1)/10,0)*10,[1]Hugst!$R$4:$W$4,0))))</f>
        <v>942.15865957616847</v>
      </c>
      <c r="W117">
        <f ca="1">IF($C117-W$1&lt;År1,0,V116*(1-VLOOKUP($A117,[1]Hugst!$R$5:$W$9,MATCH(ROUNDUP((W$1)/10,0)*10,[1]Hugst!$R$4:$W$4,0))))</f>
        <v>942.10168594668812</v>
      </c>
      <c r="X117">
        <f ca="1">IF($C117-X$1&lt;År1,0,W116*(1-VLOOKUP($A117,[1]Hugst!$R$5:$W$9,MATCH(ROUNDUP((X$1)/10,0)*10,[1]Hugst!$R$4:$W$4,0))))</f>
        <v>942.04961899613591</v>
      </c>
      <c r="Y117">
        <f ca="1">IF($C117-Y$1&lt;År1,0,X116*(1-VLOOKUP($A117,[1]Hugst!$R$5:$W$9,MATCH(ROUNDUP((Y$1)/10,0)*10,[1]Hugst!$R$4:$W$4,0))))</f>
        <v>942.00246807053043</v>
      </c>
      <c r="Z117">
        <f ca="1">IF($C117-Z$1&lt;År1,0,Y116*(1-VLOOKUP($A117,[1]Hugst!$R$5:$W$9,MATCH(ROUNDUP((Z$1)/10,0)*10,[1]Hugst!$R$4:$W$4,0))))</f>
        <v>941.76036982184576</v>
      </c>
      <c r="AA117">
        <f ca="1">IF($C117-AA$1&lt;År1,0,Z116*(1-VLOOKUP($A117,[1]Hugst!$R$5:$W$9,MATCH(ROUNDUP((AA$1)/10,0)*10,[1]Hugst!$R$4:$W$4,0))))</f>
        <v>941.52326465809858</v>
      </c>
      <c r="AB117">
        <f ca="1">IF($C117-AB$1&lt;År1,0,AA116*(1-VLOOKUP($A117,[1]Hugst!$R$5:$W$9,MATCH(ROUNDUP((AB$1)/10,0)*10,[1]Hugst!$R$4:$W$4,0))))</f>
        <v>941.29115889855848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19.554237366199231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645.71466593682226</v>
      </c>
      <c r="G118">
        <f ca="1">IF($C118-G$1&lt;År1,0,F117*(1-VLOOKUP($A118,[1]Hugst!$R$5:$W$9,MATCH(ROUNDUP((G$1)/10,0)*10,[1]Hugst!$R$4:$W$4,0))))</f>
        <v>645.84316596689814</v>
      </c>
      <c r="H118">
        <f ca="1">IF($C118-H$1&lt;År1,0,G117*(1-VLOOKUP($A118,[1]Hugst!$R$5:$W$9,MATCH(ROUNDUP((H$1)/10,0)*10,[1]Hugst!$R$4:$W$4,0))))</f>
        <v>645.97586458490014</v>
      </c>
      <c r="I118">
        <f ca="1">IF($C118-I$1&lt;År1,0,H117*(1-VLOOKUP($A118,[1]Hugst!$R$5:$W$9,MATCH(ROUNDUP((I$1)/10,0)*10,[1]Hugst!$R$4:$W$4,0))))</f>
        <v>646.1127844873804</v>
      </c>
      <c r="J118">
        <f ca="1">IF($C118-J$1&lt;År1,0,I117*(1-VLOOKUP($A118,[1]Hugst!$R$5:$W$9,MATCH(ROUNDUP((J$1)/10,0)*10,[1]Hugst!$R$4:$W$4,0))))</f>
        <v>645.79041396833281</v>
      </c>
      <c r="K118">
        <f ca="1">IF($C118-K$1&lt;År1,0,J117*(1-VLOOKUP($A118,[1]Hugst!$R$5:$W$9,MATCH(ROUNDUP((K$1)/10,0)*10,[1]Hugst!$R$4:$W$4,0))))</f>
        <v>645.67302847986821</v>
      </c>
      <c r="L118">
        <f ca="1">IF($C118-L$1&lt;År1,0,K117*(1-VLOOKUP($A118,[1]Hugst!$R$5:$W$9,MATCH(ROUNDUP((L$1)/10,0)*10,[1]Hugst!$R$4:$W$4,0))))</f>
        <v>645.55793915458844</v>
      </c>
      <c r="M118">
        <f ca="1">IF($C118-M$1&lt;År1,0,L117*(1-VLOOKUP($A118,[1]Hugst!$R$5:$W$9,MATCH(ROUNDUP((M$1)/10,0)*10,[1]Hugst!$R$4:$W$4,0))))</f>
        <v>645.44516194016023</v>
      </c>
      <c r="N118">
        <f ca="1">IF($C118-N$1&lt;År1,0,M117*(1-VLOOKUP($A118,[1]Hugst!$R$5:$W$9,MATCH(ROUNDUP((N$1)/10,0)*10,[1]Hugst!$R$4:$W$4,0))))</f>
        <v>645.33471287113616</v>
      </c>
      <c r="O118">
        <f ca="1">IF($C118-O$1&lt;År1,0,N117*(1-VLOOKUP($A118,[1]Hugst!$R$5:$W$9,MATCH(ROUNDUP((O$1)/10,0)*10,[1]Hugst!$R$4:$W$4,0))))</f>
        <v>645.22660806937347</v>
      </c>
      <c r="P118">
        <f ca="1">IF($C118-P$1&lt;År1,0,O117*(1-VLOOKUP($A118,[1]Hugst!$R$5:$W$9,MATCH(ROUNDUP((P$1)/10,0)*10,[1]Hugst!$R$4:$W$4,0))))</f>
        <v>644.13678107100384</v>
      </c>
      <c r="Q118">
        <f ca="1">IF($C118-Q$1&lt;År1,0,P117*(1-VLOOKUP($A118,[1]Hugst!$R$5:$W$9,MATCH(ROUNDUP((Q$1)/10,0)*10,[1]Hugst!$R$4:$W$4,0))))</f>
        <v>643.05114710855764</v>
      </c>
      <c r="R118">
        <f ca="1">IF($C118-R$1&lt;År1,0,Q117*(1-VLOOKUP($A118,[1]Hugst!$R$5:$W$9,MATCH(ROUNDUP((R$1)/10,0)*10,[1]Hugst!$R$4:$W$4,0))))</f>
        <v>641.96970862277135</v>
      </c>
      <c r="S118">
        <f ca="1">IF($C118-S$1&lt;År1,0,R117*(1-VLOOKUP($A118,[1]Hugst!$R$5:$W$9,MATCH(ROUNDUP((S$1)/10,0)*10,[1]Hugst!$R$4:$W$4,0))))</f>
        <v>942.45448102484181</v>
      </c>
      <c r="T118">
        <f ca="1">IF($C118-T$1&lt;År1,0,S117*(1-VLOOKUP($A118,[1]Hugst!$R$5:$W$9,MATCH(ROUNDUP((T$1)/10,0)*10,[1]Hugst!$R$4:$W$4,0))))</f>
        <v>940.92143107300024</v>
      </c>
      <c r="U118">
        <f ca="1">IF($C118-U$1&lt;År1,0,T117*(1-VLOOKUP($A118,[1]Hugst!$R$5:$W$9,MATCH(ROUNDUP((U$1)/10,0)*10,[1]Hugst!$R$4:$W$4,0))))</f>
        <v>940.84990231832205</v>
      </c>
      <c r="V118">
        <f ca="1">IF($C118-V$1&lt;År1,0,U117*(1-VLOOKUP($A118,[1]Hugst!$R$5:$W$9,MATCH(ROUNDUP((V$1)/10,0)*10,[1]Hugst!$R$4:$W$4,0))))</f>
        <v>940.78324502774024</v>
      </c>
      <c r="W118">
        <f ca="1">IF($C118-W$1&lt;År1,0,V117*(1-VLOOKUP($A118,[1]Hugst!$R$5:$W$9,MATCH(ROUNDUP((W$1)/10,0)*10,[1]Hugst!$R$4:$W$4,0))))</f>
        <v>940.72146840054381</v>
      </c>
      <c r="X118">
        <f ca="1">IF($C118-X$1&lt;År1,0,W117*(1-VLOOKUP($A118,[1]Hugst!$R$5:$W$9,MATCH(ROUNDUP((X$1)/10,0)*10,[1]Hugst!$R$4:$W$4,0))))</f>
        <v>940.66458167998974</v>
      </c>
      <c r="Y118">
        <f ca="1">IF($C118-Y$1&lt;År1,0,X117*(1-VLOOKUP($A118,[1]Hugst!$R$5:$W$9,MATCH(ROUNDUP((Y$1)/10,0)*10,[1]Hugst!$R$4:$W$4,0))))</f>
        <v>940.61259415359939</v>
      </c>
      <c r="Z118">
        <f ca="1">IF($C118-Z$1&lt;År1,0,Y117*(1-VLOOKUP($A118,[1]Hugst!$R$5:$W$9,MATCH(ROUNDUP((Z$1)/10,0)*10,[1]Hugst!$R$4:$W$4,0))))</f>
        <v>940.36593835905194</v>
      </c>
      <c r="AA118">
        <f ca="1">IF($C118-AA$1&lt;År1,0,Z117*(1-VLOOKUP($A118,[1]Hugst!$R$5:$W$9,MATCH(ROUNDUP((AA$1)/10,0)*10,[1]Hugst!$R$4:$W$4,0))))</f>
        <v>940.12426070478239</v>
      </c>
      <c r="AB118">
        <f ca="1">IF($C118-AB$1&lt;År1,0,AA117*(1-VLOOKUP($A118,[1]Hugst!$R$5:$W$9,MATCH(ROUNDUP((AB$1)/10,0)*10,[1]Hugst!$R$4:$W$4,0))))</f>
        <v>939.88756746102308</v>
      </c>
      <c r="AC118">
        <f ca="1">IF($C118-AC$1&lt;År1,0,AB117*(1-VLOOKUP($A118,[1]Hugst!$R$5:$W$9,MATCH(ROUNDUP((AC$1)/10,0)*10,[1]Hugst!$R$4:$W$4,0))))</f>
        <v>939.6558649360652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20.706548813916015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645.59034190834655</v>
      </c>
      <c r="G119">
        <f ca="1">IF($C119-G$1&lt;År1,0,F118*(1-VLOOKUP($A119,[1]Hugst!$R$5:$W$9,MATCH(ROUNDUP((G$1)/10,0)*10,[1]Hugst!$R$4:$W$4,0))))</f>
        <v>645.71466593682226</v>
      </c>
      <c r="H119">
        <f ca="1">IF($C119-H$1&lt;År1,0,G118*(1-VLOOKUP($A119,[1]Hugst!$R$5:$W$9,MATCH(ROUNDUP((H$1)/10,0)*10,[1]Hugst!$R$4:$W$4,0))))</f>
        <v>645.84316596689814</v>
      </c>
      <c r="I119">
        <f ca="1">IF($C119-I$1&lt;År1,0,H118*(1-VLOOKUP($A119,[1]Hugst!$R$5:$W$9,MATCH(ROUNDUP((I$1)/10,0)*10,[1]Hugst!$R$4:$W$4,0))))</f>
        <v>645.97586458490014</v>
      </c>
      <c r="J119">
        <f ca="1">IF($C119-J$1&lt;År1,0,I118*(1-VLOOKUP($A119,[1]Hugst!$R$5:$W$9,MATCH(ROUNDUP((J$1)/10,0)*10,[1]Hugst!$R$4:$W$4,0))))</f>
        <v>646.1127844873804</v>
      </c>
      <c r="K119">
        <f ca="1">IF($C119-K$1&lt;År1,0,J118*(1-VLOOKUP($A119,[1]Hugst!$R$5:$W$9,MATCH(ROUNDUP((K$1)/10,0)*10,[1]Hugst!$R$4:$W$4,0))))</f>
        <v>645.79041396833281</v>
      </c>
      <c r="L119">
        <f ca="1">IF($C119-L$1&lt;År1,0,K118*(1-VLOOKUP($A119,[1]Hugst!$R$5:$W$9,MATCH(ROUNDUP((L$1)/10,0)*10,[1]Hugst!$R$4:$W$4,0))))</f>
        <v>645.67302847986821</v>
      </c>
      <c r="M119">
        <f ca="1">IF($C119-M$1&lt;År1,0,L118*(1-VLOOKUP($A119,[1]Hugst!$R$5:$W$9,MATCH(ROUNDUP((M$1)/10,0)*10,[1]Hugst!$R$4:$W$4,0))))</f>
        <v>645.55793915458844</v>
      </c>
      <c r="N119">
        <f ca="1">IF($C119-N$1&lt;År1,0,M118*(1-VLOOKUP($A119,[1]Hugst!$R$5:$W$9,MATCH(ROUNDUP((N$1)/10,0)*10,[1]Hugst!$R$4:$W$4,0))))</f>
        <v>645.44516194016023</v>
      </c>
      <c r="O119">
        <f ca="1">IF($C119-O$1&lt;År1,0,N118*(1-VLOOKUP($A119,[1]Hugst!$R$5:$W$9,MATCH(ROUNDUP((O$1)/10,0)*10,[1]Hugst!$R$4:$W$4,0))))</f>
        <v>645.33471287113616</v>
      </c>
      <c r="P119">
        <f ca="1">IF($C119-P$1&lt;År1,0,O118*(1-VLOOKUP($A119,[1]Hugst!$R$5:$W$9,MATCH(ROUNDUP((P$1)/10,0)*10,[1]Hugst!$R$4:$W$4,0))))</f>
        <v>644.2423640909625</v>
      </c>
      <c r="Q119">
        <f ca="1">IF($C119-Q$1&lt;År1,0,P118*(1-VLOOKUP($A119,[1]Hugst!$R$5:$W$9,MATCH(ROUNDUP((Q$1)/10,0)*10,[1]Hugst!$R$4:$W$4,0))))</f>
        <v>643.15419954055653</v>
      </c>
      <c r="R119">
        <f ca="1">IF($C119-R$1&lt;År1,0,Q118*(1-VLOOKUP($A119,[1]Hugst!$R$5:$W$9,MATCH(ROUNDUP((R$1)/10,0)*10,[1]Hugst!$R$4:$W$4,0))))</f>
        <v>642.07022162991746</v>
      </c>
      <c r="S119">
        <f ca="1">IF($C119-S$1&lt;År1,0,R118*(1-VLOOKUP($A119,[1]Hugst!$R$5:$W$9,MATCH(ROUNDUP((S$1)/10,0)*10,[1]Hugst!$R$4:$W$4,0))))</f>
        <v>640.9904327960586</v>
      </c>
      <c r="T119">
        <f ca="1">IF($C119-T$1&lt;År1,0,S118*(1-VLOOKUP($A119,[1]Hugst!$R$5:$W$9,MATCH(ROUNDUP((T$1)/10,0)*10,[1]Hugst!$R$4:$W$4,0))))</f>
        <v>941.0168385961598</v>
      </c>
      <c r="U119">
        <f ca="1">IF($C119-U$1&lt;År1,0,T118*(1-VLOOKUP($A119,[1]Hugst!$R$5:$W$9,MATCH(ROUNDUP((U$1)/10,0)*10,[1]Hugst!$R$4:$W$4,0))))</f>
        <v>939.48612719509219</v>
      </c>
      <c r="V119">
        <f ca="1">IF($C119-V$1&lt;År1,0,U118*(1-VLOOKUP($A119,[1]Hugst!$R$5:$W$9,MATCH(ROUNDUP((V$1)/10,0)*10,[1]Hugst!$R$4:$W$4,0))))</f>
        <v>939.41470755207376</v>
      </c>
      <c r="W119">
        <f ca="1">IF($C119-W$1&lt;År1,0,V118*(1-VLOOKUP($A119,[1]Hugst!$R$5:$W$9,MATCH(ROUNDUP((W$1)/10,0)*10,[1]Hugst!$R$4:$W$4,0))))</f>
        <v>939.34815194210466</v>
      </c>
      <c r="X119">
        <f ca="1">IF($C119-X$1&lt;År1,0,W118*(1-VLOOKUP($A119,[1]Hugst!$R$5:$W$9,MATCH(ROUNDUP((X$1)/10,0)*10,[1]Hugst!$R$4:$W$4,0))))</f>
        <v>939.28646955044121</v>
      </c>
      <c r="Y119">
        <f ca="1">IF($C119-Y$1&lt;År1,0,X118*(1-VLOOKUP($A119,[1]Hugst!$R$5:$W$9,MATCH(ROUNDUP((Y$1)/10,0)*10,[1]Hugst!$R$4:$W$4,0))))</f>
        <v>939.22966960624058</v>
      </c>
      <c r="Z119">
        <f ca="1">IF($C119-Z$1&lt;År1,0,Y118*(1-VLOOKUP($A119,[1]Hugst!$R$5:$W$9,MATCH(ROUNDUP((Z$1)/10,0)*10,[1]Hugst!$R$4:$W$4,0))))</f>
        <v>938.97847905358674</v>
      </c>
      <c r="AA119">
        <f ca="1">IF($C119-AA$1&lt;År1,0,Z118*(1-VLOOKUP($A119,[1]Hugst!$R$5:$W$9,MATCH(ROUNDUP((AA$1)/10,0)*10,[1]Hugst!$R$4:$W$4,0))))</f>
        <v>938.7322517712247</v>
      </c>
      <c r="AB119">
        <f ca="1">IF($C119-AB$1&lt;År1,0,AA118*(1-VLOOKUP($A119,[1]Hugst!$R$5:$W$9,MATCH(ROUNDUP((AB$1)/10,0)*10,[1]Hugst!$R$4:$W$4,0))))</f>
        <v>938.49099398067654</v>
      </c>
      <c r="AC119">
        <f ca="1">IF($C119-AC$1&lt;År1,0,AB118*(1-VLOOKUP($A119,[1]Hugst!$R$5:$W$9,MATCH(ROUNDUP((AC$1)/10,0)*10,[1]Hugst!$R$4:$W$4,0))))</f>
        <v>938.25471194128147</v>
      </c>
      <c r="AD119">
        <f ca="1">IF($C119-AD$1&lt;År1,0,AC118*(1-VLOOKUP($A119,[1]Hugst!$R$5:$W$9,MATCH(ROUNDUP((AD$1)/10,0)*10,[1]Hugst!$R$4:$W$4,0))))</f>
        <v>938.02341195037116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21.856630609232525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645.47017140486105</v>
      </c>
      <c r="G120">
        <f ca="1">IF($C120-G$1&lt;År1,0,F119*(1-VLOOKUP($A120,[1]Hugst!$R$5:$W$9,MATCH(ROUNDUP((G$1)/10,0)*10,[1]Hugst!$R$4:$W$4,0))))</f>
        <v>645.59034190834655</v>
      </c>
      <c r="H120">
        <f ca="1">IF($C120-H$1&lt;År1,0,G119*(1-VLOOKUP($A120,[1]Hugst!$R$5:$W$9,MATCH(ROUNDUP((H$1)/10,0)*10,[1]Hugst!$R$4:$W$4,0))))</f>
        <v>645.71466593682226</v>
      </c>
      <c r="I120">
        <f ca="1">IF($C120-I$1&lt;År1,0,H119*(1-VLOOKUP($A120,[1]Hugst!$R$5:$W$9,MATCH(ROUNDUP((I$1)/10,0)*10,[1]Hugst!$R$4:$W$4,0))))</f>
        <v>645.84316596689814</v>
      </c>
      <c r="J120">
        <f ca="1">IF($C120-J$1&lt;År1,0,I119*(1-VLOOKUP($A120,[1]Hugst!$R$5:$W$9,MATCH(ROUNDUP((J$1)/10,0)*10,[1]Hugst!$R$4:$W$4,0))))</f>
        <v>645.97586458490014</v>
      </c>
      <c r="K120">
        <f ca="1">IF($C120-K$1&lt;År1,0,J119*(1-VLOOKUP($A120,[1]Hugst!$R$5:$W$9,MATCH(ROUNDUP((K$1)/10,0)*10,[1]Hugst!$R$4:$W$4,0))))</f>
        <v>646.1127844873804</v>
      </c>
      <c r="L120">
        <f ca="1">IF($C120-L$1&lt;År1,0,K119*(1-VLOOKUP($A120,[1]Hugst!$R$5:$W$9,MATCH(ROUNDUP((L$1)/10,0)*10,[1]Hugst!$R$4:$W$4,0))))</f>
        <v>645.79041396833281</v>
      </c>
      <c r="M120">
        <f ca="1">IF($C120-M$1&lt;År1,0,L119*(1-VLOOKUP($A120,[1]Hugst!$R$5:$W$9,MATCH(ROUNDUP((M$1)/10,0)*10,[1]Hugst!$R$4:$W$4,0))))</f>
        <v>645.67302847986821</v>
      </c>
      <c r="N120">
        <f ca="1">IF($C120-N$1&lt;År1,0,M119*(1-VLOOKUP($A120,[1]Hugst!$R$5:$W$9,MATCH(ROUNDUP((N$1)/10,0)*10,[1]Hugst!$R$4:$W$4,0))))</f>
        <v>645.55793915458844</v>
      </c>
      <c r="O120">
        <f ca="1">IF($C120-O$1&lt;År1,0,N119*(1-VLOOKUP($A120,[1]Hugst!$R$5:$W$9,MATCH(ROUNDUP((O$1)/10,0)*10,[1]Hugst!$R$4:$W$4,0))))</f>
        <v>645.44516194016023</v>
      </c>
      <c r="P120">
        <f ca="1">IF($C120-P$1&lt;År1,0,O119*(1-VLOOKUP($A120,[1]Hugst!$R$5:$W$9,MATCH(ROUNDUP((P$1)/10,0)*10,[1]Hugst!$R$4:$W$4,0))))</f>
        <v>644.35030398709546</v>
      </c>
      <c r="Q120">
        <f ca="1">IF($C120-Q$1&lt;År1,0,P119*(1-VLOOKUP($A120,[1]Hugst!$R$5:$W$9,MATCH(ROUNDUP((Q$1)/10,0)*10,[1]Hugst!$R$4:$W$4,0))))</f>
        <v>643.25962150167118</v>
      </c>
      <c r="R120">
        <f ca="1">IF($C120-R$1&lt;År1,0,Q119*(1-VLOOKUP($A120,[1]Hugst!$R$5:$W$9,MATCH(ROUNDUP((R$1)/10,0)*10,[1]Hugst!$R$4:$W$4,0))))</f>
        <v>642.17311686329128</v>
      </c>
      <c r="S120">
        <f ca="1">IF($C120-S$1&lt;År1,0,R119*(1-VLOOKUP($A120,[1]Hugst!$R$5:$W$9,MATCH(ROUNDUP((S$1)/10,0)*10,[1]Hugst!$R$4:$W$4,0))))</f>
        <v>641.09079247827856</v>
      </c>
      <c r="T120">
        <f ca="1">IF($C120-T$1&lt;År1,0,S119*(1-VLOOKUP($A120,[1]Hugst!$R$5:$W$9,MATCH(ROUNDUP((T$1)/10,0)*10,[1]Hugst!$R$4:$W$4,0))))</f>
        <v>640.012650779929</v>
      </c>
      <c r="U120">
        <f ca="1">IF($C120-U$1&lt;År1,0,T119*(1-VLOOKUP($A120,[1]Hugst!$R$5:$W$9,MATCH(ROUNDUP((U$1)/10,0)*10,[1]Hugst!$R$4:$W$4,0))))</f>
        <v>939.58138918135205</v>
      </c>
      <c r="V120">
        <f ca="1">IF($C120-V$1&lt;År1,0,U119*(1-VLOOKUP($A120,[1]Hugst!$R$5:$W$9,MATCH(ROUNDUP((V$1)/10,0)*10,[1]Hugst!$R$4:$W$4,0))))</f>
        <v>938.05301276377759</v>
      </c>
      <c r="W120">
        <f ca="1">IF($C120-W$1&lt;År1,0,V119*(1-VLOOKUP($A120,[1]Hugst!$R$5:$W$9,MATCH(ROUNDUP((W$1)/10,0)*10,[1]Hugst!$R$4:$W$4,0))))</f>
        <v>937.9817020659774</v>
      </c>
      <c r="X120">
        <f ca="1">IF($C120-X$1&lt;År1,0,W119*(1-VLOOKUP($A120,[1]Hugst!$R$5:$W$9,MATCH(ROUNDUP((X$1)/10,0)*10,[1]Hugst!$R$4:$W$4,0))))</f>
        <v>937.91524798151499</v>
      </c>
      <c r="Y120">
        <f ca="1">IF($C120-Y$1&lt;År1,0,X119*(1-VLOOKUP($A120,[1]Hugst!$R$5:$W$9,MATCH(ROUNDUP((Y$1)/10,0)*10,[1]Hugst!$R$4:$W$4,0))))</f>
        <v>937.85365968163546</v>
      </c>
      <c r="Z120">
        <f ca="1">IF($C120-Z$1&lt;År1,0,Y119*(1-VLOOKUP($A120,[1]Hugst!$R$5:$W$9,MATCH(ROUNDUP((Z$1)/10,0)*10,[1]Hugst!$R$4:$W$4,0))))</f>
        <v>937.59795704463647</v>
      </c>
      <c r="AA120">
        <f ca="1">IF($C120-AA$1&lt;År1,0,Z119*(1-VLOOKUP($A120,[1]Hugst!$R$5:$W$9,MATCH(ROUNDUP((AA$1)/10,0)*10,[1]Hugst!$R$4:$W$4,0))))</f>
        <v>937.34720288234951</v>
      </c>
      <c r="AB120">
        <f ca="1">IF($C120-AB$1&lt;År1,0,AA119*(1-VLOOKUP($A120,[1]Hugst!$R$5:$W$9,MATCH(ROUNDUP((AB$1)/10,0)*10,[1]Hugst!$R$4:$W$4,0))))</f>
        <v>937.10140336772383</v>
      </c>
      <c r="AC120">
        <f ca="1">IF($C120-AC$1&lt;År1,0,AB119*(1-VLOOKUP($A120,[1]Hugst!$R$5:$W$9,MATCH(ROUNDUP((AC$1)/10,0)*10,[1]Hugst!$R$4:$W$4,0))))</f>
        <v>936.86056471147276</v>
      </c>
      <c r="AD120">
        <f ca="1">IF($C120-AD$1&lt;År1,0,AC119*(1-VLOOKUP($A120,[1]Hugst!$R$5:$W$9,MATCH(ROUNDUP((AD$1)/10,0)*10,[1]Hugst!$R$4:$W$4,0))))</f>
        <v>936.62469316206136</v>
      </c>
      <c r="AE120">
        <f ca="1">IF($C120-AE$1&lt;År1,0,AD119*(1-VLOOKUP($A120,[1]Hugst!$R$5:$W$9,MATCH(ROUNDUP((AE$1)/10,0)*10,[1]Hugst!$R$4:$W$4,0))))</f>
        <v>936.39379500588109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23.00449230058075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645.35413205890336</v>
      </c>
      <c r="G121">
        <f ca="1">IF($C121-G$1&lt;År1,0,F120*(1-VLOOKUP($A121,[1]Hugst!$R$5:$W$9,MATCH(ROUNDUP((G$1)/10,0)*10,[1]Hugst!$R$4:$W$4,0))))</f>
        <v>645.47017140486105</v>
      </c>
      <c r="H121">
        <f ca="1">IF($C121-H$1&lt;År1,0,G120*(1-VLOOKUP($A121,[1]Hugst!$R$5:$W$9,MATCH(ROUNDUP((H$1)/10,0)*10,[1]Hugst!$R$4:$W$4,0))))</f>
        <v>645.59034190834655</v>
      </c>
      <c r="I121">
        <f ca="1">IF($C121-I$1&lt;År1,0,H120*(1-VLOOKUP($A121,[1]Hugst!$R$5:$W$9,MATCH(ROUNDUP((I$1)/10,0)*10,[1]Hugst!$R$4:$W$4,0))))</f>
        <v>645.71466593682226</v>
      </c>
      <c r="J121">
        <f ca="1">IF($C121-J$1&lt;År1,0,I120*(1-VLOOKUP($A121,[1]Hugst!$R$5:$W$9,MATCH(ROUNDUP((J$1)/10,0)*10,[1]Hugst!$R$4:$W$4,0))))</f>
        <v>645.84316596689814</v>
      </c>
      <c r="K121">
        <f ca="1">IF($C121-K$1&lt;År1,0,J120*(1-VLOOKUP($A121,[1]Hugst!$R$5:$W$9,MATCH(ROUNDUP((K$1)/10,0)*10,[1]Hugst!$R$4:$W$4,0))))</f>
        <v>645.97586458490014</v>
      </c>
      <c r="L121">
        <f ca="1">IF($C121-L$1&lt;År1,0,K120*(1-VLOOKUP($A121,[1]Hugst!$R$5:$W$9,MATCH(ROUNDUP((L$1)/10,0)*10,[1]Hugst!$R$4:$W$4,0))))</f>
        <v>646.1127844873804</v>
      </c>
      <c r="M121">
        <f ca="1">IF($C121-M$1&lt;År1,0,L120*(1-VLOOKUP($A121,[1]Hugst!$R$5:$W$9,MATCH(ROUNDUP((M$1)/10,0)*10,[1]Hugst!$R$4:$W$4,0))))</f>
        <v>645.79041396833281</v>
      </c>
      <c r="N121">
        <f ca="1">IF($C121-N$1&lt;År1,0,M120*(1-VLOOKUP($A121,[1]Hugst!$R$5:$W$9,MATCH(ROUNDUP((N$1)/10,0)*10,[1]Hugst!$R$4:$W$4,0))))</f>
        <v>645.67302847986821</v>
      </c>
      <c r="O121">
        <f ca="1">IF($C121-O$1&lt;År1,0,N120*(1-VLOOKUP($A121,[1]Hugst!$R$5:$W$9,MATCH(ROUNDUP((O$1)/10,0)*10,[1]Hugst!$R$4:$W$4,0))))</f>
        <v>645.55793915458844</v>
      </c>
      <c r="P121">
        <f ca="1">IF($C121-P$1&lt;År1,0,O120*(1-VLOOKUP($A121,[1]Hugst!$R$5:$W$9,MATCH(ROUNDUP((P$1)/10,0)*10,[1]Hugst!$R$4:$W$4,0))))</f>
        <v>644.46058457448873</v>
      </c>
      <c r="Q121">
        <f ca="1">IF($C121-Q$1&lt;År1,0,P120*(1-VLOOKUP($A121,[1]Hugst!$R$5:$W$9,MATCH(ROUNDUP((Q$1)/10,0)*10,[1]Hugst!$R$4:$W$4,0))))</f>
        <v>643.36739674372529</v>
      </c>
      <c r="R121">
        <f ca="1">IF($C121-R$1&lt;År1,0,Q120*(1-VLOOKUP($A121,[1]Hugst!$R$5:$W$9,MATCH(ROUNDUP((R$1)/10,0)*10,[1]Hugst!$R$4:$W$4,0))))</f>
        <v>642.27837801124485</v>
      </c>
      <c r="S121">
        <f ca="1">IF($C121-S$1&lt;År1,0,R120*(1-VLOOKUP($A121,[1]Hugst!$R$5:$W$9,MATCH(ROUNDUP((S$1)/10,0)*10,[1]Hugst!$R$4:$W$4,0))))</f>
        <v>641.19353075282186</v>
      </c>
      <c r="T121">
        <f ca="1">IF($C121-T$1&lt;År1,0,S120*(1-VLOOKUP($A121,[1]Hugst!$R$5:$W$9,MATCH(ROUNDUP((T$1)/10,0)*10,[1]Hugst!$R$4:$W$4,0))))</f>
        <v>640.11285737110825</v>
      </c>
      <c r="U121">
        <f ca="1">IF($C121-U$1&lt;År1,0,T120*(1-VLOOKUP($A121,[1]Hugst!$R$5:$W$9,MATCH(ROUNDUP((U$1)/10,0)*10,[1]Hugst!$R$4:$W$4,0))))</f>
        <v>639.03636029568838</v>
      </c>
      <c r="V121">
        <f ca="1">IF($C121-V$1&lt;År1,0,U120*(1-VLOOKUP($A121,[1]Hugst!$R$5:$W$9,MATCH(ROUNDUP((V$1)/10,0)*10,[1]Hugst!$R$4:$W$4,0))))</f>
        <v>938.14812943514323</v>
      </c>
      <c r="W121">
        <f ca="1">IF($C121-W$1&lt;År1,0,V120*(1-VLOOKUP($A121,[1]Hugst!$R$5:$W$9,MATCH(ROUNDUP((W$1)/10,0)*10,[1]Hugst!$R$4:$W$4,0))))</f>
        <v>936.62208443922259</v>
      </c>
      <c r="X121">
        <f ca="1">IF($C121-X$1&lt;År1,0,W120*(1-VLOOKUP($A121,[1]Hugst!$R$5:$W$9,MATCH(ROUNDUP((X$1)/10,0)*10,[1]Hugst!$R$4:$W$4,0))))</f>
        <v>936.550882520453</v>
      </c>
      <c r="Y121">
        <f ca="1">IF($C121-Y$1&lt;År1,0,X120*(1-VLOOKUP($A121,[1]Hugst!$R$5:$W$9,MATCH(ROUNDUP((Y$1)/10,0)*10,[1]Hugst!$R$4:$W$4,0))))</f>
        <v>936.48452980662796</v>
      </c>
      <c r="Z121">
        <f ca="1">IF($C121-Z$1&lt;År1,0,Y120*(1-VLOOKUP($A121,[1]Hugst!$R$5:$W$9,MATCH(ROUNDUP((Z$1)/10,0)*10,[1]Hugst!$R$4:$W$4,0))))</f>
        <v>936.22433764574782</v>
      </c>
      <c r="AA121">
        <f ca="1">IF($C121-AA$1&lt;År1,0,Z120*(1-VLOOKUP($A121,[1]Hugst!$R$5:$W$9,MATCH(ROUNDUP((AA$1)/10,0)*10,[1]Hugst!$R$4:$W$4,0))))</f>
        <v>935.96907923790639</v>
      </c>
      <c r="AB121">
        <f ca="1">IF($C121-AB$1&lt;År1,0,AA120*(1-VLOOKUP($A121,[1]Hugst!$R$5:$W$9,MATCH(ROUNDUP((AB$1)/10,0)*10,[1]Hugst!$R$4:$W$4,0))))</f>
        <v>935.71876070785049</v>
      </c>
      <c r="AC121">
        <f ca="1">IF($C121-AC$1&lt;År1,0,AB120*(1-VLOOKUP($A121,[1]Hugst!$R$5:$W$9,MATCH(ROUNDUP((AC$1)/10,0)*10,[1]Hugst!$R$4:$W$4,0))))</f>
        <v>935.47338821780534</v>
      </c>
      <c r="AD121">
        <f ca="1">IF($C121-AD$1&lt;År1,0,AC120*(1-VLOOKUP($A121,[1]Hugst!$R$5:$W$9,MATCH(ROUNDUP((AD$1)/10,0)*10,[1]Hugst!$R$4:$W$4,0))))</f>
        <v>935.23296796769432</v>
      </c>
      <c r="AE121">
        <f ca="1">IF($C121-AE$1&lt;År1,0,AD120*(1-VLOOKUP($A121,[1]Hugst!$R$5:$W$9,MATCH(ROUNDUP((AE$1)/10,0)*10,[1]Hugst!$R$4:$W$4,0))))</f>
        <v>934.99750619512724</v>
      </c>
      <c r="AF121">
        <f ca="1">IF($C121-AF$1&lt;År1,0,AE120*(1-VLOOKUP($A121,[1]Hugst!$R$5:$W$9,MATCH(ROUNDUP((AF$1)/10,0)*10,[1]Hugst!$R$4:$W$4,0))))</f>
        <v>934.76700917557423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24.150143385420961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645.24220161160292</v>
      </c>
      <c r="G122">
        <f ca="1">IF($C122-G$1&lt;År1,0,F121*(1-VLOOKUP($A122,[1]Hugst!$R$5:$W$9,MATCH(ROUNDUP((G$1)/10,0)*10,[1]Hugst!$R$4:$W$4,0))))</f>
        <v>645.35413205890336</v>
      </c>
      <c r="H122">
        <f ca="1">IF($C122-H$1&lt;År1,0,G121*(1-VLOOKUP($A122,[1]Hugst!$R$5:$W$9,MATCH(ROUNDUP((H$1)/10,0)*10,[1]Hugst!$R$4:$W$4,0))))</f>
        <v>645.47017140486105</v>
      </c>
      <c r="I122">
        <f ca="1">IF($C122-I$1&lt;År1,0,H121*(1-VLOOKUP($A122,[1]Hugst!$R$5:$W$9,MATCH(ROUNDUP((I$1)/10,0)*10,[1]Hugst!$R$4:$W$4,0))))</f>
        <v>645.59034190834655</v>
      </c>
      <c r="J122">
        <f ca="1">IF($C122-J$1&lt;År1,0,I121*(1-VLOOKUP($A122,[1]Hugst!$R$5:$W$9,MATCH(ROUNDUP((J$1)/10,0)*10,[1]Hugst!$R$4:$W$4,0))))</f>
        <v>645.71466593682226</v>
      </c>
      <c r="K122">
        <f ca="1">IF($C122-K$1&lt;År1,0,J121*(1-VLOOKUP($A122,[1]Hugst!$R$5:$W$9,MATCH(ROUNDUP((K$1)/10,0)*10,[1]Hugst!$R$4:$W$4,0))))</f>
        <v>645.84316596689814</v>
      </c>
      <c r="L122">
        <f ca="1">IF($C122-L$1&lt;År1,0,K121*(1-VLOOKUP($A122,[1]Hugst!$R$5:$W$9,MATCH(ROUNDUP((L$1)/10,0)*10,[1]Hugst!$R$4:$W$4,0))))</f>
        <v>645.97586458490014</v>
      </c>
      <c r="M122">
        <f ca="1">IF($C122-M$1&lt;År1,0,L121*(1-VLOOKUP($A122,[1]Hugst!$R$5:$W$9,MATCH(ROUNDUP((M$1)/10,0)*10,[1]Hugst!$R$4:$W$4,0))))</f>
        <v>646.1127844873804</v>
      </c>
      <c r="N122">
        <f ca="1">IF($C122-N$1&lt;År1,0,M121*(1-VLOOKUP($A122,[1]Hugst!$R$5:$W$9,MATCH(ROUNDUP((N$1)/10,0)*10,[1]Hugst!$R$4:$W$4,0))))</f>
        <v>645.79041396833281</v>
      </c>
      <c r="O122">
        <f ca="1">IF($C122-O$1&lt;År1,0,N121*(1-VLOOKUP($A122,[1]Hugst!$R$5:$W$9,MATCH(ROUNDUP((O$1)/10,0)*10,[1]Hugst!$R$4:$W$4,0))))</f>
        <v>645.67302847986821</v>
      </c>
      <c r="P122">
        <f ca="1">IF($C122-P$1&lt;År1,0,O121*(1-VLOOKUP($A122,[1]Hugst!$R$5:$W$9,MATCH(ROUNDUP((P$1)/10,0)*10,[1]Hugst!$R$4:$W$4,0))))</f>
        <v>644.57318975587805</v>
      </c>
      <c r="Q122">
        <f ca="1">IF($C122-Q$1&lt;År1,0,P121*(1-VLOOKUP($A122,[1]Hugst!$R$5:$W$9,MATCH(ROUNDUP((Q$1)/10,0)*10,[1]Hugst!$R$4:$W$4,0))))</f>
        <v>643.4775091064937</v>
      </c>
      <c r="R122">
        <f ca="1">IF($C122-R$1&lt;År1,0,Q121*(1-VLOOKUP($A122,[1]Hugst!$R$5:$W$9,MATCH(ROUNDUP((R$1)/10,0)*10,[1]Hugst!$R$4:$W$4,0))))</f>
        <v>642.38598885038743</v>
      </c>
      <c r="S122">
        <f ca="1">IF($C122-S$1&lt;År1,0,R121*(1-VLOOKUP($A122,[1]Hugst!$R$5:$W$9,MATCH(ROUNDUP((S$1)/10,0)*10,[1]Hugst!$R$4:$W$4,0))))</f>
        <v>641.29863133292258</v>
      </c>
      <c r="T122">
        <f ca="1">IF($C122-T$1&lt;År1,0,S121*(1-VLOOKUP($A122,[1]Hugst!$R$5:$W$9,MATCH(ROUNDUP((T$1)/10,0)*10,[1]Hugst!$R$4:$W$4,0))))</f>
        <v>640.2154389262497</v>
      </c>
      <c r="U122">
        <f ca="1">IF($C122-U$1&lt;År1,0,T121*(1-VLOOKUP($A122,[1]Hugst!$R$5:$W$9,MATCH(ROUNDUP((U$1)/10,0)*10,[1]Hugst!$R$4:$W$4,0))))</f>
        <v>639.13641402935571</v>
      </c>
      <c r="V122">
        <f ca="1">IF($C122-V$1&lt;År1,0,U121*(1-VLOOKUP($A122,[1]Hugst!$R$5:$W$9,MATCH(ROUNDUP((V$1)/10,0)*10,[1]Hugst!$R$4:$W$4,0))))</f>
        <v>638.06155906811864</v>
      </c>
      <c r="W122">
        <f ca="1">IF($C122-W$1&lt;År1,0,V121*(1-VLOOKUP($A122,[1]Hugst!$R$5:$W$9,MATCH(ROUNDUP((W$1)/10,0)*10,[1]Hugst!$R$4:$W$4,0))))</f>
        <v>936.71705601736073</v>
      </c>
      <c r="X122">
        <f ca="1">IF($C122-X$1&lt;År1,0,W121*(1-VLOOKUP($A122,[1]Hugst!$R$5:$W$9,MATCH(ROUNDUP((X$1)/10,0)*10,[1]Hugst!$R$4:$W$4,0))))</f>
        <v>935.19333888668814</v>
      </c>
      <c r="Y122">
        <f ca="1">IF($C122-Y$1&lt;År1,0,X121*(1-VLOOKUP($A122,[1]Hugst!$R$5:$W$9,MATCH(ROUNDUP((Y$1)/10,0)*10,[1]Hugst!$R$4:$W$4,0))))</f>
        <v>935.12224558101502</v>
      </c>
      <c r="Z122">
        <f ca="1">IF($C122-Z$1&lt;År1,0,Y121*(1-VLOOKUP($A122,[1]Hugst!$R$5:$W$9,MATCH(ROUNDUP((Z$1)/10,0)*10,[1]Hugst!$R$4:$W$4,0))))</f>
        <v>934.8575863438283</v>
      </c>
      <c r="AA122">
        <f ca="1">IF($C122-AA$1&lt;År1,0,Z121*(1-VLOOKUP($A122,[1]Hugst!$R$5:$W$9,MATCH(ROUNDUP((AA$1)/10,0)*10,[1]Hugst!$R$4:$W$4,0))))</f>
        <v>934.59784621170218</v>
      </c>
      <c r="AB122">
        <f ca="1">IF($C122-AB$1&lt;År1,0,AA121*(1-VLOOKUP($A122,[1]Hugst!$R$5:$W$9,MATCH(ROUNDUP((AB$1)/10,0)*10,[1]Hugst!$R$4:$W$4,0))))</f>
        <v>934.34303126126417</v>
      </c>
      <c r="AC122">
        <f ca="1">IF($C122-AC$1&lt;År1,0,AB121*(1-VLOOKUP($A122,[1]Hugst!$R$5:$W$9,MATCH(ROUNDUP((AC$1)/10,0)*10,[1]Hugst!$R$4:$W$4,0))))</f>
        <v>934.09314760662073</v>
      </c>
      <c r="AD122">
        <f ca="1">IF($C122-AD$1&lt;År1,0,AC121*(1-VLOOKUP($A122,[1]Hugst!$R$5:$W$9,MATCH(ROUNDUP((AD$1)/10,0)*10,[1]Hugst!$R$4:$W$4,0))))</f>
        <v>933.84820139929127</v>
      </c>
      <c r="AE122">
        <f ca="1">IF($C122-AE$1&lt;År1,0,AD121*(1-VLOOKUP($A122,[1]Hugst!$R$5:$W$9,MATCH(ROUNDUP((AE$1)/10,0)*10,[1]Hugst!$R$4:$W$4,0))))</f>
        <v>933.60819882842839</v>
      </c>
      <c r="AF122">
        <f ca="1">IF($C122-AF$1&lt;År1,0,AE121*(1-VLOOKUP($A122,[1]Hugst!$R$5:$W$9,MATCH(ROUNDUP((AF$1)/10,0)*10,[1]Hugst!$R$4:$W$4,0))))</f>
        <v>933.37314612080513</v>
      </c>
      <c r="AG122">
        <f ca="1">IF($C122-AG$1&lt;År1,0,AF121*(1-VLOOKUP($A122,[1]Hugst!$R$5:$W$9,MATCH(ROUNDUP((AG$1)/10,0)*10,[1]Hugst!$R$4:$W$4,0))))</f>
        <v>933.14304954098952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25.29359331055457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645.13435791227812</v>
      </c>
      <c r="G123">
        <f ca="1">IF($C123-G$1&lt;År1,0,F122*(1-VLOOKUP($A123,[1]Hugst!$R$5:$W$9,MATCH(ROUNDUP((G$1)/10,0)*10,[1]Hugst!$R$4:$W$4,0))))</f>
        <v>645.24220161160292</v>
      </c>
      <c r="H123">
        <f ca="1">IF($C123-H$1&lt;År1,0,G122*(1-VLOOKUP($A123,[1]Hugst!$R$5:$W$9,MATCH(ROUNDUP((H$1)/10,0)*10,[1]Hugst!$R$4:$W$4,0))))</f>
        <v>645.35413205890336</v>
      </c>
      <c r="I123">
        <f ca="1">IF($C123-I$1&lt;År1,0,H122*(1-VLOOKUP($A123,[1]Hugst!$R$5:$W$9,MATCH(ROUNDUP((I$1)/10,0)*10,[1]Hugst!$R$4:$W$4,0))))</f>
        <v>645.47017140486105</v>
      </c>
      <c r="J123">
        <f ca="1">IF($C123-J$1&lt;År1,0,I122*(1-VLOOKUP($A123,[1]Hugst!$R$5:$W$9,MATCH(ROUNDUP((J$1)/10,0)*10,[1]Hugst!$R$4:$W$4,0))))</f>
        <v>645.59034190834655</v>
      </c>
      <c r="K123">
        <f ca="1">IF($C123-K$1&lt;År1,0,J122*(1-VLOOKUP($A123,[1]Hugst!$R$5:$W$9,MATCH(ROUNDUP((K$1)/10,0)*10,[1]Hugst!$R$4:$W$4,0))))</f>
        <v>645.71466593682226</v>
      </c>
      <c r="L123">
        <f ca="1">IF($C123-L$1&lt;År1,0,K122*(1-VLOOKUP($A123,[1]Hugst!$R$5:$W$9,MATCH(ROUNDUP((L$1)/10,0)*10,[1]Hugst!$R$4:$W$4,0))))</f>
        <v>645.84316596689814</v>
      </c>
      <c r="M123">
        <f ca="1">IF($C123-M$1&lt;År1,0,L122*(1-VLOOKUP($A123,[1]Hugst!$R$5:$W$9,MATCH(ROUNDUP((M$1)/10,0)*10,[1]Hugst!$R$4:$W$4,0))))</f>
        <v>645.97586458490014</v>
      </c>
      <c r="N123">
        <f ca="1">IF($C123-N$1&lt;År1,0,M122*(1-VLOOKUP($A123,[1]Hugst!$R$5:$W$9,MATCH(ROUNDUP((N$1)/10,0)*10,[1]Hugst!$R$4:$W$4,0))))</f>
        <v>646.1127844873804</v>
      </c>
      <c r="O123">
        <f ca="1">IF($C123-O$1&lt;År1,0,N122*(1-VLOOKUP($A123,[1]Hugst!$R$5:$W$9,MATCH(ROUNDUP((O$1)/10,0)*10,[1]Hugst!$R$4:$W$4,0))))</f>
        <v>645.79041396833281</v>
      </c>
      <c r="P123">
        <f ca="1">IF($C123-P$1&lt;År1,0,O122*(1-VLOOKUP($A123,[1]Hugst!$R$5:$W$9,MATCH(ROUNDUP((P$1)/10,0)*10,[1]Hugst!$R$4:$W$4,0))))</f>
        <v>644.68810352117009</v>
      </c>
      <c r="Q123">
        <f ca="1">IF($C123-Q$1&lt;År1,0,P122*(1-VLOOKUP($A123,[1]Hugst!$R$5:$W$9,MATCH(ROUNDUP((Q$1)/10,0)*10,[1]Hugst!$R$4:$W$4,0))))</f>
        <v>643.58994251726733</v>
      </c>
      <c r="R123">
        <f ca="1">IF($C123-R$1&lt;År1,0,Q122*(1-VLOOKUP($A123,[1]Hugst!$R$5:$W$9,MATCH(ROUNDUP((R$1)/10,0)*10,[1]Hugst!$R$4:$W$4,0))))</f>
        <v>642.49593324514478</v>
      </c>
      <c r="S123">
        <f ca="1">IF($C123-S$1&lt;År1,0,R122*(1-VLOOKUP($A123,[1]Hugst!$R$5:$W$9,MATCH(ROUNDUP((S$1)/10,0)*10,[1]Hugst!$R$4:$W$4,0))))</f>
        <v>641.40607801993769</v>
      </c>
      <c r="T123">
        <f ca="1">IF($C123-T$1&lt;År1,0,S122*(1-VLOOKUP($A123,[1]Hugst!$R$5:$W$9,MATCH(ROUNDUP((T$1)/10,0)*10,[1]Hugst!$R$4:$W$4,0))))</f>
        <v>640.32037918343167</v>
      </c>
      <c r="U123">
        <f ca="1">IF($C123-U$1&lt;År1,0,T122*(1-VLOOKUP($A123,[1]Hugst!$R$5:$W$9,MATCH(ROUNDUP((U$1)/10,0)*10,[1]Hugst!$R$4:$W$4,0))))</f>
        <v>639.23883910415884</v>
      </c>
      <c r="V123">
        <f ca="1">IF($C123-V$1&lt;År1,0,U122*(1-VLOOKUP($A123,[1]Hugst!$R$5:$W$9,MATCH(ROUNDUP((V$1)/10,0)*10,[1]Hugst!$R$4:$W$4,0))))</f>
        <v>638.16146017744654</v>
      </c>
      <c r="W123">
        <f ca="1">IF($C123-W$1&lt;År1,0,V122*(1-VLOOKUP($A123,[1]Hugst!$R$5:$W$9,MATCH(ROUNDUP((W$1)/10,0)*10,[1]Hugst!$R$4:$W$4,0))))</f>
        <v>637.08824482547232</v>
      </c>
      <c r="X123">
        <f ca="1">IF($C123-X$1&lt;År1,0,W122*(1-VLOOKUP($A123,[1]Hugst!$R$5:$W$9,MATCH(ROUNDUP((X$1)/10,0)*10,[1]Hugst!$R$4:$W$4,0))))</f>
        <v>935.28816559292738</v>
      </c>
      <c r="Y123">
        <f ca="1">IF($C123-Y$1&lt;År1,0,X122*(1-VLOOKUP($A123,[1]Hugst!$R$5:$W$9,MATCH(ROUNDUP((Y$1)/10,0)*10,[1]Hugst!$R$4:$W$4,0))))</f>
        <v>933.76677277652198</v>
      </c>
      <c r="Z123">
        <f ca="1">IF($C123-Z$1&lt;År1,0,Y122*(1-VLOOKUP($A123,[1]Hugst!$R$5:$W$9,MATCH(ROUNDUP((Z$1)/10,0)*10,[1]Hugst!$R$4:$W$4,0))))</f>
        <v>933.49766879843776</v>
      </c>
      <c r="AA123">
        <f ca="1">IF($C123-AA$1&lt;År1,0,Z122*(1-VLOOKUP($A123,[1]Hugst!$R$5:$W$9,MATCH(ROUNDUP((AA$1)/10,0)*10,[1]Hugst!$R$4:$W$4,0))))</f>
        <v>933.23346935060385</v>
      </c>
      <c r="AB123">
        <f ca="1">IF($C123-AB$1&lt;År1,0,AA122*(1-VLOOKUP($A123,[1]Hugst!$R$5:$W$9,MATCH(ROUNDUP((AB$1)/10,0)*10,[1]Hugst!$R$4:$W$4,0))))</f>
        <v>932.97418046192752</v>
      </c>
      <c r="AC123">
        <f ca="1">IF($C123-AC$1&lt;År1,0,AB122*(1-VLOOKUP($A123,[1]Hugst!$R$5:$W$9,MATCH(ROUNDUP((AC$1)/10,0)*10,[1]Hugst!$R$4:$W$4,0))))</f>
        <v>932.71980819847977</v>
      </c>
      <c r="AD123">
        <f ca="1">IF($C123-AD$1&lt;År1,0,AC122*(1-VLOOKUP($A123,[1]Hugst!$R$5:$W$9,MATCH(ROUNDUP((AD$1)/10,0)*10,[1]Hugst!$R$4:$W$4,0))))</f>
        <v>932.47035866374483</v>
      </c>
      <c r="AE123">
        <f ca="1">IF($C123-AE$1&lt;År1,0,AD122*(1-VLOOKUP($A123,[1]Hugst!$R$5:$W$9,MATCH(ROUNDUP((AE$1)/10,0)*10,[1]Hugst!$R$4:$W$4,0))))</f>
        <v>932.22583799855522</v>
      </c>
      <c r="AF123">
        <f ca="1">IF($C123-AF$1&lt;År1,0,AE122*(1-VLOOKUP($A123,[1]Hugst!$R$5:$W$9,MATCH(ROUNDUP((AF$1)/10,0)*10,[1]Hugst!$R$4:$W$4,0))))</f>
        <v>931.98625238131115</v>
      </c>
      <c r="AG123">
        <f ca="1">IF($C123-AG$1&lt;År1,0,AF122*(1-VLOOKUP($A123,[1]Hugst!$R$5:$W$9,MATCH(ROUNDUP((AG$1)/10,0)*10,[1]Hugst!$R$4:$W$4,0))))</f>
        <v>931.75160802796813</v>
      </c>
      <c r="AH123">
        <f ca="1">IF($C123-AH$1&lt;År1,0,AG122*(1-VLOOKUP($A123,[1]Hugst!$R$5:$W$9,MATCH(ROUNDUP((AH$1)/10,0)*10,[1]Hugst!$R$4:$W$4,0))))</f>
        <v>931.52191119221061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26.434851472342416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645.03057891773324</v>
      </c>
      <c r="G124">
        <f ca="1">IF($C124-G$1&lt;År1,0,F123*(1-VLOOKUP($A124,[1]Hugst!$R$5:$W$9,MATCH(ROUNDUP((G$1)/10,0)*10,[1]Hugst!$R$4:$W$4,0))))</f>
        <v>645.13435791227812</v>
      </c>
      <c r="H124">
        <f ca="1">IF($C124-H$1&lt;År1,0,G123*(1-VLOOKUP($A124,[1]Hugst!$R$5:$W$9,MATCH(ROUNDUP((H$1)/10,0)*10,[1]Hugst!$R$4:$W$4,0))))</f>
        <v>645.24220161160292</v>
      </c>
      <c r="I124">
        <f ca="1">IF($C124-I$1&lt;År1,0,H123*(1-VLOOKUP($A124,[1]Hugst!$R$5:$W$9,MATCH(ROUNDUP((I$1)/10,0)*10,[1]Hugst!$R$4:$W$4,0))))</f>
        <v>645.35413205890336</v>
      </c>
      <c r="J124">
        <f ca="1">IF($C124-J$1&lt;År1,0,I123*(1-VLOOKUP($A124,[1]Hugst!$R$5:$W$9,MATCH(ROUNDUP((J$1)/10,0)*10,[1]Hugst!$R$4:$W$4,0))))</f>
        <v>645.47017140486105</v>
      </c>
      <c r="K124">
        <f ca="1">IF($C124-K$1&lt;År1,0,J123*(1-VLOOKUP($A124,[1]Hugst!$R$5:$W$9,MATCH(ROUNDUP((K$1)/10,0)*10,[1]Hugst!$R$4:$W$4,0))))</f>
        <v>645.59034190834655</v>
      </c>
      <c r="L124">
        <f ca="1">IF($C124-L$1&lt;År1,0,K123*(1-VLOOKUP($A124,[1]Hugst!$R$5:$W$9,MATCH(ROUNDUP((L$1)/10,0)*10,[1]Hugst!$R$4:$W$4,0))))</f>
        <v>645.71466593682226</v>
      </c>
      <c r="M124">
        <f ca="1">IF($C124-M$1&lt;År1,0,L123*(1-VLOOKUP($A124,[1]Hugst!$R$5:$W$9,MATCH(ROUNDUP((M$1)/10,0)*10,[1]Hugst!$R$4:$W$4,0))))</f>
        <v>645.84316596689814</v>
      </c>
      <c r="N124">
        <f ca="1">IF($C124-N$1&lt;År1,0,M123*(1-VLOOKUP($A124,[1]Hugst!$R$5:$W$9,MATCH(ROUNDUP((N$1)/10,0)*10,[1]Hugst!$R$4:$W$4,0))))</f>
        <v>645.97586458490014</v>
      </c>
      <c r="O124">
        <f ca="1">IF($C124-O$1&lt;År1,0,N123*(1-VLOOKUP($A124,[1]Hugst!$R$5:$W$9,MATCH(ROUNDUP((O$1)/10,0)*10,[1]Hugst!$R$4:$W$4,0))))</f>
        <v>646.1127844873804</v>
      </c>
      <c r="P124">
        <f ca="1">IF($C124-P$1&lt;År1,0,O123*(1-VLOOKUP($A124,[1]Hugst!$R$5:$W$9,MATCH(ROUNDUP((P$1)/10,0)*10,[1]Hugst!$R$4:$W$4,0))))</f>
        <v>644.80530994702519</v>
      </c>
      <c r="Q124">
        <f ca="1">IF($C124-Q$1&lt;År1,0,P123*(1-VLOOKUP($A124,[1]Hugst!$R$5:$W$9,MATCH(ROUNDUP((Q$1)/10,0)*10,[1]Hugst!$R$4:$W$4,0))))</f>
        <v>643.7046809903751</v>
      </c>
      <c r="R124">
        <f ca="1">IF($C124-R$1&lt;År1,0,Q123*(1-VLOOKUP($A124,[1]Hugst!$R$5:$W$9,MATCH(ROUNDUP((R$1)/10,0)*10,[1]Hugst!$R$4:$W$4,0))))</f>
        <v>642.60819514732577</v>
      </c>
      <c r="S124">
        <f ca="1">IF($C124-S$1&lt;År1,0,R123*(1-VLOOKUP($A124,[1]Hugst!$R$5:$W$9,MATCH(ROUNDUP((S$1)/10,0)*10,[1]Hugst!$R$4:$W$4,0))))</f>
        <v>641.51585470290638</v>
      </c>
      <c r="T124">
        <f ca="1">IF($C124-T$1&lt;År1,0,S123*(1-VLOOKUP($A124,[1]Hugst!$R$5:$W$9,MATCH(ROUNDUP((T$1)/10,0)*10,[1]Hugst!$R$4:$W$4,0))))</f>
        <v>640.42766196872083</v>
      </c>
      <c r="U124">
        <f ca="1">IF($C124-U$1&lt;År1,0,T123*(1-VLOOKUP($A124,[1]Hugst!$R$5:$W$9,MATCH(ROUNDUP((U$1)/10,0)*10,[1]Hugst!$R$4:$W$4,0))))</f>
        <v>639.34361928298233</v>
      </c>
      <c r="V124">
        <f ca="1">IF($C124-V$1&lt;År1,0,U123*(1-VLOOKUP($A124,[1]Hugst!$R$5:$W$9,MATCH(ROUNDUP((V$1)/10,0)*10,[1]Hugst!$R$4:$W$4,0))))</f>
        <v>638.26372901061006</v>
      </c>
      <c r="W124">
        <f ca="1">IF($C124-W$1&lt;År1,0,V123*(1-VLOOKUP($A124,[1]Hugst!$R$5:$W$9,MATCH(ROUNDUP((W$1)/10,0)*10,[1]Hugst!$R$4:$W$4,0))))</f>
        <v>637.18799354327757</v>
      </c>
      <c r="X124">
        <f ca="1">IF($C124-X$1&lt;År1,0,W123*(1-VLOOKUP($A124,[1]Hugst!$R$5:$W$9,MATCH(ROUNDUP((X$1)/10,0)*10,[1]Hugst!$R$4:$W$4,0))))</f>
        <v>636.11641529946735</v>
      </c>
      <c r="Y124">
        <f ca="1">IF($C124-Y$1&lt;År1,0,X123*(1-VLOOKUP($A124,[1]Hugst!$R$5:$W$9,MATCH(ROUNDUP((Y$1)/10,0)*10,[1]Hugst!$R$4:$W$4,0))))</f>
        <v>933.86145483185339</v>
      </c>
      <c r="Z124">
        <f ca="1">IF($C124-Z$1&lt;År1,0,Y123*(1-VLOOKUP($A124,[1]Hugst!$R$5:$W$9,MATCH(ROUNDUP((Z$1)/10,0)*10,[1]Hugst!$R$4:$W$4,0))))</f>
        <v>932.1445508407661</v>
      </c>
      <c r="AA124">
        <f ca="1">IF($C124-AA$1&lt;År1,0,Z123*(1-VLOOKUP($A124,[1]Hugst!$R$5:$W$9,MATCH(ROUNDUP((AA$1)/10,0)*10,[1]Hugst!$R$4:$W$4,0))))</f>
        <v>931.87591437383026</v>
      </c>
      <c r="AB124">
        <f ca="1">IF($C124-AB$1&lt;År1,0,AA123*(1-VLOOKUP($A124,[1]Hugst!$R$5:$W$9,MATCH(ROUNDUP((AB$1)/10,0)*10,[1]Hugst!$R$4:$W$4,0))))</f>
        <v>931.61217391656248</v>
      </c>
      <c r="AC124">
        <f ca="1">IF($C124-AC$1&lt;År1,0,AB123*(1-VLOOKUP($A124,[1]Hugst!$R$5:$W$9,MATCH(ROUNDUP((AC$1)/10,0)*10,[1]Hugst!$R$4:$W$4,0))))</f>
        <v>931.35333548739618</v>
      </c>
      <c r="AD124">
        <f ca="1">IF($C124-AD$1&lt;År1,0,AC123*(1-VLOOKUP($A124,[1]Hugst!$R$5:$W$9,MATCH(ROUNDUP((AD$1)/10,0)*10,[1]Hugst!$R$4:$W$4,0))))</f>
        <v>931.09940514186371</v>
      </c>
      <c r="AE124">
        <f ca="1">IF($C124-AE$1&lt;År1,0,AD123*(1-VLOOKUP($A124,[1]Hugst!$R$5:$W$9,MATCH(ROUNDUP((AE$1)/10,0)*10,[1]Hugst!$R$4:$W$4,0))))</f>
        <v>930.85038897284596</v>
      </c>
      <c r="AF124">
        <f ca="1">IF($C124-AF$1&lt;År1,0,AE123*(1-VLOOKUP($A124,[1]Hugst!$R$5:$W$9,MATCH(ROUNDUP((AF$1)/10,0)*10,[1]Hugst!$R$4:$W$4,0))))</f>
        <v>930.60629311050684</v>
      </c>
      <c r="AG124">
        <f ca="1">IF($C124-AG$1&lt;År1,0,AF123*(1-VLOOKUP($A124,[1]Hugst!$R$5:$W$9,MATCH(ROUNDUP((AG$1)/10,0)*10,[1]Hugst!$R$4:$W$4,0))))</f>
        <v>930.36712372251304</v>
      </c>
      <c r="AH124">
        <f ca="1">IF($C124-AH$1&lt;År1,0,AG123*(1-VLOOKUP($A124,[1]Hugst!$R$5:$W$9,MATCH(ROUNDUP((AH$1)/10,0)*10,[1]Hugst!$R$4:$W$4,0))))</f>
        <v>930.13288701402121</v>
      </c>
      <c r="AI124">
        <f ca="1">IF($C124-AI$1&lt;År1,0,AH123*(1-VLOOKUP($A124,[1]Hugst!$R$5:$W$9,MATCH(ROUNDUP((AI$1)/10,0)*10,[1]Hugst!$R$4:$W$4,0))))</f>
        <v>929.90358922785117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26.786488338795607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644.14340381362172</v>
      </c>
      <c r="G125">
        <f ca="1">IF($C125-G$1&lt;År1,0,F124*(1-VLOOKUP($A125,[1]Hugst!$R$5:$W$9,MATCH(ROUNDUP((G$1)/10,0)*10,[1]Hugst!$R$4:$W$4,0))))</f>
        <v>645.03057891773324</v>
      </c>
      <c r="H125">
        <f ca="1">IF($C125-H$1&lt;År1,0,G124*(1-VLOOKUP($A125,[1]Hugst!$R$5:$W$9,MATCH(ROUNDUP((H$1)/10,0)*10,[1]Hugst!$R$4:$W$4,0))))</f>
        <v>645.13435791227812</v>
      </c>
      <c r="I125">
        <f ca="1">IF($C125-I$1&lt;År1,0,H124*(1-VLOOKUP($A125,[1]Hugst!$R$5:$W$9,MATCH(ROUNDUP((I$1)/10,0)*10,[1]Hugst!$R$4:$W$4,0))))</f>
        <v>645.24220161160292</v>
      </c>
      <c r="J125">
        <f ca="1">IF($C125-J$1&lt;År1,0,I124*(1-VLOOKUP($A125,[1]Hugst!$R$5:$W$9,MATCH(ROUNDUP((J$1)/10,0)*10,[1]Hugst!$R$4:$W$4,0))))</f>
        <v>645.35413205890336</v>
      </c>
      <c r="K125">
        <f ca="1">IF($C125-K$1&lt;År1,0,J124*(1-VLOOKUP($A125,[1]Hugst!$R$5:$W$9,MATCH(ROUNDUP((K$1)/10,0)*10,[1]Hugst!$R$4:$W$4,0))))</f>
        <v>645.47017140486105</v>
      </c>
      <c r="L125">
        <f ca="1">IF($C125-L$1&lt;År1,0,K124*(1-VLOOKUP($A125,[1]Hugst!$R$5:$W$9,MATCH(ROUNDUP((L$1)/10,0)*10,[1]Hugst!$R$4:$W$4,0))))</f>
        <v>645.59034190834655</v>
      </c>
      <c r="M125">
        <f ca="1">IF($C125-M$1&lt;År1,0,L124*(1-VLOOKUP($A125,[1]Hugst!$R$5:$W$9,MATCH(ROUNDUP((M$1)/10,0)*10,[1]Hugst!$R$4:$W$4,0))))</f>
        <v>645.71466593682226</v>
      </c>
      <c r="N125">
        <f ca="1">IF($C125-N$1&lt;År1,0,M124*(1-VLOOKUP($A125,[1]Hugst!$R$5:$W$9,MATCH(ROUNDUP((N$1)/10,0)*10,[1]Hugst!$R$4:$W$4,0))))</f>
        <v>645.84316596689814</v>
      </c>
      <c r="O125">
        <f ca="1">IF($C125-O$1&lt;År1,0,N124*(1-VLOOKUP($A125,[1]Hugst!$R$5:$W$9,MATCH(ROUNDUP((O$1)/10,0)*10,[1]Hugst!$R$4:$W$4,0))))</f>
        <v>645.97586458490014</v>
      </c>
      <c r="P125">
        <f ca="1">IF($C125-P$1&lt;År1,0,O124*(1-VLOOKUP($A125,[1]Hugst!$R$5:$W$9,MATCH(ROUNDUP((P$1)/10,0)*10,[1]Hugst!$R$4:$W$4,0))))</f>
        <v>645.12718871443349</v>
      </c>
      <c r="Q125">
        <f ca="1">IF($C125-Q$1&lt;År1,0,P124*(1-VLOOKUP($A125,[1]Hugst!$R$5:$W$9,MATCH(ROUNDUP((Q$1)/10,0)*10,[1]Hugst!$R$4:$W$4,0))))</f>
        <v>643.82170862676696</v>
      </c>
      <c r="R125">
        <f ca="1">IF($C125-R$1&lt;År1,0,Q124*(1-VLOOKUP($A125,[1]Hugst!$R$5:$W$9,MATCH(ROUNDUP((R$1)/10,0)*10,[1]Hugst!$R$4:$W$4,0))))</f>
        <v>642.722758595644</v>
      </c>
      <c r="S125">
        <f ca="1">IF($C125-S$1&lt;År1,0,R124*(1-VLOOKUP($A125,[1]Hugst!$R$5:$W$9,MATCH(ROUNDUP((S$1)/10,0)*10,[1]Hugst!$R$4:$W$4,0))))</f>
        <v>641.62794535811793</v>
      </c>
      <c r="T125">
        <f ca="1">IF($C125-T$1&lt;År1,0,S124*(1-VLOOKUP($A125,[1]Hugst!$R$5:$W$9,MATCH(ROUNDUP((T$1)/10,0)*10,[1]Hugst!$R$4:$W$4,0))))</f>
        <v>640.53727119573239</v>
      </c>
      <c r="U125">
        <f ca="1">IF($C125-U$1&lt;År1,0,T124*(1-VLOOKUP($A125,[1]Hugst!$R$5:$W$9,MATCH(ROUNDUP((U$1)/10,0)*10,[1]Hugst!$R$4:$W$4,0))))</f>
        <v>639.45073841656517</v>
      </c>
      <c r="V125">
        <f ca="1">IF($C125-V$1&lt;År1,0,U124*(1-VLOOKUP($A125,[1]Hugst!$R$5:$W$9,MATCH(ROUNDUP((V$1)/10,0)*10,[1]Hugst!$R$4:$W$4,0))))</f>
        <v>638.36834935526247</v>
      </c>
      <c r="W125">
        <f ca="1">IF($C125-W$1&lt;År1,0,V124*(1-VLOOKUP($A125,[1]Hugst!$R$5:$W$9,MATCH(ROUNDUP((W$1)/10,0)*10,[1]Hugst!$R$4:$W$4,0))))</f>
        <v>637.29010637313627</v>
      </c>
      <c r="X125">
        <f ca="1">IF($C125-X$1&lt;År1,0,W124*(1-VLOOKUP($A125,[1]Hugst!$R$5:$W$9,MATCH(ROUNDUP((X$1)/10,0)*10,[1]Hugst!$R$4:$W$4,0))))</f>
        <v>636.21601185821157</v>
      </c>
      <c r="Y125">
        <f ca="1">IF($C125-Y$1&lt;År1,0,X124*(1-VLOOKUP($A125,[1]Hugst!$R$5:$W$9,MATCH(ROUNDUP((Y$1)/10,0)*10,[1]Hugst!$R$4:$W$4,0))))</f>
        <v>635.14606822528174</v>
      </c>
      <c r="Z125">
        <f ca="1">IF($C125-Z$1&lt;År1,0,Y124*(1-VLOOKUP($A125,[1]Hugst!$R$5:$W$9,MATCH(ROUNDUP((Z$1)/10,0)*10,[1]Hugst!$R$4:$W$4,0))))</f>
        <v>932.23906840608618</v>
      </c>
      <c r="AA125">
        <f ca="1">IF($C125-AA$1&lt;År1,0,Z124*(1-VLOOKUP($A125,[1]Hugst!$R$5:$W$9,MATCH(ROUNDUP((AA$1)/10,0)*10,[1]Hugst!$R$4:$W$4,0))))</f>
        <v>930.52514717193253</v>
      </c>
      <c r="AB125">
        <f ca="1">IF($C125-AB$1&lt;År1,0,AA124*(1-VLOOKUP($A125,[1]Hugst!$R$5:$W$9,MATCH(ROUNDUP((AB$1)/10,0)*10,[1]Hugst!$R$4:$W$4,0))))</f>
        <v>930.25697740394344</v>
      </c>
      <c r="AC125">
        <f ca="1">IF($C125-AC$1&lt;År1,0,AB124*(1-VLOOKUP($A125,[1]Hugst!$R$5:$W$9,MATCH(ROUNDUP((AC$1)/10,0)*10,[1]Hugst!$R$4:$W$4,0))))</f>
        <v>929.993695139843</v>
      </c>
      <c r="AD125">
        <f ca="1">IF($C125-AD$1&lt;År1,0,AC124*(1-VLOOKUP($A125,[1]Hugst!$R$5:$W$9,MATCH(ROUNDUP((AD$1)/10,0)*10,[1]Hugst!$R$4:$W$4,0))))</f>
        <v>929.73530638760872</v>
      </c>
      <c r="AE125">
        <f ca="1">IF($C125-AE$1&lt;År1,0,AD124*(1-VLOOKUP($A125,[1]Hugst!$R$5:$W$9,MATCH(ROUNDUP((AE$1)/10,0)*10,[1]Hugst!$R$4:$W$4,0))))</f>
        <v>929.48181719225283</v>
      </c>
      <c r="AF125">
        <f ca="1">IF($C125-AF$1&lt;År1,0,AE124*(1-VLOOKUP($A125,[1]Hugst!$R$5:$W$9,MATCH(ROUNDUP((AF$1)/10,0)*10,[1]Hugst!$R$4:$W$4,0))))</f>
        <v>929.23323363607108</v>
      </c>
      <c r="AG125">
        <f ca="1">IF($C125-AG$1&lt;År1,0,AF124*(1-VLOOKUP($A125,[1]Hugst!$R$5:$W$9,MATCH(ROUNDUP((AG$1)/10,0)*10,[1]Hugst!$R$4:$W$4,0))))</f>
        <v>928.98956183857752</v>
      </c>
      <c r="AH125">
        <f ca="1">IF($C125-AH$1&lt;År1,0,AG124*(1-VLOOKUP($A125,[1]Hugst!$R$5:$W$9,MATCH(ROUNDUP((AH$1)/10,0)*10,[1]Hugst!$R$4:$W$4,0))))</f>
        <v>928.75080795672386</v>
      </c>
      <c r="AI125">
        <f ca="1">IF($C125-AI$1&lt;År1,0,AH124*(1-VLOOKUP($A125,[1]Hugst!$R$5:$W$9,MATCH(ROUNDUP((AI$1)/10,0)*10,[1]Hugst!$R$4:$W$4,0))))</f>
        <v>928.51697818488663</v>
      </c>
      <c r="AJ125">
        <f ca="1">IF($C125-AJ$1&lt;År1,0,AI124*(1-VLOOKUP($A125,[1]Hugst!$R$5:$W$9,MATCH(ROUNDUP((AJ$1)/10,0)*10,[1]Hugst!$R$4:$W$4,0))))</f>
        <v>929.07613264421627</v>
      </c>
      <c r="AL125">
        <f ca="1">SUM(F125:AJ125)</f>
        <v>23080.605756797257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602.03212367175934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601.48829301972796</v>
      </c>
      <c r="G127">
        <f ca="1">IF($C127-G$1&lt;År1,0,F126*(1-VLOOKUP($A127,[1]Hugst!$R$5:$W$9,MATCH(ROUNDUP((G$1)/10,0)*10,[1]Hugst!$R$4:$W$4,0))))</f>
        <v>602.03212367175934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630392.57650432875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600.94718152096243</v>
      </c>
      <c r="G128">
        <f ca="1">IF($C128-G$1&lt;År1,0,F127*(1-VLOOKUP($A128,[1]Hugst!$R$5:$W$9,MATCH(ROUNDUP((G$1)/10,0)*10,[1]Hugst!$R$4:$W$4,0))))</f>
        <v>601.48829301972796</v>
      </c>
      <c r="H128">
        <f ca="1">IF($C128-H$1&lt;År1,0,G127*(1-VLOOKUP($A128,[1]Hugst!$R$5:$W$9,MATCH(ROUNDUP((H$1)/10,0)*10,[1]Hugst!$R$4:$W$4,0))))</f>
        <v>602.03212367175934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600.40877557968702</v>
      </c>
      <c r="G129">
        <f ca="1">IF($C129-G$1&lt;År1,0,F128*(1-VLOOKUP($A129,[1]Hugst!$R$5:$W$9,MATCH(ROUNDUP((G$1)/10,0)*10,[1]Hugst!$R$4:$W$4,0))))</f>
        <v>600.94718152096243</v>
      </c>
      <c r="H129">
        <f ca="1">IF($C129-H$1&lt;År1,0,G128*(1-VLOOKUP($A129,[1]Hugst!$R$5:$W$9,MATCH(ROUNDUP((H$1)/10,0)*10,[1]Hugst!$R$4:$W$4,0))))</f>
        <v>601.48829301972796</v>
      </c>
      <c r="I129">
        <f ca="1">IF($C129-I$1&lt;År1,0,H128*(1-VLOOKUP($A129,[1]Hugst!$R$5:$W$9,MATCH(ROUNDUP((I$1)/10,0)*10,[1]Hugst!$R$4:$W$4,0))))</f>
        <v>602.03212367175934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599.87306166811823</v>
      </c>
      <c r="G130">
        <f ca="1">IF($C130-G$1&lt;År1,0,F129*(1-VLOOKUP($A130,[1]Hugst!$R$5:$W$9,MATCH(ROUNDUP((G$1)/10,0)*10,[1]Hugst!$R$4:$W$4,0))))</f>
        <v>600.40877557968702</v>
      </c>
      <c r="H130">
        <f ca="1">IF($C130-H$1&lt;År1,0,G129*(1-VLOOKUP($A130,[1]Hugst!$R$5:$W$9,MATCH(ROUNDUP((H$1)/10,0)*10,[1]Hugst!$R$4:$W$4,0))))</f>
        <v>600.94718152096243</v>
      </c>
      <c r="I130">
        <f ca="1">IF($C130-I$1&lt;År1,0,H129*(1-VLOOKUP($A130,[1]Hugst!$R$5:$W$9,MATCH(ROUNDUP((I$1)/10,0)*10,[1]Hugst!$R$4:$W$4,0))))</f>
        <v>601.48829301972796</v>
      </c>
      <c r="J130">
        <f ca="1">IF($C130-J$1&lt;År1,0,I129*(1-VLOOKUP($A130,[1]Hugst!$R$5:$W$9,MATCH(ROUNDUP((J$1)/10,0)*10,[1]Hugst!$R$4:$W$4,0))))</f>
        <v>602.03212367175934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599.34002632610714</v>
      </c>
      <c r="G131">
        <f ca="1">IF($C131-G$1&lt;År1,0,F130*(1-VLOOKUP($A131,[1]Hugst!$R$5:$W$9,MATCH(ROUNDUP((G$1)/10,0)*10,[1]Hugst!$R$4:$W$4,0))))</f>
        <v>599.87306166811823</v>
      </c>
      <c r="H131">
        <f ca="1">IF($C131-H$1&lt;År1,0,G130*(1-VLOOKUP($A131,[1]Hugst!$R$5:$W$9,MATCH(ROUNDUP((H$1)/10,0)*10,[1]Hugst!$R$4:$W$4,0))))</f>
        <v>600.40877557968702</v>
      </c>
      <c r="I131">
        <f ca="1">IF($C131-I$1&lt;År1,0,H130*(1-VLOOKUP($A131,[1]Hugst!$R$5:$W$9,MATCH(ROUNDUP((I$1)/10,0)*10,[1]Hugst!$R$4:$W$4,0))))</f>
        <v>600.94718152096243</v>
      </c>
      <c r="J131">
        <f ca="1">IF($C131-J$1&lt;År1,0,I130*(1-VLOOKUP($A131,[1]Hugst!$R$5:$W$9,MATCH(ROUNDUP((J$1)/10,0)*10,[1]Hugst!$R$4:$W$4,0))))</f>
        <v>601.48829301972796</v>
      </c>
      <c r="K131">
        <f ca="1">IF($C131-K$1&lt;År1,0,J130*(1-VLOOKUP($A131,[1]Hugst!$R$5:$W$9,MATCH(ROUNDUP((K$1)/10,0)*10,[1]Hugst!$R$4:$W$4,0))))</f>
        <v>602.03212367175934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598.80965616080709</v>
      </c>
      <c r="G132">
        <f ca="1">IF($C132-G$1&lt;År1,0,F131*(1-VLOOKUP($A132,[1]Hugst!$R$5:$W$9,MATCH(ROUNDUP((G$1)/10,0)*10,[1]Hugst!$R$4:$W$4,0))))</f>
        <v>599.34002632610714</v>
      </c>
      <c r="H132">
        <f ca="1">IF($C132-H$1&lt;År1,0,G131*(1-VLOOKUP($A132,[1]Hugst!$R$5:$W$9,MATCH(ROUNDUP((H$1)/10,0)*10,[1]Hugst!$R$4:$W$4,0))))</f>
        <v>599.87306166811823</v>
      </c>
      <c r="I132">
        <f ca="1">IF($C132-I$1&lt;År1,0,H131*(1-VLOOKUP($A132,[1]Hugst!$R$5:$W$9,MATCH(ROUNDUP((I$1)/10,0)*10,[1]Hugst!$R$4:$W$4,0))))</f>
        <v>600.40877557968702</v>
      </c>
      <c r="J132">
        <f ca="1">IF($C132-J$1&lt;År1,0,I131*(1-VLOOKUP($A132,[1]Hugst!$R$5:$W$9,MATCH(ROUNDUP((J$1)/10,0)*10,[1]Hugst!$R$4:$W$4,0))))</f>
        <v>600.94718152096243</v>
      </c>
      <c r="K132">
        <f ca="1">IF($C132-K$1&lt;År1,0,J131*(1-VLOOKUP($A132,[1]Hugst!$R$5:$W$9,MATCH(ROUNDUP((K$1)/10,0)*10,[1]Hugst!$R$4:$W$4,0))))</f>
        <v>601.48829301972796</v>
      </c>
      <c r="L132">
        <f ca="1">IF($C132-L$1&lt;År1,0,K131*(1-VLOOKUP($A132,[1]Hugst!$R$5:$W$9,MATCH(ROUNDUP((L$1)/10,0)*10,[1]Hugst!$R$4:$W$4,0))))</f>
        <v>602.03212367175934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598.28193784633402</v>
      </c>
      <c r="G133">
        <f ca="1">IF($C133-G$1&lt;År1,0,F132*(1-VLOOKUP($A133,[1]Hugst!$R$5:$W$9,MATCH(ROUNDUP((G$1)/10,0)*10,[1]Hugst!$R$4:$W$4,0))))</f>
        <v>598.80965616080709</v>
      </c>
      <c r="H133">
        <f ca="1">IF($C133-H$1&lt;År1,0,G132*(1-VLOOKUP($A133,[1]Hugst!$R$5:$W$9,MATCH(ROUNDUP((H$1)/10,0)*10,[1]Hugst!$R$4:$W$4,0))))</f>
        <v>599.34002632610714</v>
      </c>
      <c r="I133">
        <f ca="1">IF($C133-I$1&lt;År1,0,H132*(1-VLOOKUP($A133,[1]Hugst!$R$5:$W$9,MATCH(ROUNDUP((I$1)/10,0)*10,[1]Hugst!$R$4:$W$4,0))))</f>
        <v>599.87306166811823</v>
      </c>
      <c r="J133">
        <f ca="1">IF($C133-J$1&lt;År1,0,I132*(1-VLOOKUP($A133,[1]Hugst!$R$5:$W$9,MATCH(ROUNDUP((J$1)/10,0)*10,[1]Hugst!$R$4:$W$4,0))))</f>
        <v>600.40877557968702</v>
      </c>
      <c r="K133">
        <f ca="1">IF($C133-K$1&lt;År1,0,J132*(1-VLOOKUP($A133,[1]Hugst!$R$5:$W$9,MATCH(ROUNDUP((K$1)/10,0)*10,[1]Hugst!$R$4:$W$4,0))))</f>
        <v>600.94718152096243</v>
      </c>
      <c r="L133">
        <f ca="1">IF($C133-L$1&lt;År1,0,K132*(1-VLOOKUP($A133,[1]Hugst!$R$5:$W$9,MATCH(ROUNDUP((L$1)/10,0)*10,[1]Hugst!$R$4:$W$4,0))))</f>
        <v>601.48829301972796</v>
      </c>
      <c r="M133">
        <f ca="1">IF($C133-M$1&lt;År1,0,L132*(1-VLOOKUP($A133,[1]Hugst!$R$5:$W$9,MATCH(ROUNDUP((M$1)/10,0)*10,[1]Hugst!$R$4:$W$4,0))))</f>
        <v>602.03212367175934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597.75685812343352</v>
      </c>
      <c r="G134">
        <f ca="1">IF($C134-G$1&lt;År1,0,F133*(1-VLOOKUP($A134,[1]Hugst!$R$5:$W$9,MATCH(ROUNDUP((G$1)/10,0)*10,[1]Hugst!$R$4:$W$4,0))))</f>
        <v>598.28193784633402</v>
      </c>
      <c r="H134">
        <f ca="1">IF($C134-H$1&lt;År1,0,G133*(1-VLOOKUP($A134,[1]Hugst!$R$5:$W$9,MATCH(ROUNDUP((H$1)/10,0)*10,[1]Hugst!$R$4:$W$4,0))))</f>
        <v>598.80965616080709</v>
      </c>
      <c r="I134">
        <f ca="1">IF($C134-I$1&lt;År1,0,H133*(1-VLOOKUP($A134,[1]Hugst!$R$5:$W$9,MATCH(ROUNDUP((I$1)/10,0)*10,[1]Hugst!$R$4:$W$4,0))))</f>
        <v>599.34002632610714</v>
      </c>
      <c r="J134">
        <f ca="1">IF($C134-J$1&lt;År1,0,I133*(1-VLOOKUP($A134,[1]Hugst!$R$5:$W$9,MATCH(ROUNDUP((J$1)/10,0)*10,[1]Hugst!$R$4:$W$4,0))))</f>
        <v>599.87306166811823</v>
      </c>
      <c r="K134">
        <f ca="1">IF($C134-K$1&lt;År1,0,J133*(1-VLOOKUP($A134,[1]Hugst!$R$5:$W$9,MATCH(ROUNDUP((K$1)/10,0)*10,[1]Hugst!$R$4:$W$4,0))))</f>
        <v>600.40877557968702</v>
      </c>
      <c r="L134">
        <f ca="1">IF($C134-L$1&lt;År1,0,K133*(1-VLOOKUP($A134,[1]Hugst!$R$5:$W$9,MATCH(ROUNDUP((L$1)/10,0)*10,[1]Hugst!$R$4:$W$4,0))))</f>
        <v>600.94718152096243</v>
      </c>
      <c r="M134">
        <f ca="1">IF($C134-M$1&lt;År1,0,L133*(1-VLOOKUP($A134,[1]Hugst!$R$5:$W$9,MATCH(ROUNDUP((M$1)/10,0)*10,[1]Hugst!$R$4:$W$4,0))))</f>
        <v>601.48829301972796</v>
      </c>
      <c r="N134">
        <f ca="1">IF($C134-N$1&lt;År1,0,M133*(1-VLOOKUP($A134,[1]Hugst!$R$5:$W$9,MATCH(ROUNDUP((N$1)/10,0)*10,[1]Hugst!$R$4:$W$4,0))))</f>
        <v>602.03212367175934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597.23440379914155</v>
      </c>
      <c r="G135">
        <f ca="1">IF($C135-G$1&lt;År1,0,F134*(1-VLOOKUP($A135,[1]Hugst!$R$5:$W$9,MATCH(ROUNDUP((G$1)/10,0)*10,[1]Hugst!$R$4:$W$4,0))))</f>
        <v>597.75685812343352</v>
      </c>
      <c r="H135">
        <f ca="1">IF($C135-H$1&lt;År1,0,G134*(1-VLOOKUP($A135,[1]Hugst!$R$5:$W$9,MATCH(ROUNDUP((H$1)/10,0)*10,[1]Hugst!$R$4:$W$4,0))))</f>
        <v>598.28193784633402</v>
      </c>
      <c r="I135">
        <f ca="1">IF($C135-I$1&lt;År1,0,H134*(1-VLOOKUP($A135,[1]Hugst!$R$5:$W$9,MATCH(ROUNDUP((I$1)/10,0)*10,[1]Hugst!$R$4:$W$4,0))))</f>
        <v>598.80965616080709</v>
      </c>
      <c r="J135">
        <f ca="1">IF($C135-J$1&lt;År1,0,I134*(1-VLOOKUP($A135,[1]Hugst!$R$5:$W$9,MATCH(ROUNDUP((J$1)/10,0)*10,[1]Hugst!$R$4:$W$4,0))))</f>
        <v>599.34002632610714</v>
      </c>
      <c r="K135">
        <f ca="1">IF($C135-K$1&lt;År1,0,J134*(1-VLOOKUP($A135,[1]Hugst!$R$5:$W$9,MATCH(ROUNDUP((K$1)/10,0)*10,[1]Hugst!$R$4:$W$4,0))))</f>
        <v>599.87306166811823</v>
      </c>
      <c r="L135">
        <f ca="1">IF($C135-L$1&lt;År1,0,K134*(1-VLOOKUP($A135,[1]Hugst!$R$5:$W$9,MATCH(ROUNDUP((L$1)/10,0)*10,[1]Hugst!$R$4:$W$4,0))))</f>
        <v>600.40877557968702</v>
      </c>
      <c r="M135">
        <f ca="1">IF($C135-M$1&lt;År1,0,L134*(1-VLOOKUP($A135,[1]Hugst!$R$5:$W$9,MATCH(ROUNDUP((M$1)/10,0)*10,[1]Hugst!$R$4:$W$4,0))))</f>
        <v>600.94718152096243</v>
      </c>
      <c r="N135">
        <f ca="1">IF($C135-N$1&lt;År1,0,M134*(1-VLOOKUP($A135,[1]Hugst!$R$5:$W$9,MATCH(ROUNDUP((N$1)/10,0)*10,[1]Hugst!$R$4:$W$4,0))))</f>
        <v>601.48829301972796</v>
      </c>
      <c r="O135">
        <f ca="1">IF($C135-O$1&lt;År1,0,N134*(1-VLOOKUP($A135,[1]Hugst!$R$5:$W$9,MATCH(ROUNDUP((O$1)/10,0)*10,[1]Hugst!$R$4:$W$4,0))))</f>
        <v>602.03212367175934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596.71456174648119</v>
      </c>
      <c r="G136">
        <f ca="1">IF($C136-G$1&lt;År1,0,F135*(1-VLOOKUP($A136,[1]Hugst!$R$5:$W$9,MATCH(ROUNDUP((G$1)/10,0)*10,[1]Hugst!$R$4:$W$4,0))))</f>
        <v>597.23440379914155</v>
      </c>
      <c r="H136">
        <f ca="1">IF($C136-H$1&lt;År1,0,G135*(1-VLOOKUP($A136,[1]Hugst!$R$5:$W$9,MATCH(ROUNDUP((H$1)/10,0)*10,[1]Hugst!$R$4:$W$4,0))))</f>
        <v>597.75685812343352</v>
      </c>
      <c r="I136">
        <f ca="1">IF($C136-I$1&lt;År1,0,H135*(1-VLOOKUP($A136,[1]Hugst!$R$5:$W$9,MATCH(ROUNDUP((I$1)/10,0)*10,[1]Hugst!$R$4:$W$4,0))))</f>
        <v>598.28193784633402</v>
      </c>
      <c r="J136">
        <f ca="1">IF($C136-J$1&lt;År1,0,I135*(1-VLOOKUP($A136,[1]Hugst!$R$5:$W$9,MATCH(ROUNDUP((J$1)/10,0)*10,[1]Hugst!$R$4:$W$4,0))))</f>
        <v>598.80965616080709</v>
      </c>
      <c r="K136">
        <f ca="1">IF($C136-K$1&lt;År1,0,J135*(1-VLOOKUP($A136,[1]Hugst!$R$5:$W$9,MATCH(ROUNDUP((K$1)/10,0)*10,[1]Hugst!$R$4:$W$4,0))))</f>
        <v>599.34002632610714</v>
      </c>
      <c r="L136">
        <f ca="1">IF($C136-L$1&lt;År1,0,K135*(1-VLOOKUP($A136,[1]Hugst!$R$5:$W$9,MATCH(ROUNDUP((L$1)/10,0)*10,[1]Hugst!$R$4:$W$4,0))))</f>
        <v>599.87306166811823</v>
      </c>
      <c r="M136">
        <f ca="1">IF($C136-M$1&lt;År1,0,L135*(1-VLOOKUP($A136,[1]Hugst!$R$5:$W$9,MATCH(ROUNDUP((M$1)/10,0)*10,[1]Hugst!$R$4:$W$4,0))))</f>
        <v>600.40877557968702</v>
      </c>
      <c r="N136">
        <f ca="1">IF($C136-N$1&lt;År1,0,M135*(1-VLOOKUP($A136,[1]Hugst!$R$5:$W$9,MATCH(ROUNDUP((N$1)/10,0)*10,[1]Hugst!$R$4:$W$4,0))))</f>
        <v>600.94718152096243</v>
      </c>
      <c r="O136">
        <f ca="1">IF($C136-O$1&lt;År1,0,N135*(1-VLOOKUP($A136,[1]Hugst!$R$5:$W$9,MATCH(ROUNDUP((O$1)/10,0)*10,[1]Hugst!$R$4:$W$4,0))))</f>
        <v>601.48829301972796</v>
      </c>
      <c r="P136">
        <f ca="1">IF($C136-P$1&lt;År1,0,O135*(1-VLOOKUP($A136,[1]Hugst!$R$5:$W$9,MATCH(ROUNDUP((P$1)/10,0)*10,[1]Hugst!$R$4:$W$4,0))))</f>
        <v>602.03212367175934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374.22762193437535</v>
      </c>
      <c r="G137">
        <f ca="1">IF($C137-G$1&lt;År1,0,F136*(1-VLOOKUP($A137,[1]Hugst!$R$5:$W$9,MATCH(ROUNDUP((G$1)/10,0)*10,[1]Hugst!$R$4:$W$4,0))))</f>
        <v>596.71456174648119</v>
      </c>
      <c r="H137">
        <f ca="1">IF($C137-H$1&lt;År1,0,G136*(1-VLOOKUP($A137,[1]Hugst!$R$5:$W$9,MATCH(ROUNDUP((H$1)/10,0)*10,[1]Hugst!$R$4:$W$4,0))))</f>
        <v>597.23440379914155</v>
      </c>
      <c r="I137">
        <f ca="1">IF($C137-I$1&lt;År1,0,H136*(1-VLOOKUP($A137,[1]Hugst!$R$5:$W$9,MATCH(ROUNDUP((I$1)/10,0)*10,[1]Hugst!$R$4:$W$4,0))))</f>
        <v>597.75685812343352</v>
      </c>
      <c r="J137">
        <f ca="1">IF($C137-J$1&lt;År1,0,I136*(1-VLOOKUP($A137,[1]Hugst!$R$5:$W$9,MATCH(ROUNDUP((J$1)/10,0)*10,[1]Hugst!$R$4:$W$4,0))))</f>
        <v>598.28193784633402</v>
      </c>
      <c r="K137">
        <f ca="1">IF($C137-K$1&lt;År1,0,J136*(1-VLOOKUP($A137,[1]Hugst!$R$5:$W$9,MATCH(ROUNDUP((K$1)/10,0)*10,[1]Hugst!$R$4:$W$4,0))))</f>
        <v>598.80965616080709</v>
      </c>
      <c r="L137">
        <f ca="1">IF($C137-L$1&lt;År1,0,K136*(1-VLOOKUP($A137,[1]Hugst!$R$5:$W$9,MATCH(ROUNDUP((L$1)/10,0)*10,[1]Hugst!$R$4:$W$4,0))))</f>
        <v>599.34002632610714</v>
      </c>
      <c r="M137">
        <f ca="1">IF($C137-M$1&lt;År1,0,L136*(1-VLOOKUP($A137,[1]Hugst!$R$5:$W$9,MATCH(ROUNDUP((M$1)/10,0)*10,[1]Hugst!$R$4:$W$4,0))))</f>
        <v>599.87306166811823</v>
      </c>
      <c r="N137">
        <f ca="1">IF($C137-N$1&lt;År1,0,M136*(1-VLOOKUP($A137,[1]Hugst!$R$5:$W$9,MATCH(ROUNDUP((N$1)/10,0)*10,[1]Hugst!$R$4:$W$4,0))))</f>
        <v>600.40877557968702</v>
      </c>
      <c r="O137">
        <f ca="1">IF($C137-O$1&lt;År1,0,N136*(1-VLOOKUP($A137,[1]Hugst!$R$5:$W$9,MATCH(ROUNDUP((O$1)/10,0)*10,[1]Hugst!$R$4:$W$4,0))))</f>
        <v>600.94718152096243</v>
      </c>
      <c r="P137">
        <f ca="1">IF($C137-P$1&lt;År1,0,O136*(1-VLOOKUP($A137,[1]Hugst!$R$5:$W$9,MATCH(ROUNDUP((P$1)/10,0)*10,[1]Hugst!$R$4:$W$4,0))))</f>
        <v>601.48829301972796</v>
      </c>
      <c r="Q137">
        <f ca="1">IF($C137-Q$1&lt;År1,0,P136*(1-VLOOKUP($A137,[1]Hugst!$R$5:$W$9,MATCH(ROUNDUP((Q$1)/10,0)*10,[1]Hugst!$R$4:$W$4,0))))</f>
        <v>602.03212367175934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373.71296530619003</v>
      </c>
      <c r="G138">
        <f ca="1">IF($C138-G$1&lt;År1,0,F137*(1-VLOOKUP($A138,[1]Hugst!$R$5:$W$9,MATCH(ROUNDUP((G$1)/10,0)*10,[1]Hugst!$R$4:$W$4,0))))</f>
        <v>374.22762193437535</v>
      </c>
      <c r="H138">
        <f ca="1">IF($C138-H$1&lt;År1,0,G137*(1-VLOOKUP($A138,[1]Hugst!$R$5:$W$9,MATCH(ROUNDUP((H$1)/10,0)*10,[1]Hugst!$R$4:$W$4,0))))</f>
        <v>596.71456174648119</v>
      </c>
      <c r="I138">
        <f ca="1">IF($C138-I$1&lt;År1,0,H137*(1-VLOOKUP($A138,[1]Hugst!$R$5:$W$9,MATCH(ROUNDUP((I$1)/10,0)*10,[1]Hugst!$R$4:$W$4,0))))</f>
        <v>597.23440379914155</v>
      </c>
      <c r="J138">
        <f ca="1">IF($C138-J$1&lt;År1,0,I137*(1-VLOOKUP($A138,[1]Hugst!$R$5:$W$9,MATCH(ROUNDUP((J$1)/10,0)*10,[1]Hugst!$R$4:$W$4,0))))</f>
        <v>597.75685812343352</v>
      </c>
      <c r="K138">
        <f ca="1">IF($C138-K$1&lt;År1,0,J137*(1-VLOOKUP($A138,[1]Hugst!$R$5:$W$9,MATCH(ROUNDUP((K$1)/10,0)*10,[1]Hugst!$R$4:$W$4,0))))</f>
        <v>598.28193784633402</v>
      </c>
      <c r="L138">
        <f ca="1">IF($C138-L$1&lt;År1,0,K137*(1-VLOOKUP($A138,[1]Hugst!$R$5:$W$9,MATCH(ROUNDUP((L$1)/10,0)*10,[1]Hugst!$R$4:$W$4,0))))</f>
        <v>598.80965616080709</v>
      </c>
      <c r="M138">
        <f ca="1">IF($C138-M$1&lt;År1,0,L137*(1-VLOOKUP($A138,[1]Hugst!$R$5:$W$9,MATCH(ROUNDUP((M$1)/10,0)*10,[1]Hugst!$R$4:$W$4,0))))</f>
        <v>599.34002632610714</v>
      </c>
      <c r="N138">
        <f ca="1">IF($C138-N$1&lt;År1,0,M137*(1-VLOOKUP($A138,[1]Hugst!$R$5:$W$9,MATCH(ROUNDUP((N$1)/10,0)*10,[1]Hugst!$R$4:$W$4,0))))</f>
        <v>599.87306166811823</v>
      </c>
      <c r="O138">
        <f ca="1">IF($C138-O$1&lt;År1,0,N137*(1-VLOOKUP($A138,[1]Hugst!$R$5:$W$9,MATCH(ROUNDUP((O$1)/10,0)*10,[1]Hugst!$R$4:$W$4,0))))</f>
        <v>600.40877557968702</v>
      </c>
      <c r="P138">
        <f ca="1">IF($C138-P$1&lt;År1,0,O137*(1-VLOOKUP($A138,[1]Hugst!$R$5:$W$9,MATCH(ROUNDUP((P$1)/10,0)*10,[1]Hugst!$R$4:$W$4,0))))</f>
        <v>600.94718152096243</v>
      </c>
      <c r="Q138">
        <f ca="1">IF($C138-Q$1&lt;År1,0,P137*(1-VLOOKUP($A138,[1]Hugst!$R$5:$W$9,MATCH(ROUNDUP((Q$1)/10,0)*10,[1]Hugst!$R$4:$W$4,0))))</f>
        <v>601.48829301972796</v>
      </c>
      <c r="R138">
        <f ca="1">IF($C138-R$1&lt;År1,0,Q137*(1-VLOOKUP($A138,[1]Hugst!$R$5:$W$9,MATCH(ROUNDUP((R$1)/10,0)*10,[1]Hugst!$R$4:$W$4,0))))</f>
        <v>602.03212367175934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373.2008819611379</v>
      </c>
      <c r="G139">
        <f ca="1">IF($C139-G$1&lt;År1,0,F138*(1-VLOOKUP($A139,[1]Hugst!$R$5:$W$9,MATCH(ROUNDUP((G$1)/10,0)*10,[1]Hugst!$R$4:$W$4,0))))</f>
        <v>373.71296530619003</v>
      </c>
      <c r="H139">
        <f ca="1">IF($C139-H$1&lt;År1,0,G138*(1-VLOOKUP($A139,[1]Hugst!$R$5:$W$9,MATCH(ROUNDUP((H$1)/10,0)*10,[1]Hugst!$R$4:$W$4,0))))</f>
        <v>374.22762193437535</v>
      </c>
      <c r="I139">
        <f ca="1">IF($C139-I$1&lt;År1,0,H138*(1-VLOOKUP($A139,[1]Hugst!$R$5:$W$9,MATCH(ROUNDUP((I$1)/10,0)*10,[1]Hugst!$R$4:$W$4,0))))</f>
        <v>596.71456174648119</v>
      </c>
      <c r="J139">
        <f ca="1">IF($C139-J$1&lt;År1,0,I138*(1-VLOOKUP($A139,[1]Hugst!$R$5:$W$9,MATCH(ROUNDUP((J$1)/10,0)*10,[1]Hugst!$R$4:$W$4,0))))</f>
        <v>597.23440379914155</v>
      </c>
      <c r="K139">
        <f ca="1">IF($C139-K$1&lt;År1,0,J138*(1-VLOOKUP($A139,[1]Hugst!$R$5:$W$9,MATCH(ROUNDUP((K$1)/10,0)*10,[1]Hugst!$R$4:$W$4,0))))</f>
        <v>597.75685812343352</v>
      </c>
      <c r="L139">
        <f ca="1">IF($C139-L$1&lt;År1,0,K138*(1-VLOOKUP($A139,[1]Hugst!$R$5:$W$9,MATCH(ROUNDUP((L$1)/10,0)*10,[1]Hugst!$R$4:$W$4,0))))</f>
        <v>598.28193784633402</v>
      </c>
      <c r="M139">
        <f ca="1">IF($C139-M$1&lt;År1,0,L138*(1-VLOOKUP($A139,[1]Hugst!$R$5:$W$9,MATCH(ROUNDUP((M$1)/10,0)*10,[1]Hugst!$R$4:$W$4,0))))</f>
        <v>598.80965616080709</v>
      </c>
      <c r="N139">
        <f ca="1">IF($C139-N$1&lt;År1,0,M138*(1-VLOOKUP($A139,[1]Hugst!$R$5:$W$9,MATCH(ROUNDUP((N$1)/10,0)*10,[1]Hugst!$R$4:$W$4,0))))</f>
        <v>599.34002632610714</v>
      </c>
      <c r="O139">
        <f ca="1">IF($C139-O$1&lt;År1,0,N138*(1-VLOOKUP($A139,[1]Hugst!$R$5:$W$9,MATCH(ROUNDUP((O$1)/10,0)*10,[1]Hugst!$R$4:$W$4,0))))</f>
        <v>599.87306166811823</v>
      </c>
      <c r="P139">
        <f ca="1">IF($C139-P$1&lt;År1,0,O138*(1-VLOOKUP($A139,[1]Hugst!$R$5:$W$9,MATCH(ROUNDUP((P$1)/10,0)*10,[1]Hugst!$R$4:$W$4,0))))</f>
        <v>600.40877557968702</v>
      </c>
      <c r="Q139">
        <f ca="1">IF($C139-Q$1&lt;År1,0,P138*(1-VLOOKUP($A139,[1]Hugst!$R$5:$W$9,MATCH(ROUNDUP((Q$1)/10,0)*10,[1]Hugst!$R$4:$W$4,0))))</f>
        <v>600.94718152096243</v>
      </c>
      <c r="R139">
        <f ca="1">IF($C139-R$1&lt;År1,0,Q138*(1-VLOOKUP($A139,[1]Hugst!$R$5:$W$9,MATCH(ROUNDUP((R$1)/10,0)*10,[1]Hugst!$R$4:$W$4,0))))</f>
        <v>601.48829301972796</v>
      </c>
      <c r="S139">
        <f ca="1">IF($C139-S$1&lt;År1,0,R138*(1-VLOOKUP($A139,[1]Hugst!$R$5:$W$9,MATCH(ROUNDUP((S$1)/10,0)*10,[1]Hugst!$R$4:$W$4,0))))</f>
        <v>602.03212367175934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372.69135903281409</v>
      </c>
      <c r="G140">
        <f ca="1">IF($C140-G$1&lt;År1,0,F139*(1-VLOOKUP($A140,[1]Hugst!$R$5:$W$9,MATCH(ROUNDUP((G$1)/10,0)*10,[1]Hugst!$R$4:$W$4,0))))</f>
        <v>373.2008819611379</v>
      </c>
      <c r="H140">
        <f ca="1">IF($C140-H$1&lt;År1,0,G139*(1-VLOOKUP($A140,[1]Hugst!$R$5:$W$9,MATCH(ROUNDUP((H$1)/10,0)*10,[1]Hugst!$R$4:$W$4,0))))</f>
        <v>373.71296530619003</v>
      </c>
      <c r="I140">
        <f ca="1">IF($C140-I$1&lt;År1,0,H139*(1-VLOOKUP($A140,[1]Hugst!$R$5:$W$9,MATCH(ROUNDUP((I$1)/10,0)*10,[1]Hugst!$R$4:$W$4,0))))</f>
        <v>374.22762193437535</v>
      </c>
      <c r="J140">
        <f ca="1">IF($C140-J$1&lt;År1,0,I139*(1-VLOOKUP($A140,[1]Hugst!$R$5:$W$9,MATCH(ROUNDUP((J$1)/10,0)*10,[1]Hugst!$R$4:$W$4,0))))</f>
        <v>596.71456174648119</v>
      </c>
      <c r="K140">
        <f ca="1">IF($C140-K$1&lt;År1,0,J139*(1-VLOOKUP($A140,[1]Hugst!$R$5:$W$9,MATCH(ROUNDUP((K$1)/10,0)*10,[1]Hugst!$R$4:$W$4,0))))</f>
        <v>597.23440379914155</v>
      </c>
      <c r="L140">
        <f ca="1">IF($C140-L$1&lt;År1,0,K139*(1-VLOOKUP($A140,[1]Hugst!$R$5:$W$9,MATCH(ROUNDUP((L$1)/10,0)*10,[1]Hugst!$R$4:$W$4,0))))</f>
        <v>597.75685812343352</v>
      </c>
      <c r="M140">
        <f ca="1">IF($C140-M$1&lt;År1,0,L139*(1-VLOOKUP($A140,[1]Hugst!$R$5:$W$9,MATCH(ROUNDUP((M$1)/10,0)*10,[1]Hugst!$R$4:$W$4,0))))</f>
        <v>598.28193784633402</v>
      </c>
      <c r="N140">
        <f ca="1">IF($C140-N$1&lt;År1,0,M139*(1-VLOOKUP($A140,[1]Hugst!$R$5:$W$9,MATCH(ROUNDUP((N$1)/10,0)*10,[1]Hugst!$R$4:$W$4,0))))</f>
        <v>598.80965616080709</v>
      </c>
      <c r="O140">
        <f ca="1">IF($C140-O$1&lt;År1,0,N139*(1-VLOOKUP($A140,[1]Hugst!$R$5:$W$9,MATCH(ROUNDUP((O$1)/10,0)*10,[1]Hugst!$R$4:$W$4,0))))</f>
        <v>599.34002632610714</v>
      </c>
      <c r="P140">
        <f ca="1">IF($C140-P$1&lt;År1,0,O139*(1-VLOOKUP($A140,[1]Hugst!$R$5:$W$9,MATCH(ROUNDUP((P$1)/10,0)*10,[1]Hugst!$R$4:$W$4,0))))</f>
        <v>599.87306166811823</v>
      </c>
      <c r="Q140">
        <f ca="1">IF($C140-Q$1&lt;År1,0,P139*(1-VLOOKUP($A140,[1]Hugst!$R$5:$W$9,MATCH(ROUNDUP((Q$1)/10,0)*10,[1]Hugst!$R$4:$W$4,0))))</f>
        <v>600.40877557968702</v>
      </c>
      <c r="R140">
        <f ca="1">IF($C140-R$1&lt;År1,0,Q139*(1-VLOOKUP($A140,[1]Hugst!$R$5:$W$9,MATCH(ROUNDUP((R$1)/10,0)*10,[1]Hugst!$R$4:$W$4,0))))</f>
        <v>600.94718152096243</v>
      </c>
      <c r="S140">
        <f ca="1">IF($C140-S$1&lt;År1,0,R139*(1-VLOOKUP($A140,[1]Hugst!$R$5:$W$9,MATCH(ROUNDUP((S$1)/10,0)*10,[1]Hugst!$R$4:$W$4,0))))</f>
        <v>601.48829301972796</v>
      </c>
      <c r="T140">
        <f ca="1">IF($C140-T$1&lt;År1,0,S139*(1-VLOOKUP($A140,[1]Hugst!$R$5:$W$9,MATCH(ROUNDUP((T$1)/10,0)*10,[1]Hugst!$R$4:$W$4,0))))</f>
        <v>602.03212367175934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372.18438371913368</v>
      </c>
      <c r="G141">
        <f ca="1">IF($C141-G$1&lt;År1,0,F140*(1-VLOOKUP($A141,[1]Hugst!$R$5:$W$9,MATCH(ROUNDUP((G$1)/10,0)*10,[1]Hugst!$R$4:$W$4,0))))</f>
        <v>372.69135903281409</v>
      </c>
      <c r="H141">
        <f ca="1">IF($C141-H$1&lt;År1,0,G140*(1-VLOOKUP($A141,[1]Hugst!$R$5:$W$9,MATCH(ROUNDUP((H$1)/10,0)*10,[1]Hugst!$R$4:$W$4,0))))</f>
        <v>373.2008819611379</v>
      </c>
      <c r="I141">
        <f ca="1">IF($C141-I$1&lt;År1,0,H140*(1-VLOOKUP($A141,[1]Hugst!$R$5:$W$9,MATCH(ROUNDUP((I$1)/10,0)*10,[1]Hugst!$R$4:$W$4,0))))</f>
        <v>373.71296530619003</v>
      </c>
      <c r="J141">
        <f ca="1">IF($C141-J$1&lt;År1,0,I140*(1-VLOOKUP($A141,[1]Hugst!$R$5:$W$9,MATCH(ROUNDUP((J$1)/10,0)*10,[1]Hugst!$R$4:$W$4,0))))</f>
        <v>374.22762193437535</v>
      </c>
      <c r="K141">
        <f ca="1">IF($C141-K$1&lt;År1,0,J140*(1-VLOOKUP($A141,[1]Hugst!$R$5:$W$9,MATCH(ROUNDUP((K$1)/10,0)*10,[1]Hugst!$R$4:$W$4,0))))</f>
        <v>596.71456174648119</v>
      </c>
      <c r="L141">
        <f ca="1">IF($C141-L$1&lt;År1,0,K140*(1-VLOOKUP($A141,[1]Hugst!$R$5:$W$9,MATCH(ROUNDUP((L$1)/10,0)*10,[1]Hugst!$R$4:$W$4,0))))</f>
        <v>597.23440379914155</v>
      </c>
      <c r="M141">
        <f ca="1">IF($C141-M$1&lt;År1,0,L140*(1-VLOOKUP($A141,[1]Hugst!$R$5:$W$9,MATCH(ROUNDUP((M$1)/10,0)*10,[1]Hugst!$R$4:$W$4,0))))</f>
        <v>597.75685812343352</v>
      </c>
      <c r="N141">
        <f ca="1">IF($C141-N$1&lt;År1,0,M140*(1-VLOOKUP($A141,[1]Hugst!$R$5:$W$9,MATCH(ROUNDUP((N$1)/10,0)*10,[1]Hugst!$R$4:$W$4,0))))</f>
        <v>598.28193784633402</v>
      </c>
      <c r="O141">
        <f ca="1">IF($C141-O$1&lt;År1,0,N140*(1-VLOOKUP($A141,[1]Hugst!$R$5:$W$9,MATCH(ROUNDUP((O$1)/10,0)*10,[1]Hugst!$R$4:$W$4,0))))</f>
        <v>598.80965616080709</v>
      </c>
      <c r="P141">
        <f ca="1">IF($C141-P$1&lt;År1,0,O140*(1-VLOOKUP($A141,[1]Hugst!$R$5:$W$9,MATCH(ROUNDUP((P$1)/10,0)*10,[1]Hugst!$R$4:$W$4,0))))</f>
        <v>599.34002632610714</v>
      </c>
      <c r="Q141">
        <f ca="1">IF($C141-Q$1&lt;År1,0,P140*(1-VLOOKUP($A141,[1]Hugst!$R$5:$W$9,MATCH(ROUNDUP((Q$1)/10,0)*10,[1]Hugst!$R$4:$W$4,0))))</f>
        <v>599.87306166811823</v>
      </c>
      <c r="R141">
        <f ca="1">IF($C141-R$1&lt;År1,0,Q140*(1-VLOOKUP($A141,[1]Hugst!$R$5:$W$9,MATCH(ROUNDUP((R$1)/10,0)*10,[1]Hugst!$R$4:$W$4,0))))</f>
        <v>600.40877557968702</v>
      </c>
      <c r="S141">
        <f ca="1">IF($C141-S$1&lt;År1,0,R140*(1-VLOOKUP($A141,[1]Hugst!$R$5:$W$9,MATCH(ROUNDUP((S$1)/10,0)*10,[1]Hugst!$R$4:$W$4,0))))</f>
        <v>600.94718152096243</v>
      </c>
      <c r="T141">
        <f ca="1">IF($C141-T$1&lt;År1,0,S140*(1-VLOOKUP($A141,[1]Hugst!$R$5:$W$9,MATCH(ROUNDUP((T$1)/10,0)*10,[1]Hugst!$R$4:$W$4,0))))</f>
        <v>601.48829301972796</v>
      </c>
      <c r="U141">
        <f ca="1">IF($C141-U$1&lt;År1,0,T140*(1-VLOOKUP($A141,[1]Hugst!$R$5:$W$9,MATCH(ROUNDUP((U$1)/10,0)*10,[1]Hugst!$R$4:$W$4,0))))</f>
        <v>602.03212367175934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371.679943282019</v>
      </c>
      <c r="G142">
        <f ca="1">IF($C142-G$1&lt;År1,0,F141*(1-VLOOKUP($A142,[1]Hugst!$R$5:$W$9,MATCH(ROUNDUP((G$1)/10,0)*10,[1]Hugst!$R$4:$W$4,0))))</f>
        <v>372.18438371913368</v>
      </c>
      <c r="H142">
        <f ca="1">IF($C142-H$1&lt;År1,0,G141*(1-VLOOKUP($A142,[1]Hugst!$R$5:$W$9,MATCH(ROUNDUP((H$1)/10,0)*10,[1]Hugst!$R$4:$W$4,0))))</f>
        <v>372.69135903281409</v>
      </c>
      <c r="I142">
        <f ca="1">IF($C142-I$1&lt;År1,0,H141*(1-VLOOKUP($A142,[1]Hugst!$R$5:$W$9,MATCH(ROUNDUP((I$1)/10,0)*10,[1]Hugst!$R$4:$W$4,0))))</f>
        <v>373.2008819611379</v>
      </c>
      <c r="J142">
        <f ca="1">IF($C142-J$1&lt;År1,0,I141*(1-VLOOKUP($A142,[1]Hugst!$R$5:$W$9,MATCH(ROUNDUP((J$1)/10,0)*10,[1]Hugst!$R$4:$W$4,0))))</f>
        <v>373.71296530619003</v>
      </c>
      <c r="K142">
        <f ca="1">IF($C142-K$1&lt;År1,0,J141*(1-VLOOKUP($A142,[1]Hugst!$R$5:$W$9,MATCH(ROUNDUP((K$1)/10,0)*10,[1]Hugst!$R$4:$W$4,0))))</f>
        <v>374.22762193437535</v>
      </c>
      <c r="L142">
        <f ca="1">IF($C142-L$1&lt;År1,0,K141*(1-VLOOKUP($A142,[1]Hugst!$R$5:$W$9,MATCH(ROUNDUP((L$1)/10,0)*10,[1]Hugst!$R$4:$W$4,0))))</f>
        <v>596.71456174648119</v>
      </c>
      <c r="M142">
        <f ca="1">IF($C142-M$1&lt;År1,0,L141*(1-VLOOKUP($A142,[1]Hugst!$R$5:$W$9,MATCH(ROUNDUP((M$1)/10,0)*10,[1]Hugst!$R$4:$W$4,0))))</f>
        <v>597.23440379914155</v>
      </c>
      <c r="N142">
        <f ca="1">IF($C142-N$1&lt;År1,0,M141*(1-VLOOKUP($A142,[1]Hugst!$R$5:$W$9,MATCH(ROUNDUP((N$1)/10,0)*10,[1]Hugst!$R$4:$W$4,0))))</f>
        <v>597.75685812343352</v>
      </c>
      <c r="O142">
        <f ca="1">IF($C142-O$1&lt;År1,0,N141*(1-VLOOKUP($A142,[1]Hugst!$R$5:$W$9,MATCH(ROUNDUP((O$1)/10,0)*10,[1]Hugst!$R$4:$W$4,0))))</f>
        <v>598.28193784633402</v>
      </c>
      <c r="P142">
        <f ca="1">IF($C142-P$1&lt;År1,0,O141*(1-VLOOKUP($A142,[1]Hugst!$R$5:$W$9,MATCH(ROUNDUP((P$1)/10,0)*10,[1]Hugst!$R$4:$W$4,0))))</f>
        <v>598.80965616080709</v>
      </c>
      <c r="Q142">
        <f ca="1">IF($C142-Q$1&lt;År1,0,P141*(1-VLOOKUP($A142,[1]Hugst!$R$5:$W$9,MATCH(ROUNDUP((Q$1)/10,0)*10,[1]Hugst!$R$4:$W$4,0))))</f>
        <v>599.34002632610714</v>
      </c>
      <c r="R142">
        <f ca="1">IF($C142-R$1&lt;År1,0,Q141*(1-VLOOKUP($A142,[1]Hugst!$R$5:$W$9,MATCH(ROUNDUP((R$1)/10,0)*10,[1]Hugst!$R$4:$W$4,0))))</f>
        <v>599.87306166811823</v>
      </c>
      <c r="S142">
        <f ca="1">IF($C142-S$1&lt;År1,0,R141*(1-VLOOKUP($A142,[1]Hugst!$R$5:$W$9,MATCH(ROUNDUP((S$1)/10,0)*10,[1]Hugst!$R$4:$W$4,0))))</f>
        <v>600.40877557968702</v>
      </c>
      <c r="T142">
        <f ca="1">IF($C142-T$1&lt;År1,0,S141*(1-VLOOKUP($A142,[1]Hugst!$R$5:$W$9,MATCH(ROUNDUP((T$1)/10,0)*10,[1]Hugst!$R$4:$W$4,0))))</f>
        <v>600.94718152096243</v>
      </c>
      <c r="U142">
        <f ca="1">IF($C142-U$1&lt;År1,0,T141*(1-VLOOKUP($A142,[1]Hugst!$R$5:$W$9,MATCH(ROUNDUP((U$1)/10,0)*10,[1]Hugst!$R$4:$W$4,0))))</f>
        <v>601.48829301972796</v>
      </c>
      <c r="V142">
        <f ca="1">IF($C142-V$1&lt;År1,0,U141*(1-VLOOKUP($A142,[1]Hugst!$R$5:$W$9,MATCH(ROUNDUP((V$1)/10,0)*10,[1]Hugst!$R$4:$W$4,0))))</f>
        <v>602.03212367175934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371.17802504708953</v>
      </c>
      <c r="G143">
        <f ca="1">IF($C143-G$1&lt;År1,0,F142*(1-VLOOKUP($A143,[1]Hugst!$R$5:$W$9,MATCH(ROUNDUP((G$1)/10,0)*10,[1]Hugst!$R$4:$W$4,0))))</f>
        <v>371.679943282019</v>
      </c>
      <c r="H143">
        <f ca="1">IF($C143-H$1&lt;År1,0,G142*(1-VLOOKUP($A143,[1]Hugst!$R$5:$W$9,MATCH(ROUNDUP((H$1)/10,0)*10,[1]Hugst!$R$4:$W$4,0))))</f>
        <v>372.18438371913368</v>
      </c>
      <c r="I143">
        <f ca="1">IF($C143-I$1&lt;År1,0,H142*(1-VLOOKUP($A143,[1]Hugst!$R$5:$W$9,MATCH(ROUNDUP((I$1)/10,0)*10,[1]Hugst!$R$4:$W$4,0))))</f>
        <v>372.69135903281409</v>
      </c>
      <c r="J143">
        <f ca="1">IF($C143-J$1&lt;År1,0,I142*(1-VLOOKUP($A143,[1]Hugst!$R$5:$W$9,MATCH(ROUNDUP((J$1)/10,0)*10,[1]Hugst!$R$4:$W$4,0))))</f>
        <v>373.2008819611379</v>
      </c>
      <c r="K143">
        <f ca="1">IF($C143-K$1&lt;År1,0,J142*(1-VLOOKUP($A143,[1]Hugst!$R$5:$W$9,MATCH(ROUNDUP((K$1)/10,0)*10,[1]Hugst!$R$4:$W$4,0))))</f>
        <v>373.71296530619003</v>
      </c>
      <c r="L143">
        <f ca="1">IF($C143-L$1&lt;År1,0,K142*(1-VLOOKUP($A143,[1]Hugst!$R$5:$W$9,MATCH(ROUNDUP((L$1)/10,0)*10,[1]Hugst!$R$4:$W$4,0))))</f>
        <v>374.22762193437535</v>
      </c>
      <c r="M143">
        <f ca="1">IF($C143-M$1&lt;År1,0,L142*(1-VLOOKUP($A143,[1]Hugst!$R$5:$W$9,MATCH(ROUNDUP((M$1)/10,0)*10,[1]Hugst!$R$4:$W$4,0))))</f>
        <v>596.71456174648119</v>
      </c>
      <c r="N143">
        <f ca="1">IF($C143-N$1&lt;År1,0,M142*(1-VLOOKUP($A143,[1]Hugst!$R$5:$W$9,MATCH(ROUNDUP((N$1)/10,0)*10,[1]Hugst!$R$4:$W$4,0))))</f>
        <v>597.23440379914155</v>
      </c>
      <c r="O143">
        <f ca="1">IF($C143-O$1&lt;År1,0,N142*(1-VLOOKUP($A143,[1]Hugst!$R$5:$W$9,MATCH(ROUNDUP((O$1)/10,0)*10,[1]Hugst!$R$4:$W$4,0))))</f>
        <v>597.75685812343352</v>
      </c>
      <c r="P143">
        <f ca="1">IF($C143-P$1&lt;År1,0,O142*(1-VLOOKUP($A143,[1]Hugst!$R$5:$W$9,MATCH(ROUNDUP((P$1)/10,0)*10,[1]Hugst!$R$4:$W$4,0))))</f>
        <v>598.28193784633402</v>
      </c>
      <c r="Q143">
        <f ca="1">IF($C143-Q$1&lt;År1,0,P142*(1-VLOOKUP($A143,[1]Hugst!$R$5:$W$9,MATCH(ROUNDUP((Q$1)/10,0)*10,[1]Hugst!$R$4:$W$4,0))))</f>
        <v>598.80965616080709</v>
      </c>
      <c r="R143">
        <f ca="1">IF($C143-R$1&lt;År1,0,Q142*(1-VLOOKUP($A143,[1]Hugst!$R$5:$W$9,MATCH(ROUNDUP((R$1)/10,0)*10,[1]Hugst!$R$4:$W$4,0))))</f>
        <v>599.34002632610714</v>
      </c>
      <c r="S143">
        <f ca="1">IF($C143-S$1&lt;År1,0,R142*(1-VLOOKUP($A143,[1]Hugst!$R$5:$W$9,MATCH(ROUNDUP((S$1)/10,0)*10,[1]Hugst!$R$4:$W$4,0))))</f>
        <v>599.87306166811823</v>
      </c>
      <c r="T143">
        <f ca="1">IF($C143-T$1&lt;År1,0,S142*(1-VLOOKUP($A143,[1]Hugst!$R$5:$W$9,MATCH(ROUNDUP((T$1)/10,0)*10,[1]Hugst!$R$4:$W$4,0))))</f>
        <v>600.40877557968702</v>
      </c>
      <c r="U143">
        <f ca="1">IF($C143-U$1&lt;År1,0,T142*(1-VLOOKUP($A143,[1]Hugst!$R$5:$W$9,MATCH(ROUNDUP((U$1)/10,0)*10,[1]Hugst!$R$4:$W$4,0))))</f>
        <v>600.94718152096243</v>
      </c>
      <c r="V143">
        <f ca="1">IF($C143-V$1&lt;År1,0,U142*(1-VLOOKUP($A143,[1]Hugst!$R$5:$W$9,MATCH(ROUNDUP((V$1)/10,0)*10,[1]Hugst!$R$4:$W$4,0))))</f>
        <v>601.48829301972796</v>
      </c>
      <c r="W143">
        <f ca="1">IF($C143-W$1&lt;År1,0,V142*(1-VLOOKUP($A143,[1]Hugst!$R$5:$W$9,MATCH(ROUNDUP((W$1)/10,0)*10,[1]Hugst!$R$4:$W$4,0))))</f>
        <v>602.03212367175934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370.67861640333882</v>
      </c>
      <c r="G144">
        <f ca="1">IF($C144-G$1&lt;År1,0,F143*(1-VLOOKUP($A144,[1]Hugst!$R$5:$W$9,MATCH(ROUNDUP((G$1)/10,0)*10,[1]Hugst!$R$4:$W$4,0))))</f>
        <v>371.17802504708953</v>
      </c>
      <c r="H144">
        <f ca="1">IF($C144-H$1&lt;År1,0,G143*(1-VLOOKUP($A144,[1]Hugst!$R$5:$W$9,MATCH(ROUNDUP((H$1)/10,0)*10,[1]Hugst!$R$4:$W$4,0))))</f>
        <v>371.679943282019</v>
      </c>
      <c r="I144">
        <f ca="1">IF($C144-I$1&lt;År1,0,H143*(1-VLOOKUP($A144,[1]Hugst!$R$5:$W$9,MATCH(ROUNDUP((I$1)/10,0)*10,[1]Hugst!$R$4:$W$4,0))))</f>
        <v>372.18438371913368</v>
      </c>
      <c r="J144">
        <f ca="1">IF($C144-J$1&lt;År1,0,I143*(1-VLOOKUP($A144,[1]Hugst!$R$5:$W$9,MATCH(ROUNDUP((J$1)/10,0)*10,[1]Hugst!$R$4:$W$4,0))))</f>
        <v>372.69135903281409</v>
      </c>
      <c r="K144">
        <f ca="1">IF($C144-K$1&lt;År1,0,J143*(1-VLOOKUP($A144,[1]Hugst!$R$5:$W$9,MATCH(ROUNDUP((K$1)/10,0)*10,[1]Hugst!$R$4:$W$4,0))))</f>
        <v>373.2008819611379</v>
      </c>
      <c r="L144">
        <f ca="1">IF($C144-L$1&lt;År1,0,K143*(1-VLOOKUP($A144,[1]Hugst!$R$5:$W$9,MATCH(ROUNDUP((L$1)/10,0)*10,[1]Hugst!$R$4:$W$4,0))))</f>
        <v>373.71296530619003</v>
      </c>
      <c r="M144">
        <f ca="1">IF($C144-M$1&lt;År1,0,L143*(1-VLOOKUP($A144,[1]Hugst!$R$5:$W$9,MATCH(ROUNDUP((M$1)/10,0)*10,[1]Hugst!$R$4:$W$4,0))))</f>
        <v>374.22762193437535</v>
      </c>
      <c r="N144">
        <f ca="1">IF($C144-N$1&lt;År1,0,M143*(1-VLOOKUP($A144,[1]Hugst!$R$5:$W$9,MATCH(ROUNDUP((N$1)/10,0)*10,[1]Hugst!$R$4:$W$4,0))))</f>
        <v>596.71456174648119</v>
      </c>
      <c r="O144">
        <f ca="1">IF($C144-O$1&lt;År1,0,N143*(1-VLOOKUP($A144,[1]Hugst!$R$5:$W$9,MATCH(ROUNDUP((O$1)/10,0)*10,[1]Hugst!$R$4:$W$4,0))))</f>
        <v>597.23440379914155</v>
      </c>
      <c r="P144">
        <f ca="1">IF($C144-P$1&lt;År1,0,O143*(1-VLOOKUP($A144,[1]Hugst!$R$5:$W$9,MATCH(ROUNDUP((P$1)/10,0)*10,[1]Hugst!$R$4:$W$4,0))))</f>
        <v>597.75685812343352</v>
      </c>
      <c r="Q144">
        <f ca="1">IF($C144-Q$1&lt;År1,0,P143*(1-VLOOKUP($A144,[1]Hugst!$R$5:$W$9,MATCH(ROUNDUP((Q$1)/10,0)*10,[1]Hugst!$R$4:$W$4,0))))</f>
        <v>598.28193784633402</v>
      </c>
      <c r="R144">
        <f ca="1">IF($C144-R$1&lt;År1,0,Q143*(1-VLOOKUP($A144,[1]Hugst!$R$5:$W$9,MATCH(ROUNDUP((R$1)/10,0)*10,[1]Hugst!$R$4:$W$4,0))))</f>
        <v>598.80965616080709</v>
      </c>
      <c r="S144">
        <f ca="1">IF($C144-S$1&lt;År1,0,R143*(1-VLOOKUP($A144,[1]Hugst!$R$5:$W$9,MATCH(ROUNDUP((S$1)/10,0)*10,[1]Hugst!$R$4:$W$4,0))))</f>
        <v>599.34002632610714</v>
      </c>
      <c r="T144">
        <f ca="1">IF($C144-T$1&lt;År1,0,S143*(1-VLOOKUP($A144,[1]Hugst!$R$5:$W$9,MATCH(ROUNDUP((T$1)/10,0)*10,[1]Hugst!$R$4:$W$4,0))))</f>
        <v>599.87306166811823</v>
      </c>
      <c r="U144">
        <f ca="1">IF($C144-U$1&lt;År1,0,T143*(1-VLOOKUP($A144,[1]Hugst!$R$5:$W$9,MATCH(ROUNDUP((U$1)/10,0)*10,[1]Hugst!$R$4:$W$4,0))))</f>
        <v>600.40877557968702</v>
      </c>
      <c r="V144">
        <f ca="1">IF($C144-V$1&lt;År1,0,U143*(1-VLOOKUP($A144,[1]Hugst!$R$5:$W$9,MATCH(ROUNDUP((V$1)/10,0)*10,[1]Hugst!$R$4:$W$4,0))))</f>
        <v>600.94718152096243</v>
      </c>
      <c r="W144">
        <f ca="1">IF($C144-W$1&lt;År1,0,V143*(1-VLOOKUP($A144,[1]Hugst!$R$5:$W$9,MATCH(ROUNDUP((W$1)/10,0)*10,[1]Hugst!$R$4:$W$4,0))))</f>
        <v>601.48829301972796</v>
      </c>
      <c r="X144">
        <f ca="1">IF($C144-X$1&lt;År1,0,W143*(1-VLOOKUP($A144,[1]Hugst!$R$5:$W$9,MATCH(ROUNDUP((X$1)/10,0)*10,[1]Hugst!$R$4:$W$4,0))))</f>
        <v>602.03212367175934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370.18170480279792</v>
      </c>
      <c r="G145">
        <f ca="1">IF($C145-G$1&lt;År1,0,F144*(1-VLOOKUP($A145,[1]Hugst!$R$5:$W$9,MATCH(ROUNDUP((G$1)/10,0)*10,[1]Hugst!$R$4:$W$4,0))))</f>
        <v>370.67861640333882</v>
      </c>
      <c r="H145">
        <f ca="1">IF($C145-H$1&lt;År1,0,G144*(1-VLOOKUP($A145,[1]Hugst!$R$5:$W$9,MATCH(ROUNDUP((H$1)/10,0)*10,[1]Hugst!$R$4:$W$4,0))))</f>
        <v>371.17802504708953</v>
      </c>
      <c r="I145">
        <f ca="1">IF($C145-I$1&lt;År1,0,H144*(1-VLOOKUP($A145,[1]Hugst!$R$5:$W$9,MATCH(ROUNDUP((I$1)/10,0)*10,[1]Hugst!$R$4:$W$4,0))))</f>
        <v>371.679943282019</v>
      </c>
      <c r="J145">
        <f ca="1">IF($C145-J$1&lt;År1,0,I144*(1-VLOOKUP($A145,[1]Hugst!$R$5:$W$9,MATCH(ROUNDUP((J$1)/10,0)*10,[1]Hugst!$R$4:$W$4,0))))</f>
        <v>372.18438371913368</v>
      </c>
      <c r="K145">
        <f ca="1">IF($C145-K$1&lt;År1,0,J144*(1-VLOOKUP($A145,[1]Hugst!$R$5:$W$9,MATCH(ROUNDUP((K$1)/10,0)*10,[1]Hugst!$R$4:$W$4,0))))</f>
        <v>372.69135903281409</v>
      </c>
      <c r="L145">
        <f ca="1">IF($C145-L$1&lt;År1,0,K144*(1-VLOOKUP($A145,[1]Hugst!$R$5:$W$9,MATCH(ROUNDUP((L$1)/10,0)*10,[1]Hugst!$R$4:$W$4,0))))</f>
        <v>373.2008819611379</v>
      </c>
      <c r="M145">
        <f ca="1">IF($C145-M$1&lt;År1,0,L144*(1-VLOOKUP($A145,[1]Hugst!$R$5:$W$9,MATCH(ROUNDUP((M$1)/10,0)*10,[1]Hugst!$R$4:$W$4,0))))</f>
        <v>373.71296530619003</v>
      </c>
      <c r="N145">
        <f ca="1">IF($C145-N$1&lt;År1,0,M144*(1-VLOOKUP($A145,[1]Hugst!$R$5:$W$9,MATCH(ROUNDUP((N$1)/10,0)*10,[1]Hugst!$R$4:$W$4,0))))</f>
        <v>374.22762193437535</v>
      </c>
      <c r="O145">
        <f ca="1">IF($C145-O$1&lt;År1,0,N144*(1-VLOOKUP($A145,[1]Hugst!$R$5:$W$9,MATCH(ROUNDUP((O$1)/10,0)*10,[1]Hugst!$R$4:$W$4,0))))</f>
        <v>596.71456174648119</v>
      </c>
      <c r="P145">
        <f ca="1">IF($C145-P$1&lt;År1,0,O144*(1-VLOOKUP($A145,[1]Hugst!$R$5:$W$9,MATCH(ROUNDUP((P$1)/10,0)*10,[1]Hugst!$R$4:$W$4,0))))</f>
        <v>597.23440379914155</v>
      </c>
      <c r="Q145">
        <f ca="1">IF($C145-Q$1&lt;År1,0,P144*(1-VLOOKUP($A145,[1]Hugst!$R$5:$W$9,MATCH(ROUNDUP((Q$1)/10,0)*10,[1]Hugst!$R$4:$W$4,0))))</f>
        <v>597.75685812343352</v>
      </c>
      <c r="R145">
        <f ca="1">IF($C145-R$1&lt;År1,0,Q144*(1-VLOOKUP($A145,[1]Hugst!$R$5:$W$9,MATCH(ROUNDUP((R$1)/10,0)*10,[1]Hugst!$R$4:$W$4,0))))</f>
        <v>598.28193784633402</v>
      </c>
      <c r="S145">
        <f ca="1">IF($C145-S$1&lt;År1,0,R144*(1-VLOOKUP($A145,[1]Hugst!$R$5:$W$9,MATCH(ROUNDUP((S$1)/10,0)*10,[1]Hugst!$R$4:$W$4,0))))</f>
        <v>598.80965616080709</v>
      </c>
      <c r="T145">
        <f ca="1">IF($C145-T$1&lt;År1,0,S144*(1-VLOOKUP($A145,[1]Hugst!$R$5:$W$9,MATCH(ROUNDUP((T$1)/10,0)*10,[1]Hugst!$R$4:$W$4,0))))</f>
        <v>599.34002632610714</v>
      </c>
      <c r="U145">
        <f ca="1">IF($C145-U$1&lt;År1,0,T144*(1-VLOOKUP($A145,[1]Hugst!$R$5:$W$9,MATCH(ROUNDUP((U$1)/10,0)*10,[1]Hugst!$R$4:$W$4,0))))</f>
        <v>599.87306166811823</v>
      </c>
      <c r="V145">
        <f ca="1">IF($C145-V$1&lt;År1,0,U144*(1-VLOOKUP($A145,[1]Hugst!$R$5:$W$9,MATCH(ROUNDUP((V$1)/10,0)*10,[1]Hugst!$R$4:$W$4,0))))</f>
        <v>600.40877557968702</v>
      </c>
      <c r="W145">
        <f ca="1">IF($C145-W$1&lt;År1,0,V144*(1-VLOOKUP($A145,[1]Hugst!$R$5:$W$9,MATCH(ROUNDUP((W$1)/10,0)*10,[1]Hugst!$R$4:$W$4,0))))</f>
        <v>600.94718152096243</v>
      </c>
      <c r="X145">
        <f ca="1">IF($C145-X$1&lt;År1,0,W144*(1-VLOOKUP($A145,[1]Hugst!$R$5:$W$9,MATCH(ROUNDUP((X$1)/10,0)*10,[1]Hugst!$R$4:$W$4,0))))</f>
        <v>601.48829301972796</v>
      </c>
      <c r="Y145">
        <f ca="1">IF($C145-Y$1&lt;År1,0,X144*(1-VLOOKUP($A145,[1]Hugst!$R$5:$W$9,MATCH(ROUNDUP((Y$1)/10,0)*10,[1]Hugst!$R$4:$W$4,0))))</f>
        <v>602.03212367175934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369.68727776026782</v>
      </c>
      <c r="G146">
        <f ca="1">IF($C146-G$1&lt;År1,0,F145*(1-VLOOKUP($A146,[1]Hugst!$R$5:$W$9,MATCH(ROUNDUP((G$1)/10,0)*10,[1]Hugst!$R$4:$W$4,0))))</f>
        <v>370.18170480279792</v>
      </c>
      <c r="H146">
        <f ca="1">IF($C146-H$1&lt;År1,0,G145*(1-VLOOKUP($A146,[1]Hugst!$R$5:$W$9,MATCH(ROUNDUP((H$1)/10,0)*10,[1]Hugst!$R$4:$W$4,0))))</f>
        <v>370.67861640333882</v>
      </c>
      <c r="I146">
        <f ca="1">IF($C146-I$1&lt;År1,0,H145*(1-VLOOKUP($A146,[1]Hugst!$R$5:$W$9,MATCH(ROUNDUP((I$1)/10,0)*10,[1]Hugst!$R$4:$W$4,0))))</f>
        <v>371.17802504708953</v>
      </c>
      <c r="J146">
        <f ca="1">IF($C146-J$1&lt;År1,0,I145*(1-VLOOKUP($A146,[1]Hugst!$R$5:$W$9,MATCH(ROUNDUP((J$1)/10,0)*10,[1]Hugst!$R$4:$W$4,0))))</f>
        <v>371.679943282019</v>
      </c>
      <c r="K146">
        <f ca="1">IF($C146-K$1&lt;År1,0,J145*(1-VLOOKUP($A146,[1]Hugst!$R$5:$W$9,MATCH(ROUNDUP((K$1)/10,0)*10,[1]Hugst!$R$4:$W$4,0))))</f>
        <v>372.18438371913368</v>
      </c>
      <c r="L146">
        <f ca="1">IF($C146-L$1&lt;År1,0,K145*(1-VLOOKUP($A146,[1]Hugst!$R$5:$W$9,MATCH(ROUNDUP((L$1)/10,0)*10,[1]Hugst!$R$4:$W$4,0))))</f>
        <v>372.69135903281409</v>
      </c>
      <c r="M146">
        <f ca="1">IF($C146-M$1&lt;År1,0,L145*(1-VLOOKUP($A146,[1]Hugst!$R$5:$W$9,MATCH(ROUNDUP((M$1)/10,0)*10,[1]Hugst!$R$4:$W$4,0))))</f>
        <v>373.2008819611379</v>
      </c>
      <c r="N146">
        <f ca="1">IF($C146-N$1&lt;År1,0,M145*(1-VLOOKUP($A146,[1]Hugst!$R$5:$W$9,MATCH(ROUNDUP((N$1)/10,0)*10,[1]Hugst!$R$4:$W$4,0))))</f>
        <v>373.71296530619003</v>
      </c>
      <c r="O146">
        <f ca="1">IF($C146-O$1&lt;År1,0,N145*(1-VLOOKUP($A146,[1]Hugst!$R$5:$W$9,MATCH(ROUNDUP((O$1)/10,0)*10,[1]Hugst!$R$4:$W$4,0))))</f>
        <v>374.22762193437535</v>
      </c>
      <c r="P146">
        <f ca="1">IF($C146-P$1&lt;År1,0,O145*(1-VLOOKUP($A146,[1]Hugst!$R$5:$W$9,MATCH(ROUNDUP((P$1)/10,0)*10,[1]Hugst!$R$4:$W$4,0))))</f>
        <v>596.71456174648119</v>
      </c>
      <c r="Q146">
        <f ca="1">IF($C146-Q$1&lt;År1,0,P145*(1-VLOOKUP($A146,[1]Hugst!$R$5:$W$9,MATCH(ROUNDUP((Q$1)/10,0)*10,[1]Hugst!$R$4:$W$4,0))))</f>
        <v>597.23440379914155</v>
      </c>
      <c r="R146">
        <f ca="1">IF($C146-R$1&lt;År1,0,Q145*(1-VLOOKUP($A146,[1]Hugst!$R$5:$W$9,MATCH(ROUNDUP((R$1)/10,0)*10,[1]Hugst!$R$4:$W$4,0))))</f>
        <v>597.75685812343352</v>
      </c>
      <c r="S146">
        <f ca="1">IF($C146-S$1&lt;År1,0,R145*(1-VLOOKUP($A146,[1]Hugst!$R$5:$W$9,MATCH(ROUNDUP((S$1)/10,0)*10,[1]Hugst!$R$4:$W$4,0))))</f>
        <v>598.28193784633402</v>
      </c>
      <c r="T146">
        <f ca="1">IF($C146-T$1&lt;År1,0,S145*(1-VLOOKUP($A146,[1]Hugst!$R$5:$W$9,MATCH(ROUNDUP((T$1)/10,0)*10,[1]Hugst!$R$4:$W$4,0))))</f>
        <v>598.80965616080709</v>
      </c>
      <c r="U146">
        <f ca="1">IF($C146-U$1&lt;År1,0,T145*(1-VLOOKUP($A146,[1]Hugst!$R$5:$W$9,MATCH(ROUNDUP((U$1)/10,0)*10,[1]Hugst!$R$4:$W$4,0))))</f>
        <v>599.34002632610714</v>
      </c>
      <c r="V146">
        <f ca="1">IF($C146-V$1&lt;År1,0,U145*(1-VLOOKUP($A146,[1]Hugst!$R$5:$W$9,MATCH(ROUNDUP((V$1)/10,0)*10,[1]Hugst!$R$4:$W$4,0))))</f>
        <v>599.87306166811823</v>
      </c>
      <c r="W146">
        <f ca="1">IF($C146-W$1&lt;År1,0,V145*(1-VLOOKUP($A146,[1]Hugst!$R$5:$W$9,MATCH(ROUNDUP((W$1)/10,0)*10,[1]Hugst!$R$4:$W$4,0))))</f>
        <v>600.40877557968702</v>
      </c>
      <c r="X146">
        <f ca="1">IF($C146-X$1&lt;År1,0,W145*(1-VLOOKUP($A146,[1]Hugst!$R$5:$W$9,MATCH(ROUNDUP((X$1)/10,0)*10,[1]Hugst!$R$4:$W$4,0))))</f>
        <v>600.94718152096243</v>
      </c>
      <c r="Y146">
        <f ca="1">IF($C146-Y$1&lt;År1,0,X145*(1-VLOOKUP($A146,[1]Hugst!$R$5:$W$9,MATCH(ROUNDUP((Y$1)/10,0)*10,[1]Hugst!$R$4:$W$4,0))))</f>
        <v>601.48829301972796</v>
      </c>
      <c r="Z146">
        <f ca="1">IF($C146-Z$1&lt;År1,0,Y145*(1-VLOOKUP($A146,[1]Hugst!$R$5:$W$9,MATCH(ROUNDUP((Z$1)/10,0)*10,[1]Hugst!$R$4:$W$4,0))))</f>
        <v>602.03212367175934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369.19532285294991</v>
      </c>
      <c r="G147">
        <f ca="1">IF($C147-G$1&lt;År1,0,F146*(1-VLOOKUP($A147,[1]Hugst!$R$5:$W$9,MATCH(ROUNDUP((G$1)/10,0)*10,[1]Hugst!$R$4:$W$4,0))))</f>
        <v>369.68727776026782</v>
      </c>
      <c r="H147">
        <f ca="1">IF($C147-H$1&lt;År1,0,G146*(1-VLOOKUP($A147,[1]Hugst!$R$5:$W$9,MATCH(ROUNDUP((H$1)/10,0)*10,[1]Hugst!$R$4:$W$4,0))))</f>
        <v>370.18170480279792</v>
      </c>
      <c r="I147">
        <f ca="1">IF($C147-I$1&lt;År1,0,H146*(1-VLOOKUP($A147,[1]Hugst!$R$5:$W$9,MATCH(ROUNDUP((I$1)/10,0)*10,[1]Hugst!$R$4:$W$4,0))))</f>
        <v>370.67861640333882</v>
      </c>
      <c r="J147">
        <f ca="1">IF($C147-J$1&lt;År1,0,I146*(1-VLOOKUP($A147,[1]Hugst!$R$5:$W$9,MATCH(ROUNDUP((J$1)/10,0)*10,[1]Hugst!$R$4:$W$4,0))))</f>
        <v>371.17802504708953</v>
      </c>
      <c r="K147">
        <f ca="1">IF($C147-K$1&lt;År1,0,J146*(1-VLOOKUP($A147,[1]Hugst!$R$5:$W$9,MATCH(ROUNDUP((K$1)/10,0)*10,[1]Hugst!$R$4:$W$4,0))))</f>
        <v>371.679943282019</v>
      </c>
      <c r="L147">
        <f ca="1">IF($C147-L$1&lt;År1,0,K146*(1-VLOOKUP($A147,[1]Hugst!$R$5:$W$9,MATCH(ROUNDUP((L$1)/10,0)*10,[1]Hugst!$R$4:$W$4,0))))</f>
        <v>372.18438371913368</v>
      </c>
      <c r="M147">
        <f ca="1">IF($C147-M$1&lt;År1,0,L146*(1-VLOOKUP($A147,[1]Hugst!$R$5:$W$9,MATCH(ROUNDUP((M$1)/10,0)*10,[1]Hugst!$R$4:$W$4,0))))</f>
        <v>372.69135903281409</v>
      </c>
      <c r="N147">
        <f ca="1">IF($C147-N$1&lt;År1,0,M146*(1-VLOOKUP($A147,[1]Hugst!$R$5:$W$9,MATCH(ROUNDUP((N$1)/10,0)*10,[1]Hugst!$R$4:$W$4,0))))</f>
        <v>373.2008819611379</v>
      </c>
      <c r="O147">
        <f ca="1">IF($C147-O$1&lt;År1,0,N146*(1-VLOOKUP($A147,[1]Hugst!$R$5:$W$9,MATCH(ROUNDUP((O$1)/10,0)*10,[1]Hugst!$R$4:$W$4,0))))</f>
        <v>373.71296530619003</v>
      </c>
      <c r="P147">
        <f ca="1">IF($C147-P$1&lt;År1,0,O146*(1-VLOOKUP($A147,[1]Hugst!$R$5:$W$9,MATCH(ROUNDUP((P$1)/10,0)*10,[1]Hugst!$R$4:$W$4,0))))</f>
        <v>374.22762193437535</v>
      </c>
      <c r="Q147">
        <f ca="1">IF($C147-Q$1&lt;År1,0,P146*(1-VLOOKUP($A147,[1]Hugst!$R$5:$W$9,MATCH(ROUNDUP((Q$1)/10,0)*10,[1]Hugst!$R$4:$W$4,0))))</f>
        <v>596.71456174648119</v>
      </c>
      <c r="R147">
        <f ca="1">IF($C147-R$1&lt;År1,0,Q146*(1-VLOOKUP($A147,[1]Hugst!$R$5:$W$9,MATCH(ROUNDUP((R$1)/10,0)*10,[1]Hugst!$R$4:$W$4,0))))</f>
        <v>597.23440379914155</v>
      </c>
      <c r="S147">
        <f ca="1">IF($C147-S$1&lt;År1,0,R146*(1-VLOOKUP($A147,[1]Hugst!$R$5:$W$9,MATCH(ROUNDUP((S$1)/10,0)*10,[1]Hugst!$R$4:$W$4,0))))</f>
        <v>597.75685812343352</v>
      </c>
      <c r="T147">
        <f ca="1">IF($C147-T$1&lt;År1,0,S146*(1-VLOOKUP($A147,[1]Hugst!$R$5:$W$9,MATCH(ROUNDUP((T$1)/10,0)*10,[1]Hugst!$R$4:$W$4,0))))</f>
        <v>598.28193784633402</v>
      </c>
      <c r="U147">
        <f ca="1">IF($C147-U$1&lt;År1,0,T146*(1-VLOOKUP($A147,[1]Hugst!$R$5:$W$9,MATCH(ROUNDUP((U$1)/10,0)*10,[1]Hugst!$R$4:$W$4,0))))</f>
        <v>598.80965616080709</v>
      </c>
      <c r="V147">
        <f ca="1">IF($C147-V$1&lt;År1,0,U146*(1-VLOOKUP($A147,[1]Hugst!$R$5:$W$9,MATCH(ROUNDUP((V$1)/10,0)*10,[1]Hugst!$R$4:$W$4,0))))</f>
        <v>599.34002632610714</v>
      </c>
      <c r="W147">
        <f ca="1">IF($C147-W$1&lt;År1,0,V146*(1-VLOOKUP($A147,[1]Hugst!$R$5:$W$9,MATCH(ROUNDUP((W$1)/10,0)*10,[1]Hugst!$R$4:$W$4,0))))</f>
        <v>599.87306166811823</v>
      </c>
      <c r="X147">
        <f ca="1">IF($C147-X$1&lt;År1,0,W146*(1-VLOOKUP($A147,[1]Hugst!$R$5:$W$9,MATCH(ROUNDUP((X$1)/10,0)*10,[1]Hugst!$R$4:$W$4,0))))</f>
        <v>600.40877557968702</v>
      </c>
      <c r="Y147">
        <f ca="1">IF($C147-Y$1&lt;År1,0,X146*(1-VLOOKUP($A147,[1]Hugst!$R$5:$W$9,MATCH(ROUNDUP((Y$1)/10,0)*10,[1]Hugst!$R$4:$W$4,0))))</f>
        <v>600.94718152096243</v>
      </c>
      <c r="Z147">
        <f ca="1">IF($C147-Z$1&lt;År1,0,Y146*(1-VLOOKUP($A147,[1]Hugst!$R$5:$W$9,MATCH(ROUNDUP((Z$1)/10,0)*10,[1]Hugst!$R$4:$W$4,0))))</f>
        <v>601.48829301972796</v>
      </c>
      <c r="AA147">
        <f ca="1">IF($C147-AA$1&lt;År1,0,Z146*(1-VLOOKUP($A147,[1]Hugst!$R$5:$W$9,MATCH(ROUNDUP((AA$1)/10,0)*10,[1]Hugst!$R$4:$W$4,0))))</f>
        <v>602.03212367175934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368.70582772016525</v>
      </c>
      <c r="G148">
        <f ca="1">IF($C148-G$1&lt;År1,0,F147*(1-VLOOKUP($A148,[1]Hugst!$R$5:$W$9,MATCH(ROUNDUP((G$1)/10,0)*10,[1]Hugst!$R$4:$W$4,0))))</f>
        <v>369.19532285294991</v>
      </c>
      <c r="H148">
        <f ca="1">IF($C148-H$1&lt;År1,0,G147*(1-VLOOKUP($A148,[1]Hugst!$R$5:$W$9,MATCH(ROUNDUP((H$1)/10,0)*10,[1]Hugst!$R$4:$W$4,0))))</f>
        <v>369.68727776026782</v>
      </c>
      <c r="I148">
        <f ca="1">IF($C148-I$1&lt;År1,0,H147*(1-VLOOKUP($A148,[1]Hugst!$R$5:$W$9,MATCH(ROUNDUP((I$1)/10,0)*10,[1]Hugst!$R$4:$W$4,0))))</f>
        <v>370.18170480279792</v>
      </c>
      <c r="J148">
        <f ca="1">IF($C148-J$1&lt;År1,0,I147*(1-VLOOKUP($A148,[1]Hugst!$R$5:$W$9,MATCH(ROUNDUP((J$1)/10,0)*10,[1]Hugst!$R$4:$W$4,0))))</f>
        <v>370.67861640333882</v>
      </c>
      <c r="K148">
        <f ca="1">IF($C148-K$1&lt;År1,0,J147*(1-VLOOKUP($A148,[1]Hugst!$R$5:$W$9,MATCH(ROUNDUP((K$1)/10,0)*10,[1]Hugst!$R$4:$W$4,0))))</f>
        <v>371.17802504708953</v>
      </c>
      <c r="L148">
        <f ca="1">IF($C148-L$1&lt;År1,0,K147*(1-VLOOKUP($A148,[1]Hugst!$R$5:$W$9,MATCH(ROUNDUP((L$1)/10,0)*10,[1]Hugst!$R$4:$W$4,0))))</f>
        <v>371.679943282019</v>
      </c>
      <c r="M148">
        <f ca="1">IF($C148-M$1&lt;År1,0,L147*(1-VLOOKUP($A148,[1]Hugst!$R$5:$W$9,MATCH(ROUNDUP((M$1)/10,0)*10,[1]Hugst!$R$4:$W$4,0))))</f>
        <v>372.18438371913368</v>
      </c>
      <c r="N148">
        <f ca="1">IF($C148-N$1&lt;År1,0,M147*(1-VLOOKUP($A148,[1]Hugst!$R$5:$W$9,MATCH(ROUNDUP((N$1)/10,0)*10,[1]Hugst!$R$4:$W$4,0))))</f>
        <v>372.69135903281409</v>
      </c>
      <c r="O148">
        <f ca="1">IF($C148-O$1&lt;År1,0,N147*(1-VLOOKUP($A148,[1]Hugst!$R$5:$W$9,MATCH(ROUNDUP((O$1)/10,0)*10,[1]Hugst!$R$4:$W$4,0))))</f>
        <v>373.2008819611379</v>
      </c>
      <c r="P148">
        <f ca="1">IF($C148-P$1&lt;År1,0,O147*(1-VLOOKUP($A148,[1]Hugst!$R$5:$W$9,MATCH(ROUNDUP((P$1)/10,0)*10,[1]Hugst!$R$4:$W$4,0))))</f>
        <v>373.71296530619003</v>
      </c>
      <c r="Q148">
        <f ca="1">IF($C148-Q$1&lt;År1,0,P147*(1-VLOOKUP($A148,[1]Hugst!$R$5:$W$9,MATCH(ROUNDUP((Q$1)/10,0)*10,[1]Hugst!$R$4:$W$4,0))))</f>
        <v>374.22762193437535</v>
      </c>
      <c r="R148">
        <f ca="1">IF($C148-R$1&lt;År1,0,Q147*(1-VLOOKUP($A148,[1]Hugst!$R$5:$W$9,MATCH(ROUNDUP((R$1)/10,0)*10,[1]Hugst!$R$4:$W$4,0))))</f>
        <v>596.71456174648119</v>
      </c>
      <c r="S148">
        <f ca="1">IF($C148-S$1&lt;År1,0,R147*(1-VLOOKUP($A148,[1]Hugst!$R$5:$W$9,MATCH(ROUNDUP((S$1)/10,0)*10,[1]Hugst!$R$4:$W$4,0))))</f>
        <v>597.23440379914155</v>
      </c>
      <c r="T148">
        <f ca="1">IF($C148-T$1&lt;År1,0,S147*(1-VLOOKUP($A148,[1]Hugst!$R$5:$W$9,MATCH(ROUNDUP((T$1)/10,0)*10,[1]Hugst!$R$4:$W$4,0))))</f>
        <v>597.75685812343352</v>
      </c>
      <c r="U148">
        <f ca="1">IF($C148-U$1&lt;År1,0,T147*(1-VLOOKUP($A148,[1]Hugst!$R$5:$W$9,MATCH(ROUNDUP((U$1)/10,0)*10,[1]Hugst!$R$4:$W$4,0))))</f>
        <v>598.28193784633402</v>
      </c>
      <c r="V148">
        <f ca="1">IF($C148-V$1&lt;År1,0,U147*(1-VLOOKUP($A148,[1]Hugst!$R$5:$W$9,MATCH(ROUNDUP((V$1)/10,0)*10,[1]Hugst!$R$4:$W$4,0))))</f>
        <v>598.80965616080709</v>
      </c>
      <c r="W148">
        <f ca="1">IF($C148-W$1&lt;År1,0,V147*(1-VLOOKUP($A148,[1]Hugst!$R$5:$W$9,MATCH(ROUNDUP((W$1)/10,0)*10,[1]Hugst!$R$4:$W$4,0))))</f>
        <v>599.34002632610714</v>
      </c>
      <c r="X148">
        <f ca="1">IF($C148-X$1&lt;År1,0,W147*(1-VLOOKUP($A148,[1]Hugst!$R$5:$W$9,MATCH(ROUNDUP((X$1)/10,0)*10,[1]Hugst!$R$4:$W$4,0))))</f>
        <v>599.87306166811823</v>
      </c>
      <c r="Y148">
        <f ca="1">IF($C148-Y$1&lt;År1,0,X147*(1-VLOOKUP($A148,[1]Hugst!$R$5:$W$9,MATCH(ROUNDUP((Y$1)/10,0)*10,[1]Hugst!$R$4:$W$4,0))))</f>
        <v>600.40877557968702</v>
      </c>
      <c r="Z148">
        <f ca="1">IF($C148-Z$1&lt;År1,0,Y147*(1-VLOOKUP($A148,[1]Hugst!$R$5:$W$9,MATCH(ROUNDUP((Z$1)/10,0)*10,[1]Hugst!$R$4:$W$4,0))))</f>
        <v>600.94718152096243</v>
      </c>
      <c r="AA148">
        <f ca="1">IF($C148-AA$1&lt;År1,0,Z147*(1-VLOOKUP($A148,[1]Hugst!$R$5:$W$9,MATCH(ROUNDUP((AA$1)/10,0)*10,[1]Hugst!$R$4:$W$4,0))))</f>
        <v>601.48829301972796</v>
      </c>
      <c r="AB148">
        <f ca="1">IF($C148-AB$1&lt;År1,0,AA147*(1-VLOOKUP($A148,[1]Hugst!$R$5:$W$9,MATCH(ROUNDUP((AB$1)/10,0)*10,[1]Hugst!$R$4:$W$4,0))))</f>
        <v>602.03212367175934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368.21878006304479</v>
      </c>
      <c r="G149">
        <f ca="1">IF($C149-G$1&lt;År1,0,F148*(1-VLOOKUP($A149,[1]Hugst!$R$5:$W$9,MATCH(ROUNDUP((G$1)/10,0)*10,[1]Hugst!$R$4:$W$4,0))))</f>
        <v>368.70582772016525</v>
      </c>
      <c r="H149">
        <f ca="1">IF($C149-H$1&lt;År1,0,G148*(1-VLOOKUP($A149,[1]Hugst!$R$5:$W$9,MATCH(ROUNDUP((H$1)/10,0)*10,[1]Hugst!$R$4:$W$4,0))))</f>
        <v>369.19532285294991</v>
      </c>
      <c r="I149">
        <f ca="1">IF($C149-I$1&lt;År1,0,H148*(1-VLOOKUP($A149,[1]Hugst!$R$5:$W$9,MATCH(ROUNDUP((I$1)/10,0)*10,[1]Hugst!$R$4:$W$4,0))))</f>
        <v>369.68727776026782</v>
      </c>
      <c r="J149">
        <f ca="1">IF($C149-J$1&lt;År1,0,I148*(1-VLOOKUP($A149,[1]Hugst!$R$5:$W$9,MATCH(ROUNDUP((J$1)/10,0)*10,[1]Hugst!$R$4:$W$4,0))))</f>
        <v>370.18170480279792</v>
      </c>
      <c r="K149">
        <f ca="1">IF($C149-K$1&lt;År1,0,J148*(1-VLOOKUP($A149,[1]Hugst!$R$5:$W$9,MATCH(ROUNDUP((K$1)/10,0)*10,[1]Hugst!$R$4:$W$4,0))))</f>
        <v>370.67861640333882</v>
      </c>
      <c r="L149">
        <f ca="1">IF($C149-L$1&lt;År1,0,K148*(1-VLOOKUP($A149,[1]Hugst!$R$5:$W$9,MATCH(ROUNDUP((L$1)/10,0)*10,[1]Hugst!$R$4:$W$4,0))))</f>
        <v>371.17802504708953</v>
      </c>
      <c r="M149">
        <f ca="1">IF($C149-M$1&lt;År1,0,L148*(1-VLOOKUP($A149,[1]Hugst!$R$5:$W$9,MATCH(ROUNDUP((M$1)/10,0)*10,[1]Hugst!$R$4:$W$4,0))))</f>
        <v>371.679943282019</v>
      </c>
      <c r="N149">
        <f ca="1">IF($C149-N$1&lt;År1,0,M148*(1-VLOOKUP($A149,[1]Hugst!$R$5:$W$9,MATCH(ROUNDUP((N$1)/10,0)*10,[1]Hugst!$R$4:$W$4,0))))</f>
        <v>372.18438371913368</v>
      </c>
      <c r="O149">
        <f ca="1">IF($C149-O$1&lt;År1,0,N148*(1-VLOOKUP($A149,[1]Hugst!$R$5:$W$9,MATCH(ROUNDUP((O$1)/10,0)*10,[1]Hugst!$R$4:$W$4,0))))</f>
        <v>372.69135903281409</v>
      </c>
      <c r="P149">
        <f ca="1">IF($C149-P$1&lt;År1,0,O148*(1-VLOOKUP($A149,[1]Hugst!$R$5:$W$9,MATCH(ROUNDUP((P$1)/10,0)*10,[1]Hugst!$R$4:$W$4,0))))</f>
        <v>373.2008819611379</v>
      </c>
      <c r="Q149">
        <f ca="1">IF($C149-Q$1&lt;År1,0,P148*(1-VLOOKUP($A149,[1]Hugst!$R$5:$W$9,MATCH(ROUNDUP((Q$1)/10,0)*10,[1]Hugst!$R$4:$W$4,0))))</f>
        <v>373.71296530619003</v>
      </c>
      <c r="R149">
        <f ca="1">IF($C149-R$1&lt;År1,0,Q148*(1-VLOOKUP($A149,[1]Hugst!$R$5:$W$9,MATCH(ROUNDUP((R$1)/10,0)*10,[1]Hugst!$R$4:$W$4,0))))</f>
        <v>374.22762193437535</v>
      </c>
      <c r="S149">
        <f ca="1">IF($C149-S$1&lt;År1,0,R148*(1-VLOOKUP($A149,[1]Hugst!$R$5:$W$9,MATCH(ROUNDUP((S$1)/10,0)*10,[1]Hugst!$R$4:$W$4,0))))</f>
        <v>596.71456174648119</v>
      </c>
      <c r="T149">
        <f ca="1">IF($C149-T$1&lt;År1,0,S148*(1-VLOOKUP($A149,[1]Hugst!$R$5:$W$9,MATCH(ROUNDUP((T$1)/10,0)*10,[1]Hugst!$R$4:$W$4,0))))</f>
        <v>597.23440379914155</v>
      </c>
      <c r="U149">
        <f ca="1">IF($C149-U$1&lt;År1,0,T148*(1-VLOOKUP($A149,[1]Hugst!$R$5:$W$9,MATCH(ROUNDUP((U$1)/10,0)*10,[1]Hugst!$R$4:$W$4,0))))</f>
        <v>597.75685812343352</v>
      </c>
      <c r="V149">
        <f ca="1">IF($C149-V$1&lt;År1,0,U148*(1-VLOOKUP($A149,[1]Hugst!$R$5:$W$9,MATCH(ROUNDUP((V$1)/10,0)*10,[1]Hugst!$R$4:$W$4,0))))</f>
        <v>598.28193784633402</v>
      </c>
      <c r="W149">
        <f ca="1">IF($C149-W$1&lt;År1,0,V148*(1-VLOOKUP($A149,[1]Hugst!$R$5:$W$9,MATCH(ROUNDUP((W$1)/10,0)*10,[1]Hugst!$R$4:$W$4,0))))</f>
        <v>598.80965616080709</v>
      </c>
      <c r="X149">
        <f ca="1">IF($C149-X$1&lt;År1,0,W148*(1-VLOOKUP($A149,[1]Hugst!$R$5:$W$9,MATCH(ROUNDUP((X$1)/10,0)*10,[1]Hugst!$R$4:$W$4,0))))</f>
        <v>599.34002632610714</v>
      </c>
      <c r="Y149">
        <f ca="1">IF($C149-Y$1&lt;År1,0,X148*(1-VLOOKUP($A149,[1]Hugst!$R$5:$W$9,MATCH(ROUNDUP((Y$1)/10,0)*10,[1]Hugst!$R$4:$W$4,0))))</f>
        <v>599.87306166811823</v>
      </c>
      <c r="Z149">
        <f ca="1">IF($C149-Z$1&lt;År1,0,Y148*(1-VLOOKUP($A149,[1]Hugst!$R$5:$W$9,MATCH(ROUNDUP((Z$1)/10,0)*10,[1]Hugst!$R$4:$W$4,0))))</f>
        <v>600.40877557968702</v>
      </c>
      <c r="AA149">
        <f ca="1">IF($C149-AA$1&lt;År1,0,Z148*(1-VLOOKUP($A149,[1]Hugst!$R$5:$W$9,MATCH(ROUNDUP((AA$1)/10,0)*10,[1]Hugst!$R$4:$W$4,0))))</f>
        <v>600.94718152096243</v>
      </c>
      <c r="AB149">
        <f ca="1">IF($C149-AB$1&lt;År1,0,AA148*(1-VLOOKUP($A149,[1]Hugst!$R$5:$W$9,MATCH(ROUNDUP((AB$1)/10,0)*10,[1]Hugst!$R$4:$W$4,0))))</f>
        <v>601.48829301972796</v>
      </c>
      <c r="AC149">
        <f ca="1">IF($C149-AC$1&lt;År1,0,AB148*(1-VLOOKUP($A149,[1]Hugst!$R$5:$W$9,MATCH(ROUNDUP((AC$1)/10,0)*10,[1]Hugst!$R$4:$W$4,0))))</f>
        <v>602.03212367175934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367.73416764421137</v>
      </c>
      <c r="G150">
        <f ca="1">IF($C150-G$1&lt;År1,0,F149*(1-VLOOKUP($A150,[1]Hugst!$R$5:$W$9,MATCH(ROUNDUP((G$1)/10,0)*10,[1]Hugst!$R$4:$W$4,0))))</f>
        <v>368.21878006304479</v>
      </c>
      <c r="H150">
        <f ca="1">IF($C150-H$1&lt;År1,0,G149*(1-VLOOKUP($A150,[1]Hugst!$R$5:$W$9,MATCH(ROUNDUP((H$1)/10,0)*10,[1]Hugst!$R$4:$W$4,0))))</f>
        <v>368.70582772016525</v>
      </c>
      <c r="I150">
        <f ca="1">IF($C150-I$1&lt;År1,0,H149*(1-VLOOKUP($A150,[1]Hugst!$R$5:$W$9,MATCH(ROUNDUP((I$1)/10,0)*10,[1]Hugst!$R$4:$W$4,0))))</f>
        <v>369.19532285294991</v>
      </c>
      <c r="J150">
        <f ca="1">IF($C150-J$1&lt;År1,0,I149*(1-VLOOKUP($A150,[1]Hugst!$R$5:$W$9,MATCH(ROUNDUP((J$1)/10,0)*10,[1]Hugst!$R$4:$W$4,0))))</f>
        <v>369.68727776026782</v>
      </c>
      <c r="K150">
        <f ca="1">IF($C150-K$1&lt;År1,0,J149*(1-VLOOKUP($A150,[1]Hugst!$R$5:$W$9,MATCH(ROUNDUP((K$1)/10,0)*10,[1]Hugst!$R$4:$W$4,0))))</f>
        <v>370.18170480279792</v>
      </c>
      <c r="L150">
        <f ca="1">IF($C150-L$1&lt;År1,0,K149*(1-VLOOKUP($A150,[1]Hugst!$R$5:$W$9,MATCH(ROUNDUP((L$1)/10,0)*10,[1]Hugst!$R$4:$W$4,0))))</f>
        <v>370.67861640333882</v>
      </c>
      <c r="M150">
        <f ca="1">IF($C150-M$1&lt;År1,0,L149*(1-VLOOKUP($A150,[1]Hugst!$R$5:$W$9,MATCH(ROUNDUP((M$1)/10,0)*10,[1]Hugst!$R$4:$W$4,0))))</f>
        <v>371.17802504708953</v>
      </c>
      <c r="N150">
        <f ca="1">IF($C150-N$1&lt;År1,0,M149*(1-VLOOKUP($A150,[1]Hugst!$R$5:$W$9,MATCH(ROUNDUP((N$1)/10,0)*10,[1]Hugst!$R$4:$W$4,0))))</f>
        <v>371.679943282019</v>
      </c>
      <c r="O150">
        <f ca="1">IF($C150-O$1&lt;År1,0,N149*(1-VLOOKUP($A150,[1]Hugst!$R$5:$W$9,MATCH(ROUNDUP((O$1)/10,0)*10,[1]Hugst!$R$4:$W$4,0))))</f>
        <v>372.18438371913368</v>
      </c>
      <c r="P150">
        <f ca="1">IF($C150-P$1&lt;År1,0,O149*(1-VLOOKUP($A150,[1]Hugst!$R$5:$W$9,MATCH(ROUNDUP((P$1)/10,0)*10,[1]Hugst!$R$4:$W$4,0))))</f>
        <v>372.69135903281409</v>
      </c>
      <c r="Q150">
        <f ca="1">IF($C150-Q$1&lt;År1,0,P149*(1-VLOOKUP($A150,[1]Hugst!$R$5:$W$9,MATCH(ROUNDUP((Q$1)/10,0)*10,[1]Hugst!$R$4:$W$4,0))))</f>
        <v>373.2008819611379</v>
      </c>
      <c r="R150">
        <f ca="1">IF($C150-R$1&lt;År1,0,Q149*(1-VLOOKUP($A150,[1]Hugst!$R$5:$W$9,MATCH(ROUNDUP((R$1)/10,0)*10,[1]Hugst!$R$4:$W$4,0))))</f>
        <v>373.71296530619003</v>
      </c>
      <c r="S150">
        <f ca="1">IF($C150-S$1&lt;År1,0,R149*(1-VLOOKUP($A150,[1]Hugst!$R$5:$W$9,MATCH(ROUNDUP((S$1)/10,0)*10,[1]Hugst!$R$4:$W$4,0))))</f>
        <v>374.22762193437535</v>
      </c>
      <c r="T150">
        <f ca="1">IF($C150-T$1&lt;År1,0,S149*(1-VLOOKUP($A150,[1]Hugst!$R$5:$W$9,MATCH(ROUNDUP((T$1)/10,0)*10,[1]Hugst!$R$4:$W$4,0))))</f>
        <v>596.71456174648119</v>
      </c>
      <c r="U150">
        <f ca="1">IF($C150-U$1&lt;År1,0,T149*(1-VLOOKUP($A150,[1]Hugst!$R$5:$W$9,MATCH(ROUNDUP((U$1)/10,0)*10,[1]Hugst!$R$4:$W$4,0))))</f>
        <v>597.23440379914155</v>
      </c>
      <c r="V150">
        <f ca="1">IF($C150-V$1&lt;År1,0,U149*(1-VLOOKUP($A150,[1]Hugst!$R$5:$W$9,MATCH(ROUNDUP((V$1)/10,0)*10,[1]Hugst!$R$4:$W$4,0))))</f>
        <v>597.75685812343352</v>
      </c>
      <c r="W150">
        <f ca="1">IF($C150-W$1&lt;År1,0,V149*(1-VLOOKUP($A150,[1]Hugst!$R$5:$W$9,MATCH(ROUNDUP((W$1)/10,0)*10,[1]Hugst!$R$4:$W$4,0))))</f>
        <v>598.28193784633402</v>
      </c>
      <c r="X150">
        <f ca="1">IF($C150-X$1&lt;År1,0,W149*(1-VLOOKUP($A150,[1]Hugst!$R$5:$W$9,MATCH(ROUNDUP((X$1)/10,0)*10,[1]Hugst!$R$4:$W$4,0))))</f>
        <v>598.80965616080709</v>
      </c>
      <c r="Y150">
        <f ca="1">IF($C150-Y$1&lt;År1,0,X149*(1-VLOOKUP($A150,[1]Hugst!$R$5:$W$9,MATCH(ROUNDUP((Y$1)/10,0)*10,[1]Hugst!$R$4:$W$4,0))))</f>
        <v>599.34002632610714</v>
      </c>
      <c r="Z150">
        <f ca="1">IF($C150-Z$1&lt;År1,0,Y149*(1-VLOOKUP($A150,[1]Hugst!$R$5:$W$9,MATCH(ROUNDUP((Z$1)/10,0)*10,[1]Hugst!$R$4:$W$4,0))))</f>
        <v>599.87306166811823</v>
      </c>
      <c r="AA150">
        <f ca="1">IF($C150-AA$1&lt;År1,0,Z149*(1-VLOOKUP($A150,[1]Hugst!$R$5:$W$9,MATCH(ROUNDUP((AA$1)/10,0)*10,[1]Hugst!$R$4:$W$4,0))))</f>
        <v>600.40877557968702</v>
      </c>
      <c r="AB150">
        <f ca="1">IF($C150-AB$1&lt;År1,0,AA149*(1-VLOOKUP($A150,[1]Hugst!$R$5:$W$9,MATCH(ROUNDUP((AB$1)/10,0)*10,[1]Hugst!$R$4:$W$4,0))))</f>
        <v>600.94718152096243</v>
      </c>
      <c r="AC150">
        <f ca="1">IF($C150-AC$1&lt;År1,0,AB149*(1-VLOOKUP($A150,[1]Hugst!$R$5:$W$9,MATCH(ROUNDUP((AC$1)/10,0)*10,[1]Hugst!$R$4:$W$4,0))))</f>
        <v>601.48829301972796</v>
      </c>
      <c r="AD150">
        <f ca="1">IF($C150-AD$1&lt;År1,0,AC149*(1-VLOOKUP($A150,[1]Hugst!$R$5:$W$9,MATCH(ROUNDUP((AD$1)/10,0)*10,[1]Hugst!$R$4:$W$4,0))))</f>
        <v>602.03212367175934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367.25197828747179</v>
      </c>
      <c r="G151">
        <f ca="1">IF($C151-G$1&lt;År1,0,F150*(1-VLOOKUP($A151,[1]Hugst!$R$5:$W$9,MATCH(ROUNDUP((G$1)/10,0)*10,[1]Hugst!$R$4:$W$4,0))))</f>
        <v>367.73416764421137</v>
      </c>
      <c r="H151">
        <f ca="1">IF($C151-H$1&lt;År1,0,G150*(1-VLOOKUP($A151,[1]Hugst!$R$5:$W$9,MATCH(ROUNDUP((H$1)/10,0)*10,[1]Hugst!$R$4:$W$4,0))))</f>
        <v>368.21878006304479</v>
      </c>
      <c r="I151">
        <f ca="1">IF($C151-I$1&lt;År1,0,H150*(1-VLOOKUP($A151,[1]Hugst!$R$5:$W$9,MATCH(ROUNDUP((I$1)/10,0)*10,[1]Hugst!$R$4:$W$4,0))))</f>
        <v>368.70582772016525</v>
      </c>
      <c r="J151">
        <f ca="1">IF($C151-J$1&lt;År1,0,I150*(1-VLOOKUP($A151,[1]Hugst!$R$5:$W$9,MATCH(ROUNDUP((J$1)/10,0)*10,[1]Hugst!$R$4:$W$4,0))))</f>
        <v>369.19532285294991</v>
      </c>
      <c r="K151">
        <f ca="1">IF($C151-K$1&lt;År1,0,J150*(1-VLOOKUP($A151,[1]Hugst!$R$5:$W$9,MATCH(ROUNDUP((K$1)/10,0)*10,[1]Hugst!$R$4:$W$4,0))))</f>
        <v>369.68727776026782</v>
      </c>
      <c r="L151">
        <f ca="1">IF($C151-L$1&lt;År1,0,K150*(1-VLOOKUP($A151,[1]Hugst!$R$5:$W$9,MATCH(ROUNDUP((L$1)/10,0)*10,[1]Hugst!$R$4:$W$4,0))))</f>
        <v>370.18170480279792</v>
      </c>
      <c r="M151">
        <f ca="1">IF($C151-M$1&lt;År1,0,L150*(1-VLOOKUP($A151,[1]Hugst!$R$5:$W$9,MATCH(ROUNDUP((M$1)/10,0)*10,[1]Hugst!$R$4:$W$4,0))))</f>
        <v>370.67861640333882</v>
      </c>
      <c r="N151">
        <f ca="1">IF($C151-N$1&lt;År1,0,M150*(1-VLOOKUP($A151,[1]Hugst!$R$5:$W$9,MATCH(ROUNDUP((N$1)/10,0)*10,[1]Hugst!$R$4:$W$4,0))))</f>
        <v>371.17802504708953</v>
      </c>
      <c r="O151">
        <f ca="1">IF($C151-O$1&lt;År1,0,N150*(1-VLOOKUP($A151,[1]Hugst!$R$5:$W$9,MATCH(ROUNDUP((O$1)/10,0)*10,[1]Hugst!$R$4:$W$4,0))))</f>
        <v>371.679943282019</v>
      </c>
      <c r="P151">
        <f ca="1">IF($C151-P$1&lt;År1,0,O150*(1-VLOOKUP($A151,[1]Hugst!$R$5:$W$9,MATCH(ROUNDUP((P$1)/10,0)*10,[1]Hugst!$R$4:$W$4,0))))</f>
        <v>372.18438371913368</v>
      </c>
      <c r="Q151">
        <f ca="1">IF($C151-Q$1&lt;År1,0,P150*(1-VLOOKUP($A151,[1]Hugst!$R$5:$W$9,MATCH(ROUNDUP((Q$1)/10,0)*10,[1]Hugst!$R$4:$W$4,0))))</f>
        <v>372.69135903281409</v>
      </c>
      <c r="R151">
        <f ca="1">IF($C151-R$1&lt;År1,0,Q150*(1-VLOOKUP($A151,[1]Hugst!$R$5:$W$9,MATCH(ROUNDUP((R$1)/10,0)*10,[1]Hugst!$R$4:$W$4,0))))</f>
        <v>373.2008819611379</v>
      </c>
      <c r="S151">
        <f ca="1">IF($C151-S$1&lt;År1,0,R150*(1-VLOOKUP($A151,[1]Hugst!$R$5:$W$9,MATCH(ROUNDUP((S$1)/10,0)*10,[1]Hugst!$R$4:$W$4,0))))</f>
        <v>373.71296530619003</v>
      </c>
      <c r="T151">
        <f ca="1">IF($C151-T$1&lt;År1,0,S150*(1-VLOOKUP($A151,[1]Hugst!$R$5:$W$9,MATCH(ROUNDUP((T$1)/10,0)*10,[1]Hugst!$R$4:$W$4,0))))</f>
        <v>374.22762193437535</v>
      </c>
      <c r="U151">
        <f ca="1">IF($C151-U$1&lt;År1,0,T150*(1-VLOOKUP($A151,[1]Hugst!$R$5:$W$9,MATCH(ROUNDUP((U$1)/10,0)*10,[1]Hugst!$R$4:$W$4,0))))</f>
        <v>596.71456174648119</v>
      </c>
      <c r="V151">
        <f ca="1">IF($C151-V$1&lt;År1,0,U150*(1-VLOOKUP($A151,[1]Hugst!$R$5:$W$9,MATCH(ROUNDUP((V$1)/10,0)*10,[1]Hugst!$R$4:$W$4,0))))</f>
        <v>597.23440379914155</v>
      </c>
      <c r="W151">
        <f ca="1">IF($C151-W$1&lt;År1,0,V150*(1-VLOOKUP($A151,[1]Hugst!$R$5:$W$9,MATCH(ROUNDUP((W$1)/10,0)*10,[1]Hugst!$R$4:$W$4,0))))</f>
        <v>597.75685812343352</v>
      </c>
      <c r="X151">
        <f ca="1">IF($C151-X$1&lt;År1,0,W150*(1-VLOOKUP($A151,[1]Hugst!$R$5:$W$9,MATCH(ROUNDUP((X$1)/10,0)*10,[1]Hugst!$R$4:$W$4,0))))</f>
        <v>598.28193784633402</v>
      </c>
      <c r="Y151">
        <f ca="1">IF($C151-Y$1&lt;År1,0,X150*(1-VLOOKUP($A151,[1]Hugst!$R$5:$W$9,MATCH(ROUNDUP((Y$1)/10,0)*10,[1]Hugst!$R$4:$W$4,0))))</f>
        <v>598.80965616080709</v>
      </c>
      <c r="Z151">
        <f ca="1">IF($C151-Z$1&lt;År1,0,Y150*(1-VLOOKUP($A151,[1]Hugst!$R$5:$W$9,MATCH(ROUNDUP((Z$1)/10,0)*10,[1]Hugst!$R$4:$W$4,0))))</f>
        <v>599.34002632610714</v>
      </c>
      <c r="AA151">
        <f ca="1">IF($C151-AA$1&lt;År1,0,Z150*(1-VLOOKUP($A151,[1]Hugst!$R$5:$W$9,MATCH(ROUNDUP((AA$1)/10,0)*10,[1]Hugst!$R$4:$W$4,0))))</f>
        <v>599.87306166811823</v>
      </c>
      <c r="AB151">
        <f ca="1">IF($C151-AB$1&lt;År1,0,AA150*(1-VLOOKUP($A151,[1]Hugst!$R$5:$W$9,MATCH(ROUNDUP((AB$1)/10,0)*10,[1]Hugst!$R$4:$W$4,0))))</f>
        <v>600.40877557968702</v>
      </c>
      <c r="AC151">
        <f ca="1">IF($C151-AC$1&lt;År1,0,AB150*(1-VLOOKUP($A151,[1]Hugst!$R$5:$W$9,MATCH(ROUNDUP((AC$1)/10,0)*10,[1]Hugst!$R$4:$W$4,0))))</f>
        <v>600.94718152096243</v>
      </c>
      <c r="AD151">
        <f ca="1">IF($C151-AD$1&lt;År1,0,AC150*(1-VLOOKUP($A151,[1]Hugst!$R$5:$W$9,MATCH(ROUNDUP((AD$1)/10,0)*10,[1]Hugst!$R$4:$W$4,0))))</f>
        <v>601.48829301972796</v>
      </c>
      <c r="AE151">
        <f ca="1">IF($C151-AE$1&lt;År1,0,AD150*(1-VLOOKUP($A151,[1]Hugst!$R$5:$W$9,MATCH(ROUNDUP((AE$1)/10,0)*10,[1]Hugst!$R$4:$W$4,0))))</f>
        <v>602.03212367175934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366.77219987751897</v>
      </c>
      <c r="G152">
        <f ca="1">IF($C152-G$1&lt;År1,0,F151*(1-VLOOKUP($A152,[1]Hugst!$R$5:$W$9,MATCH(ROUNDUP((G$1)/10,0)*10,[1]Hugst!$R$4:$W$4,0))))</f>
        <v>367.25197828747179</v>
      </c>
      <c r="H152">
        <f ca="1">IF($C152-H$1&lt;År1,0,G151*(1-VLOOKUP($A152,[1]Hugst!$R$5:$W$9,MATCH(ROUNDUP((H$1)/10,0)*10,[1]Hugst!$R$4:$W$4,0))))</f>
        <v>367.73416764421137</v>
      </c>
      <c r="I152">
        <f ca="1">IF($C152-I$1&lt;År1,0,H151*(1-VLOOKUP($A152,[1]Hugst!$R$5:$W$9,MATCH(ROUNDUP((I$1)/10,0)*10,[1]Hugst!$R$4:$W$4,0))))</f>
        <v>368.21878006304479</v>
      </c>
      <c r="J152">
        <f ca="1">IF($C152-J$1&lt;År1,0,I151*(1-VLOOKUP($A152,[1]Hugst!$R$5:$W$9,MATCH(ROUNDUP((J$1)/10,0)*10,[1]Hugst!$R$4:$W$4,0))))</f>
        <v>368.70582772016525</v>
      </c>
      <c r="K152">
        <f ca="1">IF($C152-K$1&lt;År1,0,J151*(1-VLOOKUP($A152,[1]Hugst!$R$5:$W$9,MATCH(ROUNDUP((K$1)/10,0)*10,[1]Hugst!$R$4:$W$4,0))))</f>
        <v>369.19532285294991</v>
      </c>
      <c r="L152">
        <f ca="1">IF($C152-L$1&lt;År1,0,K151*(1-VLOOKUP($A152,[1]Hugst!$R$5:$W$9,MATCH(ROUNDUP((L$1)/10,0)*10,[1]Hugst!$R$4:$W$4,0))))</f>
        <v>369.68727776026782</v>
      </c>
      <c r="M152">
        <f ca="1">IF($C152-M$1&lt;År1,0,L151*(1-VLOOKUP($A152,[1]Hugst!$R$5:$W$9,MATCH(ROUNDUP((M$1)/10,0)*10,[1]Hugst!$R$4:$W$4,0))))</f>
        <v>370.18170480279792</v>
      </c>
      <c r="N152">
        <f ca="1">IF($C152-N$1&lt;År1,0,M151*(1-VLOOKUP($A152,[1]Hugst!$R$5:$W$9,MATCH(ROUNDUP((N$1)/10,0)*10,[1]Hugst!$R$4:$W$4,0))))</f>
        <v>370.67861640333882</v>
      </c>
      <c r="O152">
        <f ca="1">IF($C152-O$1&lt;År1,0,N151*(1-VLOOKUP($A152,[1]Hugst!$R$5:$W$9,MATCH(ROUNDUP((O$1)/10,0)*10,[1]Hugst!$R$4:$W$4,0))))</f>
        <v>371.17802504708953</v>
      </c>
      <c r="P152">
        <f ca="1">IF($C152-P$1&lt;År1,0,O151*(1-VLOOKUP($A152,[1]Hugst!$R$5:$W$9,MATCH(ROUNDUP((P$1)/10,0)*10,[1]Hugst!$R$4:$W$4,0))))</f>
        <v>371.679943282019</v>
      </c>
      <c r="Q152">
        <f ca="1">IF($C152-Q$1&lt;År1,0,P151*(1-VLOOKUP($A152,[1]Hugst!$R$5:$W$9,MATCH(ROUNDUP((Q$1)/10,0)*10,[1]Hugst!$R$4:$W$4,0))))</f>
        <v>372.18438371913368</v>
      </c>
      <c r="R152">
        <f ca="1">IF($C152-R$1&lt;År1,0,Q151*(1-VLOOKUP($A152,[1]Hugst!$R$5:$W$9,MATCH(ROUNDUP((R$1)/10,0)*10,[1]Hugst!$R$4:$W$4,0))))</f>
        <v>372.69135903281409</v>
      </c>
      <c r="S152">
        <f ca="1">IF($C152-S$1&lt;År1,0,R151*(1-VLOOKUP($A152,[1]Hugst!$R$5:$W$9,MATCH(ROUNDUP((S$1)/10,0)*10,[1]Hugst!$R$4:$W$4,0))))</f>
        <v>373.2008819611379</v>
      </c>
      <c r="T152">
        <f ca="1">IF($C152-T$1&lt;År1,0,S151*(1-VLOOKUP($A152,[1]Hugst!$R$5:$W$9,MATCH(ROUNDUP((T$1)/10,0)*10,[1]Hugst!$R$4:$W$4,0))))</f>
        <v>373.71296530619003</v>
      </c>
      <c r="U152">
        <f ca="1">IF($C152-U$1&lt;År1,0,T151*(1-VLOOKUP($A152,[1]Hugst!$R$5:$W$9,MATCH(ROUNDUP((U$1)/10,0)*10,[1]Hugst!$R$4:$W$4,0))))</f>
        <v>374.22762193437535</v>
      </c>
      <c r="V152">
        <f ca="1">IF($C152-V$1&lt;År1,0,U151*(1-VLOOKUP($A152,[1]Hugst!$R$5:$W$9,MATCH(ROUNDUP((V$1)/10,0)*10,[1]Hugst!$R$4:$W$4,0))))</f>
        <v>596.71456174648119</v>
      </c>
      <c r="W152">
        <f ca="1">IF($C152-W$1&lt;År1,0,V151*(1-VLOOKUP($A152,[1]Hugst!$R$5:$W$9,MATCH(ROUNDUP((W$1)/10,0)*10,[1]Hugst!$R$4:$W$4,0))))</f>
        <v>597.23440379914155</v>
      </c>
      <c r="X152">
        <f ca="1">IF($C152-X$1&lt;År1,0,W151*(1-VLOOKUP($A152,[1]Hugst!$R$5:$W$9,MATCH(ROUNDUP((X$1)/10,0)*10,[1]Hugst!$R$4:$W$4,0))))</f>
        <v>597.75685812343352</v>
      </c>
      <c r="Y152">
        <f ca="1">IF($C152-Y$1&lt;År1,0,X151*(1-VLOOKUP($A152,[1]Hugst!$R$5:$W$9,MATCH(ROUNDUP((Y$1)/10,0)*10,[1]Hugst!$R$4:$W$4,0))))</f>
        <v>598.28193784633402</v>
      </c>
      <c r="Z152">
        <f ca="1">IF($C152-Z$1&lt;År1,0,Y151*(1-VLOOKUP($A152,[1]Hugst!$R$5:$W$9,MATCH(ROUNDUP((Z$1)/10,0)*10,[1]Hugst!$R$4:$W$4,0))))</f>
        <v>598.80965616080709</v>
      </c>
      <c r="AA152">
        <f ca="1">IF($C152-AA$1&lt;År1,0,Z151*(1-VLOOKUP($A152,[1]Hugst!$R$5:$W$9,MATCH(ROUNDUP((AA$1)/10,0)*10,[1]Hugst!$R$4:$W$4,0))))</f>
        <v>599.34002632610714</v>
      </c>
      <c r="AB152">
        <f ca="1">IF($C152-AB$1&lt;År1,0,AA151*(1-VLOOKUP($A152,[1]Hugst!$R$5:$W$9,MATCH(ROUNDUP((AB$1)/10,0)*10,[1]Hugst!$R$4:$W$4,0))))</f>
        <v>599.87306166811823</v>
      </c>
      <c r="AC152">
        <f ca="1">IF($C152-AC$1&lt;År1,0,AB151*(1-VLOOKUP($A152,[1]Hugst!$R$5:$W$9,MATCH(ROUNDUP((AC$1)/10,0)*10,[1]Hugst!$R$4:$W$4,0))))</f>
        <v>600.40877557968702</v>
      </c>
      <c r="AD152">
        <f ca="1">IF($C152-AD$1&lt;År1,0,AC151*(1-VLOOKUP($A152,[1]Hugst!$R$5:$W$9,MATCH(ROUNDUP((AD$1)/10,0)*10,[1]Hugst!$R$4:$W$4,0))))</f>
        <v>600.94718152096243</v>
      </c>
      <c r="AE152">
        <f ca="1">IF($C152-AE$1&lt;År1,0,AD151*(1-VLOOKUP($A152,[1]Hugst!$R$5:$W$9,MATCH(ROUNDUP((AE$1)/10,0)*10,[1]Hugst!$R$4:$W$4,0))))</f>
        <v>601.48829301972796</v>
      </c>
      <c r="AF152">
        <f ca="1">IF($C152-AF$1&lt;År1,0,AE151*(1-VLOOKUP($A152,[1]Hugst!$R$5:$W$9,MATCH(ROUNDUP((AF$1)/10,0)*10,[1]Hugst!$R$4:$W$4,0))))</f>
        <v>602.03212367175934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366.29482035960683</v>
      </c>
      <c r="G153">
        <f ca="1">IF($C153-G$1&lt;År1,0,F152*(1-VLOOKUP($A153,[1]Hugst!$R$5:$W$9,MATCH(ROUNDUP((G$1)/10,0)*10,[1]Hugst!$R$4:$W$4,0))))</f>
        <v>366.77219987751897</v>
      </c>
      <c r="H153">
        <f ca="1">IF($C153-H$1&lt;År1,0,G152*(1-VLOOKUP($A153,[1]Hugst!$R$5:$W$9,MATCH(ROUNDUP((H$1)/10,0)*10,[1]Hugst!$R$4:$W$4,0))))</f>
        <v>367.25197828747179</v>
      </c>
      <c r="I153">
        <f ca="1">IF($C153-I$1&lt;År1,0,H152*(1-VLOOKUP($A153,[1]Hugst!$R$5:$W$9,MATCH(ROUNDUP((I$1)/10,0)*10,[1]Hugst!$R$4:$W$4,0))))</f>
        <v>367.73416764421137</v>
      </c>
      <c r="J153">
        <f ca="1">IF($C153-J$1&lt;År1,0,I152*(1-VLOOKUP($A153,[1]Hugst!$R$5:$W$9,MATCH(ROUNDUP((J$1)/10,0)*10,[1]Hugst!$R$4:$W$4,0))))</f>
        <v>368.21878006304479</v>
      </c>
      <c r="K153">
        <f ca="1">IF($C153-K$1&lt;År1,0,J152*(1-VLOOKUP($A153,[1]Hugst!$R$5:$W$9,MATCH(ROUNDUP((K$1)/10,0)*10,[1]Hugst!$R$4:$W$4,0))))</f>
        <v>368.70582772016525</v>
      </c>
      <c r="L153">
        <f ca="1">IF($C153-L$1&lt;År1,0,K152*(1-VLOOKUP($A153,[1]Hugst!$R$5:$W$9,MATCH(ROUNDUP((L$1)/10,0)*10,[1]Hugst!$R$4:$W$4,0))))</f>
        <v>369.19532285294991</v>
      </c>
      <c r="M153">
        <f ca="1">IF($C153-M$1&lt;År1,0,L152*(1-VLOOKUP($A153,[1]Hugst!$R$5:$W$9,MATCH(ROUNDUP((M$1)/10,0)*10,[1]Hugst!$R$4:$W$4,0))))</f>
        <v>369.68727776026782</v>
      </c>
      <c r="N153">
        <f ca="1">IF($C153-N$1&lt;År1,0,M152*(1-VLOOKUP($A153,[1]Hugst!$R$5:$W$9,MATCH(ROUNDUP((N$1)/10,0)*10,[1]Hugst!$R$4:$W$4,0))))</f>
        <v>370.18170480279792</v>
      </c>
      <c r="O153">
        <f ca="1">IF($C153-O$1&lt;År1,0,N152*(1-VLOOKUP($A153,[1]Hugst!$R$5:$W$9,MATCH(ROUNDUP((O$1)/10,0)*10,[1]Hugst!$R$4:$W$4,0))))</f>
        <v>370.67861640333882</v>
      </c>
      <c r="P153">
        <f ca="1">IF($C153-P$1&lt;År1,0,O152*(1-VLOOKUP($A153,[1]Hugst!$R$5:$W$9,MATCH(ROUNDUP((P$1)/10,0)*10,[1]Hugst!$R$4:$W$4,0))))</f>
        <v>371.17802504708953</v>
      </c>
      <c r="Q153">
        <f ca="1">IF($C153-Q$1&lt;År1,0,P152*(1-VLOOKUP($A153,[1]Hugst!$R$5:$W$9,MATCH(ROUNDUP((Q$1)/10,0)*10,[1]Hugst!$R$4:$W$4,0))))</f>
        <v>371.679943282019</v>
      </c>
      <c r="R153">
        <f ca="1">IF($C153-R$1&lt;År1,0,Q152*(1-VLOOKUP($A153,[1]Hugst!$R$5:$W$9,MATCH(ROUNDUP((R$1)/10,0)*10,[1]Hugst!$R$4:$W$4,0))))</f>
        <v>372.18438371913368</v>
      </c>
      <c r="S153">
        <f ca="1">IF($C153-S$1&lt;År1,0,R152*(1-VLOOKUP($A153,[1]Hugst!$R$5:$W$9,MATCH(ROUNDUP((S$1)/10,0)*10,[1]Hugst!$R$4:$W$4,0))))</f>
        <v>372.69135903281409</v>
      </c>
      <c r="T153">
        <f ca="1">IF($C153-T$1&lt;År1,0,S152*(1-VLOOKUP($A153,[1]Hugst!$R$5:$W$9,MATCH(ROUNDUP((T$1)/10,0)*10,[1]Hugst!$R$4:$W$4,0))))</f>
        <v>373.2008819611379</v>
      </c>
      <c r="U153">
        <f ca="1">IF($C153-U$1&lt;År1,0,T152*(1-VLOOKUP($A153,[1]Hugst!$R$5:$W$9,MATCH(ROUNDUP((U$1)/10,0)*10,[1]Hugst!$R$4:$W$4,0))))</f>
        <v>373.71296530619003</v>
      </c>
      <c r="V153">
        <f ca="1">IF($C153-V$1&lt;År1,0,U152*(1-VLOOKUP($A153,[1]Hugst!$R$5:$W$9,MATCH(ROUNDUP((V$1)/10,0)*10,[1]Hugst!$R$4:$W$4,0))))</f>
        <v>374.22762193437535</v>
      </c>
      <c r="W153">
        <f ca="1">IF($C153-W$1&lt;År1,0,V152*(1-VLOOKUP($A153,[1]Hugst!$R$5:$W$9,MATCH(ROUNDUP((W$1)/10,0)*10,[1]Hugst!$R$4:$W$4,0))))</f>
        <v>596.71456174648119</v>
      </c>
      <c r="X153">
        <f ca="1">IF($C153-X$1&lt;År1,0,W152*(1-VLOOKUP($A153,[1]Hugst!$R$5:$W$9,MATCH(ROUNDUP((X$1)/10,0)*10,[1]Hugst!$R$4:$W$4,0))))</f>
        <v>597.23440379914155</v>
      </c>
      <c r="Y153">
        <f ca="1">IF($C153-Y$1&lt;År1,0,X152*(1-VLOOKUP($A153,[1]Hugst!$R$5:$W$9,MATCH(ROUNDUP((Y$1)/10,0)*10,[1]Hugst!$R$4:$W$4,0))))</f>
        <v>597.75685812343352</v>
      </c>
      <c r="Z153">
        <f ca="1">IF($C153-Z$1&lt;År1,0,Y152*(1-VLOOKUP($A153,[1]Hugst!$R$5:$W$9,MATCH(ROUNDUP((Z$1)/10,0)*10,[1]Hugst!$R$4:$W$4,0))))</f>
        <v>598.28193784633402</v>
      </c>
      <c r="AA153">
        <f ca="1">IF($C153-AA$1&lt;År1,0,Z152*(1-VLOOKUP($A153,[1]Hugst!$R$5:$W$9,MATCH(ROUNDUP((AA$1)/10,0)*10,[1]Hugst!$R$4:$W$4,0))))</f>
        <v>598.80965616080709</v>
      </c>
      <c r="AB153">
        <f ca="1">IF($C153-AB$1&lt;År1,0,AA152*(1-VLOOKUP($A153,[1]Hugst!$R$5:$W$9,MATCH(ROUNDUP((AB$1)/10,0)*10,[1]Hugst!$R$4:$W$4,0))))</f>
        <v>599.34002632610714</v>
      </c>
      <c r="AC153">
        <f ca="1">IF($C153-AC$1&lt;År1,0,AB152*(1-VLOOKUP($A153,[1]Hugst!$R$5:$W$9,MATCH(ROUNDUP((AC$1)/10,0)*10,[1]Hugst!$R$4:$W$4,0))))</f>
        <v>599.87306166811823</v>
      </c>
      <c r="AD153">
        <f ca="1">IF($C153-AD$1&lt;År1,0,AC152*(1-VLOOKUP($A153,[1]Hugst!$R$5:$W$9,MATCH(ROUNDUP((AD$1)/10,0)*10,[1]Hugst!$R$4:$W$4,0))))</f>
        <v>600.40877557968702</v>
      </c>
      <c r="AE153">
        <f ca="1">IF($C153-AE$1&lt;År1,0,AD152*(1-VLOOKUP($A153,[1]Hugst!$R$5:$W$9,MATCH(ROUNDUP((AE$1)/10,0)*10,[1]Hugst!$R$4:$W$4,0))))</f>
        <v>600.94718152096243</v>
      </c>
      <c r="AF153">
        <f ca="1">IF($C153-AF$1&lt;År1,0,AE152*(1-VLOOKUP($A153,[1]Hugst!$R$5:$W$9,MATCH(ROUNDUP((AF$1)/10,0)*10,[1]Hugst!$R$4:$W$4,0))))</f>
        <v>601.48829301972796</v>
      </c>
      <c r="AG153">
        <f ca="1">IF($C153-AG$1&lt;År1,0,AF152*(1-VLOOKUP($A153,[1]Hugst!$R$5:$W$9,MATCH(ROUNDUP((AG$1)/10,0)*10,[1]Hugst!$R$4:$W$4,0))))</f>
        <v>602.03212367175934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365.81982773929332</v>
      </c>
      <c r="G154">
        <f ca="1">IF($C154-G$1&lt;År1,0,F153*(1-VLOOKUP($A154,[1]Hugst!$R$5:$W$9,MATCH(ROUNDUP((G$1)/10,0)*10,[1]Hugst!$R$4:$W$4,0))))</f>
        <v>366.29482035960683</v>
      </c>
      <c r="H154">
        <f ca="1">IF($C154-H$1&lt;År1,0,G153*(1-VLOOKUP($A154,[1]Hugst!$R$5:$W$9,MATCH(ROUNDUP((H$1)/10,0)*10,[1]Hugst!$R$4:$W$4,0))))</f>
        <v>366.77219987751897</v>
      </c>
      <c r="I154">
        <f ca="1">IF($C154-I$1&lt;År1,0,H153*(1-VLOOKUP($A154,[1]Hugst!$R$5:$W$9,MATCH(ROUNDUP((I$1)/10,0)*10,[1]Hugst!$R$4:$W$4,0))))</f>
        <v>367.25197828747179</v>
      </c>
      <c r="J154">
        <f ca="1">IF($C154-J$1&lt;År1,0,I153*(1-VLOOKUP($A154,[1]Hugst!$R$5:$W$9,MATCH(ROUNDUP((J$1)/10,0)*10,[1]Hugst!$R$4:$W$4,0))))</f>
        <v>367.73416764421137</v>
      </c>
      <c r="K154">
        <f ca="1">IF($C154-K$1&lt;År1,0,J153*(1-VLOOKUP($A154,[1]Hugst!$R$5:$W$9,MATCH(ROUNDUP((K$1)/10,0)*10,[1]Hugst!$R$4:$W$4,0))))</f>
        <v>368.21878006304479</v>
      </c>
      <c r="L154">
        <f ca="1">IF($C154-L$1&lt;År1,0,K153*(1-VLOOKUP($A154,[1]Hugst!$R$5:$W$9,MATCH(ROUNDUP((L$1)/10,0)*10,[1]Hugst!$R$4:$W$4,0))))</f>
        <v>368.70582772016525</v>
      </c>
      <c r="M154">
        <f ca="1">IF($C154-M$1&lt;År1,0,L153*(1-VLOOKUP($A154,[1]Hugst!$R$5:$W$9,MATCH(ROUNDUP((M$1)/10,0)*10,[1]Hugst!$R$4:$W$4,0))))</f>
        <v>369.19532285294991</v>
      </c>
      <c r="N154">
        <f ca="1">IF($C154-N$1&lt;År1,0,M153*(1-VLOOKUP($A154,[1]Hugst!$R$5:$W$9,MATCH(ROUNDUP((N$1)/10,0)*10,[1]Hugst!$R$4:$W$4,0))))</f>
        <v>369.68727776026782</v>
      </c>
      <c r="O154">
        <f ca="1">IF($C154-O$1&lt;År1,0,N153*(1-VLOOKUP($A154,[1]Hugst!$R$5:$W$9,MATCH(ROUNDUP((O$1)/10,0)*10,[1]Hugst!$R$4:$W$4,0))))</f>
        <v>370.18170480279792</v>
      </c>
      <c r="P154">
        <f ca="1">IF($C154-P$1&lt;År1,0,O153*(1-VLOOKUP($A154,[1]Hugst!$R$5:$W$9,MATCH(ROUNDUP((P$1)/10,0)*10,[1]Hugst!$R$4:$W$4,0))))</f>
        <v>370.67861640333882</v>
      </c>
      <c r="Q154">
        <f ca="1">IF($C154-Q$1&lt;År1,0,P153*(1-VLOOKUP($A154,[1]Hugst!$R$5:$W$9,MATCH(ROUNDUP((Q$1)/10,0)*10,[1]Hugst!$R$4:$W$4,0))))</f>
        <v>371.17802504708953</v>
      </c>
      <c r="R154">
        <f ca="1">IF($C154-R$1&lt;År1,0,Q153*(1-VLOOKUP($A154,[1]Hugst!$R$5:$W$9,MATCH(ROUNDUP((R$1)/10,0)*10,[1]Hugst!$R$4:$W$4,0))))</f>
        <v>371.679943282019</v>
      </c>
      <c r="S154">
        <f ca="1">IF($C154-S$1&lt;År1,0,R153*(1-VLOOKUP($A154,[1]Hugst!$R$5:$W$9,MATCH(ROUNDUP((S$1)/10,0)*10,[1]Hugst!$R$4:$W$4,0))))</f>
        <v>372.18438371913368</v>
      </c>
      <c r="T154">
        <f ca="1">IF($C154-T$1&lt;År1,0,S153*(1-VLOOKUP($A154,[1]Hugst!$R$5:$W$9,MATCH(ROUNDUP((T$1)/10,0)*10,[1]Hugst!$R$4:$W$4,0))))</f>
        <v>372.69135903281409</v>
      </c>
      <c r="U154">
        <f ca="1">IF($C154-U$1&lt;År1,0,T153*(1-VLOOKUP($A154,[1]Hugst!$R$5:$W$9,MATCH(ROUNDUP((U$1)/10,0)*10,[1]Hugst!$R$4:$W$4,0))))</f>
        <v>373.2008819611379</v>
      </c>
      <c r="V154">
        <f ca="1">IF($C154-V$1&lt;År1,0,U153*(1-VLOOKUP($A154,[1]Hugst!$R$5:$W$9,MATCH(ROUNDUP((V$1)/10,0)*10,[1]Hugst!$R$4:$W$4,0))))</f>
        <v>373.71296530619003</v>
      </c>
      <c r="W154">
        <f ca="1">IF($C154-W$1&lt;År1,0,V153*(1-VLOOKUP($A154,[1]Hugst!$R$5:$W$9,MATCH(ROUNDUP((W$1)/10,0)*10,[1]Hugst!$R$4:$W$4,0))))</f>
        <v>374.22762193437535</v>
      </c>
      <c r="X154">
        <f ca="1">IF($C154-X$1&lt;År1,0,W153*(1-VLOOKUP($A154,[1]Hugst!$R$5:$W$9,MATCH(ROUNDUP((X$1)/10,0)*10,[1]Hugst!$R$4:$W$4,0))))</f>
        <v>596.71456174648119</v>
      </c>
      <c r="Y154">
        <f ca="1">IF($C154-Y$1&lt;År1,0,X153*(1-VLOOKUP($A154,[1]Hugst!$R$5:$W$9,MATCH(ROUNDUP((Y$1)/10,0)*10,[1]Hugst!$R$4:$W$4,0))))</f>
        <v>597.23440379914155</v>
      </c>
      <c r="Z154">
        <f ca="1">IF($C154-Z$1&lt;År1,0,Y153*(1-VLOOKUP($A154,[1]Hugst!$R$5:$W$9,MATCH(ROUNDUP((Z$1)/10,0)*10,[1]Hugst!$R$4:$W$4,0))))</f>
        <v>597.75685812343352</v>
      </c>
      <c r="AA154">
        <f ca="1">IF($C154-AA$1&lt;År1,0,Z153*(1-VLOOKUP($A154,[1]Hugst!$R$5:$W$9,MATCH(ROUNDUP((AA$1)/10,0)*10,[1]Hugst!$R$4:$W$4,0))))</f>
        <v>598.28193784633402</v>
      </c>
      <c r="AB154">
        <f ca="1">IF($C154-AB$1&lt;År1,0,AA153*(1-VLOOKUP($A154,[1]Hugst!$R$5:$W$9,MATCH(ROUNDUP((AB$1)/10,0)*10,[1]Hugst!$R$4:$W$4,0))))</f>
        <v>598.80965616080709</v>
      </c>
      <c r="AC154">
        <f ca="1">IF($C154-AC$1&lt;År1,0,AB153*(1-VLOOKUP($A154,[1]Hugst!$R$5:$W$9,MATCH(ROUNDUP((AC$1)/10,0)*10,[1]Hugst!$R$4:$W$4,0))))</f>
        <v>599.34002632610714</v>
      </c>
      <c r="AD154">
        <f ca="1">IF($C154-AD$1&lt;År1,0,AC153*(1-VLOOKUP($A154,[1]Hugst!$R$5:$W$9,MATCH(ROUNDUP((AD$1)/10,0)*10,[1]Hugst!$R$4:$W$4,0))))</f>
        <v>599.87306166811823</v>
      </c>
      <c r="AE154">
        <f ca="1">IF($C154-AE$1&lt;År1,0,AD153*(1-VLOOKUP($A154,[1]Hugst!$R$5:$W$9,MATCH(ROUNDUP((AE$1)/10,0)*10,[1]Hugst!$R$4:$W$4,0))))</f>
        <v>600.40877557968702</v>
      </c>
      <c r="AF154">
        <f ca="1">IF($C154-AF$1&lt;År1,0,AE153*(1-VLOOKUP($A154,[1]Hugst!$R$5:$W$9,MATCH(ROUNDUP((AF$1)/10,0)*10,[1]Hugst!$R$4:$W$4,0))))</f>
        <v>600.94718152096243</v>
      </c>
      <c r="AG154">
        <f ca="1">IF($C154-AG$1&lt;År1,0,AF153*(1-VLOOKUP($A154,[1]Hugst!$R$5:$W$9,MATCH(ROUNDUP((AG$1)/10,0)*10,[1]Hugst!$R$4:$W$4,0))))</f>
        <v>601.48829301972796</v>
      </c>
      <c r="AH154">
        <f ca="1">IF($C154-AH$1&lt;År1,0,AG153*(1-VLOOKUP($A154,[1]Hugst!$R$5:$W$9,MATCH(ROUNDUP((AH$1)/10,0)*10,[1]Hugst!$R$4:$W$4,0))))</f>
        <v>602.03212367175934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365.34721008207845</v>
      </c>
      <c r="G155">
        <f ca="1">IF($C155-G$1&lt;År1,0,F154*(1-VLOOKUP($A155,[1]Hugst!$R$5:$W$9,MATCH(ROUNDUP((G$1)/10,0)*10,[1]Hugst!$R$4:$W$4,0))))</f>
        <v>365.81982773929332</v>
      </c>
      <c r="H155">
        <f ca="1">IF($C155-H$1&lt;År1,0,G154*(1-VLOOKUP($A155,[1]Hugst!$R$5:$W$9,MATCH(ROUNDUP((H$1)/10,0)*10,[1]Hugst!$R$4:$W$4,0))))</f>
        <v>366.29482035960683</v>
      </c>
      <c r="I155">
        <f ca="1">IF($C155-I$1&lt;År1,0,H154*(1-VLOOKUP($A155,[1]Hugst!$R$5:$W$9,MATCH(ROUNDUP((I$1)/10,0)*10,[1]Hugst!$R$4:$W$4,0))))</f>
        <v>366.77219987751897</v>
      </c>
      <c r="J155">
        <f ca="1">IF($C155-J$1&lt;År1,0,I154*(1-VLOOKUP($A155,[1]Hugst!$R$5:$W$9,MATCH(ROUNDUP((J$1)/10,0)*10,[1]Hugst!$R$4:$W$4,0))))</f>
        <v>367.25197828747179</v>
      </c>
      <c r="K155">
        <f ca="1">IF($C155-K$1&lt;År1,0,J154*(1-VLOOKUP($A155,[1]Hugst!$R$5:$W$9,MATCH(ROUNDUP((K$1)/10,0)*10,[1]Hugst!$R$4:$W$4,0))))</f>
        <v>367.73416764421137</v>
      </c>
      <c r="L155">
        <f ca="1">IF($C155-L$1&lt;År1,0,K154*(1-VLOOKUP($A155,[1]Hugst!$R$5:$W$9,MATCH(ROUNDUP((L$1)/10,0)*10,[1]Hugst!$R$4:$W$4,0))))</f>
        <v>368.21878006304479</v>
      </c>
      <c r="M155">
        <f ca="1">IF($C155-M$1&lt;År1,0,L154*(1-VLOOKUP($A155,[1]Hugst!$R$5:$W$9,MATCH(ROUNDUP((M$1)/10,0)*10,[1]Hugst!$R$4:$W$4,0))))</f>
        <v>368.70582772016525</v>
      </c>
      <c r="N155">
        <f ca="1">IF($C155-N$1&lt;År1,0,M154*(1-VLOOKUP($A155,[1]Hugst!$R$5:$W$9,MATCH(ROUNDUP((N$1)/10,0)*10,[1]Hugst!$R$4:$W$4,0))))</f>
        <v>369.19532285294991</v>
      </c>
      <c r="O155">
        <f ca="1">IF($C155-O$1&lt;År1,0,N154*(1-VLOOKUP($A155,[1]Hugst!$R$5:$W$9,MATCH(ROUNDUP((O$1)/10,0)*10,[1]Hugst!$R$4:$W$4,0))))</f>
        <v>369.68727776026782</v>
      </c>
      <c r="P155">
        <f ca="1">IF($C155-P$1&lt;År1,0,O154*(1-VLOOKUP($A155,[1]Hugst!$R$5:$W$9,MATCH(ROUNDUP((P$1)/10,0)*10,[1]Hugst!$R$4:$W$4,0))))</f>
        <v>370.18170480279792</v>
      </c>
      <c r="Q155">
        <f ca="1">IF($C155-Q$1&lt;År1,0,P154*(1-VLOOKUP($A155,[1]Hugst!$R$5:$W$9,MATCH(ROUNDUP((Q$1)/10,0)*10,[1]Hugst!$R$4:$W$4,0))))</f>
        <v>370.67861640333882</v>
      </c>
      <c r="R155">
        <f ca="1">IF($C155-R$1&lt;År1,0,Q154*(1-VLOOKUP($A155,[1]Hugst!$R$5:$W$9,MATCH(ROUNDUP((R$1)/10,0)*10,[1]Hugst!$R$4:$W$4,0))))</f>
        <v>371.17802504708953</v>
      </c>
      <c r="S155">
        <f ca="1">IF($C155-S$1&lt;År1,0,R154*(1-VLOOKUP($A155,[1]Hugst!$R$5:$W$9,MATCH(ROUNDUP((S$1)/10,0)*10,[1]Hugst!$R$4:$W$4,0))))</f>
        <v>371.679943282019</v>
      </c>
      <c r="T155">
        <f ca="1">IF($C155-T$1&lt;År1,0,S154*(1-VLOOKUP($A155,[1]Hugst!$R$5:$W$9,MATCH(ROUNDUP((T$1)/10,0)*10,[1]Hugst!$R$4:$W$4,0))))</f>
        <v>372.18438371913368</v>
      </c>
      <c r="U155">
        <f ca="1">IF($C155-U$1&lt;År1,0,T154*(1-VLOOKUP($A155,[1]Hugst!$R$5:$W$9,MATCH(ROUNDUP((U$1)/10,0)*10,[1]Hugst!$R$4:$W$4,0))))</f>
        <v>372.69135903281409</v>
      </c>
      <c r="V155">
        <f ca="1">IF($C155-V$1&lt;År1,0,U154*(1-VLOOKUP($A155,[1]Hugst!$R$5:$W$9,MATCH(ROUNDUP((V$1)/10,0)*10,[1]Hugst!$R$4:$W$4,0))))</f>
        <v>373.2008819611379</v>
      </c>
      <c r="W155">
        <f ca="1">IF($C155-W$1&lt;År1,0,V154*(1-VLOOKUP($A155,[1]Hugst!$R$5:$W$9,MATCH(ROUNDUP((W$1)/10,0)*10,[1]Hugst!$R$4:$W$4,0))))</f>
        <v>373.71296530619003</v>
      </c>
      <c r="X155">
        <f ca="1">IF($C155-X$1&lt;År1,0,W154*(1-VLOOKUP($A155,[1]Hugst!$R$5:$W$9,MATCH(ROUNDUP((X$1)/10,0)*10,[1]Hugst!$R$4:$W$4,0))))</f>
        <v>374.22762193437535</v>
      </c>
      <c r="Y155">
        <f ca="1">IF($C155-Y$1&lt;År1,0,X154*(1-VLOOKUP($A155,[1]Hugst!$R$5:$W$9,MATCH(ROUNDUP((Y$1)/10,0)*10,[1]Hugst!$R$4:$W$4,0))))</f>
        <v>596.71456174648119</v>
      </c>
      <c r="Z155">
        <f ca="1">IF($C155-Z$1&lt;År1,0,Y154*(1-VLOOKUP($A155,[1]Hugst!$R$5:$W$9,MATCH(ROUNDUP((Z$1)/10,0)*10,[1]Hugst!$R$4:$W$4,0))))</f>
        <v>597.23440379914155</v>
      </c>
      <c r="AA155">
        <f ca="1">IF($C155-AA$1&lt;År1,0,Z154*(1-VLOOKUP($A155,[1]Hugst!$R$5:$W$9,MATCH(ROUNDUP((AA$1)/10,0)*10,[1]Hugst!$R$4:$W$4,0))))</f>
        <v>597.75685812343352</v>
      </c>
      <c r="AB155">
        <f ca="1">IF($C155-AB$1&lt;År1,0,AA154*(1-VLOOKUP($A155,[1]Hugst!$R$5:$W$9,MATCH(ROUNDUP((AB$1)/10,0)*10,[1]Hugst!$R$4:$W$4,0))))</f>
        <v>598.28193784633402</v>
      </c>
      <c r="AC155">
        <f ca="1">IF($C155-AC$1&lt;År1,0,AB154*(1-VLOOKUP($A155,[1]Hugst!$R$5:$W$9,MATCH(ROUNDUP((AC$1)/10,0)*10,[1]Hugst!$R$4:$W$4,0))))</f>
        <v>598.80965616080709</v>
      </c>
      <c r="AD155">
        <f ca="1">IF($C155-AD$1&lt;År1,0,AC154*(1-VLOOKUP($A155,[1]Hugst!$R$5:$W$9,MATCH(ROUNDUP((AD$1)/10,0)*10,[1]Hugst!$R$4:$W$4,0))))</f>
        <v>599.34002632610714</v>
      </c>
      <c r="AE155">
        <f ca="1">IF($C155-AE$1&lt;År1,0,AD154*(1-VLOOKUP($A155,[1]Hugst!$R$5:$W$9,MATCH(ROUNDUP((AE$1)/10,0)*10,[1]Hugst!$R$4:$W$4,0))))</f>
        <v>599.87306166811823</v>
      </c>
      <c r="AF155">
        <f ca="1">IF($C155-AF$1&lt;År1,0,AE154*(1-VLOOKUP($A155,[1]Hugst!$R$5:$W$9,MATCH(ROUNDUP((AF$1)/10,0)*10,[1]Hugst!$R$4:$W$4,0))))</f>
        <v>600.40877557968702</v>
      </c>
      <c r="AG155">
        <f ca="1">IF($C155-AG$1&lt;År1,0,AF154*(1-VLOOKUP($A155,[1]Hugst!$R$5:$W$9,MATCH(ROUNDUP((AG$1)/10,0)*10,[1]Hugst!$R$4:$W$4,0))))</f>
        <v>600.94718152096243</v>
      </c>
      <c r="AH155">
        <f ca="1">IF($C155-AH$1&lt;År1,0,AG154*(1-VLOOKUP($A155,[1]Hugst!$R$5:$W$9,MATCH(ROUNDUP((AH$1)/10,0)*10,[1]Hugst!$R$4:$W$4,0))))</f>
        <v>601.48829301972796</v>
      </c>
      <c r="AI155">
        <f ca="1">IF($C155-AI$1&lt;År1,0,AH154*(1-VLOOKUP($A155,[1]Hugst!$R$5:$W$9,MATCH(ROUNDUP((AI$1)/10,0)*10,[1]Hugst!$R$4:$W$4,0))))</f>
        <v>602.03212367175934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1.0946038612219127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365.97155937437293</v>
      </c>
      <c r="G156">
        <f ca="1">IF($C156-G$1&lt;År1,0,F155*(1-VLOOKUP($A156,[1]Hugst!$R$5:$W$9,MATCH(ROUNDUP((G$1)/10,0)*10,[1]Hugst!$R$4:$W$4,0))))</f>
        <v>365.34721008207845</v>
      </c>
      <c r="H156">
        <f ca="1">IF($C156-H$1&lt;År1,0,G155*(1-VLOOKUP($A156,[1]Hugst!$R$5:$W$9,MATCH(ROUNDUP((H$1)/10,0)*10,[1]Hugst!$R$4:$W$4,0))))</f>
        <v>365.81982773929332</v>
      </c>
      <c r="I156">
        <f ca="1">IF($C156-I$1&lt;År1,0,H155*(1-VLOOKUP($A156,[1]Hugst!$R$5:$W$9,MATCH(ROUNDUP((I$1)/10,0)*10,[1]Hugst!$R$4:$W$4,0))))</f>
        <v>366.29482035960683</v>
      </c>
      <c r="J156">
        <f ca="1">IF($C156-J$1&lt;År1,0,I155*(1-VLOOKUP($A156,[1]Hugst!$R$5:$W$9,MATCH(ROUNDUP((J$1)/10,0)*10,[1]Hugst!$R$4:$W$4,0))))</f>
        <v>366.77219987751897</v>
      </c>
      <c r="K156">
        <f ca="1">IF($C156-K$1&lt;År1,0,J155*(1-VLOOKUP($A156,[1]Hugst!$R$5:$W$9,MATCH(ROUNDUP((K$1)/10,0)*10,[1]Hugst!$R$4:$W$4,0))))</f>
        <v>367.25197828747179</v>
      </c>
      <c r="L156">
        <f ca="1">IF($C156-L$1&lt;År1,0,K155*(1-VLOOKUP($A156,[1]Hugst!$R$5:$W$9,MATCH(ROUNDUP((L$1)/10,0)*10,[1]Hugst!$R$4:$W$4,0))))</f>
        <v>367.73416764421137</v>
      </c>
      <c r="M156">
        <f ca="1">IF($C156-M$1&lt;År1,0,L155*(1-VLOOKUP($A156,[1]Hugst!$R$5:$W$9,MATCH(ROUNDUP((M$1)/10,0)*10,[1]Hugst!$R$4:$W$4,0))))</f>
        <v>368.21878006304479</v>
      </c>
      <c r="N156">
        <f ca="1">IF($C156-N$1&lt;År1,0,M155*(1-VLOOKUP($A156,[1]Hugst!$R$5:$W$9,MATCH(ROUNDUP((N$1)/10,0)*10,[1]Hugst!$R$4:$W$4,0))))</f>
        <v>368.70582772016525</v>
      </c>
      <c r="O156">
        <f ca="1">IF($C156-O$1&lt;År1,0,N155*(1-VLOOKUP($A156,[1]Hugst!$R$5:$W$9,MATCH(ROUNDUP((O$1)/10,0)*10,[1]Hugst!$R$4:$W$4,0))))</f>
        <v>369.19532285294991</v>
      </c>
      <c r="P156">
        <f ca="1">IF($C156-P$1&lt;År1,0,O155*(1-VLOOKUP($A156,[1]Hugst!$R$5:$W$9,MATCH(ROUNDUP((P$1)/10,0)*10,[1]Hugst!$R$4:$W$4,0))))</f>
        <v>369.68727776026782</v>
      </c>
      <c r="Q156">
        <f ca="1">IF($C156-Q$1&lt;År1,0,P155*(1-VLOOKUP($A156,[1]Hugst!$R$5:$W$9,MATCH(ROUNDUP((Q$1)/10,0)*10,[1]Hugst!$R$4:$W$4,0))))</f>
        <v>370.18170480279792</v>
      </c>
      <c r="R156">
        <f ca="1">IF($C156-R$1&lt;År1,0,Q155*(1-VLOOKUP($A156,[1]Hugst!$R$5:$W$9,MATCH(ROUNDUP((R$1)/10,0)*10,[1]Hugst!$R$4:$W$4,0))))</f>
        <v>370.67861640333882</v>
      </c>
      <c r="S156">
        <f ca="1">IF($C156-S$1&lt;År1,0,R155*(1-VLOOKUP($A156,[1]Hugst!$R$5:$W$9,MATCH(ROUNDUP((S$1)/10,0)*10,[1]Hugst!$R$4:$W$4,0))))</f>
        <v>371.17802504708953</v>
      </c>
      <c r="T156">
        <f ca="1">IF($C156-T$1&lt;År1,0,S155*(1-VLOOKUP($A156,[1]Hugst!$R$5:$W$9,MATCH(ROUNDUP((T$1)/10,0)*10,[1]Hugst!$R$4:$W$4,0))))</f>
        <v>371.679943282019</v>
      </c>
      <c r="U156">
        <f ca="1">IF($C156-U$1&lt;År1,0,T155*(1-VLOOKUP($A156,[1]Hugst!$R$5:$W$9,MATCH(ROUNDUP((U$1)/10,0)*10,[1]Hugst!$R$4:$W$4,0))))</f>
        <v>372.18438371913368</v>
      </c>
      <c r="V156">
        <f ca="1">IF($C156-V$1&lt;År1,0,U155*(1-VLOOKUP($A156,[1]Hugst!$R$5:$W$9,MATCH(ROUNDUP((V$1)/10,0)*10,[1]Hugst!$R$4:$W$4,0))))</f>
        <v>372.69135903281409</v>
      </c>
      <c r="W156">
        <f ca="1">IF($C156-W$1&lt;År1,0,V155*(1-VLOOKUP($A156,[1]Hugst!$R$5:$W$9,MATCH(ROUNDUP((W$1)/10,0)*10,[1]Hugst!$R$4:$W$4,0))))</f>
        <v>373.2008819611379</v>
      </c>
      <c r="X156">
        <f ca="1">IF($C156-X$1&lt;År1,0,W155*(1-VLOOKUP($A156,[1]Hugst!$R$5:$W$9,MATCH(ROUNDUP((X$1)/10,0)*10,[1]Hugst!$R$4:$W$4,0))))</f>
        <v>373.71296530619003</v>
      </c>
      <c r="Y156">
        <f ca="1">IF($C156-Y$1&lt;År1,0,X155*(1-VLOOKUP($A156,[1]Hugst!$R$5:$W$9,MATCH(ROUNDUP((Y$1)/10,0)*10,[1]Hugst!$R$4:$W$4,0))))</f>
        <v>374.22762193437535</v>
      </c>
      <c r="Z156">
        <f ca="1">IF($C156-Z$1&lt;År1,0,Y155*(1-VLOOKUP($A156,[1]Hugst!$R$5:$W$9,MATCH(ROUNDUP((Z$1)/10,0)*10,[1]Hugst!$R$4:$W$4,0))))</f>
        <v>596.71456174648119</v>
      </c>
      <c r="AA156">
        <f ca="1">IF($C156-AA$1&lt;År1,0,Z155*(1-VLOOKUP($A156,[1]Hugst!$R$5:$W$9,MATCH(ROUNDUP((AA$1)/10,0)*10,[1]Hugst!$R$4:$W$4,0))))</f>
        <v>597.23440379914155</v>
      </c>
      <c r="AB156">
        <f ca="1">IF($C156-AB$1&lt;År1,0,AA155*(1-VLOOKUP($A156,[1]Hugst!$R$5:$W$9,MATCH(ROUNDUP((AB$1)/10,0)*10,[1]Hugst!$R$4:$W$4,0))))</f>
        <v>597.75685812343352</v>
      </c>
      <c r="AC156">
        <f ca="1">IF($C156-AC$1&lt;År1,0,AB155*(1-VLOOKUP($A156,[1]Hugst!$R$5:$W$9,MATCH(ROUNDUP((AC$1)/10,0)*10,[1]Hugst!$R$4:$W$4,0))))</f>
        <v>598.28193784633402</v>
      </c>
      <c r="AD156">
        <f ca="1">IF($C156-AD$1&lt;År1,0,AC155*(1-VLOOKUP($A156,[1]Hugst!$R$5:$W$9,MATCH(ROUNDUP((AD$1)/10,0)*10,[1]Hugst!$R$4:$W$4,0))))</f>
        <v>598.80965616080709</v>
      </c>
      <c r="AE156">
        <f ca="1">IF($C156-AE$1&lt;År1,0,AD155*(1-VLOOKUP($A156,[1]Hugst!$R$5:$W$9,MATCH(ROUNDUP((AE$1)/10,0)*10,[1]Hugst!$R$4:$W$4,0))))</f>
        <v>599.34002632610714</v>
      </c>
      <c r="AF156">
        <f ca="1">IF($C156-AF$1&lt;År1,0,AE155*(1-VLOOKUP($A156,[1]Hugst!$R$5:$W$9,MATCH(ROUNDUP((AF$1)/10,0)*10,[1]Hugst!$R$4:$W$4,0))))</f>
        <v>599.87306166811823</v>
      </c>
      <c r="AG156">
        <f ca="1">IF($C156-AG$1&lt;År1,0,AF155*(1-VLOOKUP($A156,[1]Hugst!$R$5:$W$9,MATCH(ROUNDUP((AG$1)/10,0)*10,[1]Hugst!$R$4:$W$4,0))))</f>
        <v>600.40877557968702</v>
      </c>
      <c r="AH156">
        <f ca="1">IF($C156-AH$1&lt;År1,0,AG155*(1-VLOOKUP($A156,[1]Hugst!$R$5:$W$9,MATCH(ROUNDUP((AH$1)/10,0)*10,[1]Hugst!$R$4:$W$4,0))))</f>
        <v>600.94718152096243</v>
      </c>
      <c r="AI156">
        <f ca="1">IF($C156-AI$1&lt;År1,0,AH155*(1-VLOOKUP($A156,[1]Hugst!$R$5:$W$9,MATCH(ROUNDUP((AI$1)/10,0)*10,[1]Hugst!$R$4:$W$4,0))))</f>
        <v>601.48829301972796</v>
      </c>
      <c r="AJ156">
        <f ca="1">IF($C156-AJ$1&lt;År1,0,AI155*(1-VLOOKUP($A156,[1]Hugst!$R$5:$W$9,MATCH(ROUNDUP((AJ$1)/10,0)*10,[1]Hugst!$R$4:$W$4,0))))</f>
        <v>600.93751981053799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106.75219451005873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106.59301266208753</v>
      </c>
      <c r="G158">
        <f ca="1">IF($C158-G$1&lt;År1,0,F157*(1-VLOOKUP($A158,[1]Hugst!$R$5:$W$9,MATCH(ROUNDUP((G$1)/10,0)*10,[1]Hugst!$R$4:$W$4,0))))</f>
        <v>106.75219451005873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106.4346267233563</v>
      </c>
      <c r="G159">
        <f ca="1">IF($C159-G$1&lt;År1,0,F158*(1-VLOOKUP($A159,[1]Hugst!$R$5:$W$9,MATCH(ROUNDUP((G$1)/10,0)*10,[1]Hugst!$R$4:$W$4,0))))</f>
        <v>106.59301266208753</v>
      </c>
      <c r="H159">
        <f ca="1">IF($C159-H$1&lt;År1,0,G158*(1-VLOOKUP($A159,[1]Hugst!$R$5:$W$9,MATCH(ROUNDUP((H$1)/10,0)*10,[1]Hugst!$R$4:$W$4,0))))</f>
        <v>106.75219451005873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106.27703271431785</v>
      </c>
      <c r="G160">
        <f ca="1">IF($C160-G$1&lt;År1,0,F159*(1-VLOOKUP($A160,[1]Hugst!$R$5:$W$9,MATCH(ROUNDUP((G$1)/10,0)*10,[1]Hugst!$R$4:$W$4,0))))</f>
        <v>106.4346267233563</v>
      </c>
      <c r="H160">
        <f ca="1">IF($C160-H$1&lt;År1,0,G159*(1-VLOOKUP($A160,[1]Hugst!$R$5:$W$9,MATCH(ROUNDUP((H$1)/10,0)*10,[1]Hugst!$R$4:$W$4,0))))</f>
        <v>106.59301266208753</v>
      </c>
      <c r="I160">
        <f ca="1">IF($C160-I$1&lt;År1,0,H159*(1-VLOOKUP($A160,[1]Hugst!$R$5:$W$9,MATCH(ROUNDUP((I$1)/10,0)*10,[1]Hugst!$R$4:$W$4,0))))</f>
        <v>106.75219451005873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106.12022667532625</v>
      </c>
      <c r="G161">
        <f ca="1">IF($C161-G$1&lt;År1,0,F160*(1-VLOOKUP($A161,[1]Hugst!$R$5:$W$9,MATCH(ROUNDUP((G$1)/10,0)*10,[1]Hugst!$R$4:$W$4,0))))</f>
        <v>106.27703271431785</v>
      </c>
      <c r="H161">
        <f ca="1">IF($C161-H$1&lt;År1,0,G160*(1-VLOOKUP($A161,[1]Hugst!$R$5:$W$9,MATCH(ROUNDUP((H$1)/10,0)*10,[1]Hugst!$R$4:$W$4,0))))</f>
        <v>106.4346267233563</v>
      </c>
      <c r="I161">
        <f ca="1">IF($C161-I$1&lt;År1,0,H160*(1-VLOOKUP($A161,[1]Hugst!$R$5:$W$9,MATCH(ROUNDUP((I$1)/10,0)*10,[1]Hugst!$R$4:$W$4,0))))</f>
        <v>106.59301266208753</v>
      </c>
      <c r="J161">
        <f ca="1">IF($C161-J$1&lt;År1,0,I160*(1-VLOOKUP($A161,[1]Hugst!$R$5:$W$9,MATCH(ROUNDUP((J$1)/10,0)*10,[1]Hugst!$R$4:$W$4,0))))</f>
        <v>106.75219451005873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105.96420466652819</v>
      </c>
      <c r="G162">
        <f ca="1">IF($C162-G$1&lt;År1,0,F161*(1-VLOOKUP($A162,[1]Hugst!$R$5:$W$9,MATCH(ROUNDUP((G$1)/10,0)*10,[1]Hugst!$R$4:$W$4,0))))</f>
        <v>106.12022667532625</v>
      </c>
      <c r="H162">
        <f ca="1">IF($C162-H$1&lt;År1,0,G161*(1-VLOOKUP($A162,[1]Hugst!$R$5:$W$9,MATCH(ROUNDUP((H$1)/10,0)*10,[1]Hugst!$R$4:$W$4,0))))</f>
        <v>106.27703271431785</v>
      </c>
      <c r="I162">
        <f ca="1">IF($C162-I$1&lt;År1,0,H161*(1-VLOOKUP($A162,[1]Hugst!$R$5:$W$9,MATCH(ROUNDUP((I$1)/10,0)*10,[1]Hugst!$R$4:$W$4,0))))</f>
        <v>106.4346267233563</v>
      </c>
      <c r="J162">
        <f ca="1">IF($C162-J$1&lt;År1,0,I161*(1-VLOOKUP($A162,[1]Hugst!$R$5:$W$9,MATCH(ROUNDUP((J$1)/10,0)*10,[1]Hugst!$R$4:$W$4,0))))</f>
        <v>106.59301266208753</v>
      </c>
      <c r="K162">
        <f ca="1">IF($C162-K$1&lt;År1,0,J161*(1-VLOOKUP($A162,[1]Hugst!$R$5:$W$9,MATCH(ROUNDUP((K$1)/10,0)*10,[1]Hugst!$R$4:$W$4,0))))</f>
        <v>106.75219451005873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105.80896276777605</v>
      </c>
      <c r="G163">
        <f ca="1">IF($C163-G$1&lt;År1,0,F162*(1-VLOOKUP($A163,[1]Hugst!$R$5:$W$9,MATCH(ROUNDUP((G$1)/10,0)*10,[1]Hugst!$R$4:$W$4,0))))</f>
        <v>105.96420466652819</v>
      </c>
      <c r="H163">
        <f ca="1">IF($C163-H$1&lt;År1,0,G162*(1-VLOOKUP($A163,[1]Hugst!$R$5:$W$9,MATCH(ROUNDUP((H$1)/10,0)*10,[1]Hugst!$R$4:$W$4,0))))</f>
        <v>106.12022667532625</v>
      </c>
      <c r="I163">
        <f ca="1">IF($C163-I$1&lt;År1,0,H162*(1-VLOOKUP($A163,[1]Hugst!$R$5:$W$9,MATCH(ROUNDUP((I$1)/10,0)*10,[1]Hugst!$R$4:$W$4,0))))</f>
        <v>106.27703271431785</v>
      </c>
      <c r="J163">
        <f ca="1">IF($C163-J$1&lt;År1,0,I162*(1-VLOOKUP($A163,[1]Hugst!$R$5:$W$9,MATCH(ROUNDUP((J$1)/10,0)*10,[1]Hugst!$R$4:$W$4,0))))</f>
        <v>106.4346267233563</v>
      </c>
      <c r="K163">
        <f ca="1">IF($C163-K$1&lt;År1,0,J162*(1-VLOOKUP($A163,[1]Hugst!$R$5:$W$9,MATCH(ROUNDUP((K$1)/10,0)*10,[1]Hugst!$R$4:$W$4,0))))</f>
        <v>106.59301266208753</v>
      </c>
      <c r="L163">
        <f ca="1">IF($C163-L$1&lt;År1,0,K162*(1-VLOOKUP($A163,[1]Hugst!$R$5:$W$9,MATCH(ROUNDUP((L$1)/10,0)*10,[1]Hugst!$R$4:$W$4,0))))</f>
        <v>106.75219451005873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105.65449707851479</v>
      </c>
      <c r="G164">
        <f ca="1">IF($C164-G$1&lt;År1,0,F163*(1-VLOOKUP($A164,[1]Hugst!$R$5:$W$9,MATCH(ROUNDUP((G$1)/10,0)*10,[1]Hugst!$R$4:$W$4,0))))</f>
        <v>105.80896276777605</v>
      </c>
      <c r="H164">
        <f ca="1">IF($C164-H$1&lt;År1,0,G163*(1-VLOOKUP($A164,[1]Hugst!$R$5:$W$9,MATCH(ROUNDUP((H$1)/10,0)*10,[1]Hugst!$R$4:$W$4,0))))</f>
        <v>105.96420466652819</v>
      </c>
      <c r="I164">
        <f ca="1">IF($C164-I$1&lt;År1,0,H163*(1-VLOOKUP($A164,[1]Hugst!$R$5:$W$9,MATCH(ROUNDUP((I$1)/10,0)*10,[1]Hugst!$R$4:$W$4,0))))</f>
        <v>106.12022667532625</v>
      </c>
      <c r="J164">
        <f ca="1">IF($C164-J$1&lt;År1,0,I163*(1-VLOOKUP($A164,[1]Hugst!$R$5:$W$9,MATCH(ROUNDUP((J$1)/10,0)*10,[1]Hugst!$R$4:$W$4,0))))</f>
        <v>106.27703271431785</v>
      </c>
      <c r="K164">
        <f ca="1">IF($C164-K$1&lt;År1,0,J163*(1-VLOOKUP($A164,[1]Hugst!$R$5:$W$9,MATCH(ROUNDUP((K$1)/10,0)*10,[1]Hugst!$R$4:$W$4,0))))</f>
        <v>106.4346267233563</v>
      </c>
      <c r="L164">
        <f ca="1">IF($C164-L$1&lt;År1,0,K163*(1-VLOOKUP($A164,[1]Hugst!$R$5:$W$9,MATCH(ROUNDUP((L$1)/10,0)*10,[1]Hugst!$R$4:$W$4,0))))</f>
        <v>106.59301266208753</v>
      </c>
      <c r="M164">
        <f ca="1">IF($C164-M$1&lt;År1,0,L163*(1-VLOOKUP($A164,[1]Hugst!$R$5:$W$9,MATCH(ROUNDUP((M$1)/10,0)*10,[1]Hugst!$R$4:$W$4,0))))</f>
        <v>106.75219451005873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105.50080371770207</v>
      </c>
      <c r="G165">
        <f ca="1">IF($C165-G$1&lt;År1,0,F164*(1-VLOOKUP($A165,[1]Hugst!$R$5:$W$9,MATCH(ROUNDUP((G$1)/10,0)*10,[1]Hugst!$R$4:$W$4,0))))</f>
        <v>105.65449707851479</v>
      </c>
      <c r="H165">
        <f ca="1">IF($C165-H$1&lt;År1,0,G164*(1-VLOOKUP($A165,[1]Hugst!$R$5:$W$9,MATCH(ROUNDUP((H$1)/10,0)*10,[1]Hugst!$R$4:$W$4,0))))</f>
        <v>105.80896276777605</v>
      </c>
      <c r="I165">
        <f ca="1">IF($C165-I$1&lt;År1,0,H164*(1-VLOOKUP($A165,[1]Hugst!$R$5:$W$9,MATCH(ROUNDUP((I$1)/10,0)*10,[1]Hugst!$R$4:$W$4,0))))</f>
        <v>105.96420466652819</v>
      </c>
      <c r="J165">
        <f ca="1">IF($C165-J$1&lt;År1,0,I164*(1-VLOOKUP($A165,[1]Hugst!$R$5:$W$9,MATCH(ROUNDUP((J$1)/10,0)*10,[1]Hugst!$R$4:$W$4,0))))</f>
        <v>106.12022667532625</v>
      </c>
      <c r="K165">
        <f ca="1">IF($C165-K$1&lt;År1,0,J164*(1-VLOOKUP($A165,[1]Hugst!$R$5:$W$9,MATCH(ROUNDUP((K$1)/10,0)*10,[1]Hugst!$R$4:$W$4,0))))</f>
        <v>106.27703271431785</v>
      </c>
      <c r="L165">
        <f ca="1">IF($C165-L$1&lt;År1,0,K164*(1-VLOOKUP($A165,[1]Hugst!$R$5:$W$9,MATCH(ROUNDUP((L$1)/10,0)*10,[1]Hugst!$R$4:$W$4,0))))</f>
        <v>106.4346267233563</v>
      </c>
      <c r="M165">
        <f ca="1">IF($C165-M$1&lt;År1,0,L164*(1-VLOOKUP($A165,[1]Hugst!$R$5:$W$9,MATCH(ROUNDUP((M$1)/10,0)*10,[1]Hugst!$R$4:$W$4,0))))</f>
        <v>106.59301266208753</v>
      </c>
      <c r="N165">
        <f ca="1">IF($C165-N$1&lt;År1,0,M164*(1-VLOOKUP($A165,[1]Hugst!$R$5:$W$9,MATCH(ROUNDUP((N$1)/10,0)*10,[1]Hugst!$R$4:$W$4,0))))</f>
        <v>106.75219451005873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105.34787882369238</v>
      </c>
      <c r="G166">
        <f ca="1">IF($C166-G$1&lt;År1,0,F165*(1-VLOOKUP($A166,[1]Hugst!$R$5:$W$9,MATCH(ROUNDUP((G$1)/10,0)*10,[1]Hugst!$R$4:$W$4,0))))</f>
        <v>105.50080371770207</v>
      </c>
      <c r="H166">
        <f ca="1">IF($C166-H$1&lt;År1,0,G165*(1-VLOOKUP($A166,[1]Hugst!$R$5:$W$9,MATCH(ROUNDUP((H$1)/10,0)*10,[1]Hugst!$R$4:$W$4,0))))</f>
        <v>105.65449707851479</v>
      </c>
      <c r="I166">
        <f ca="1">IF($C166-I$1&lt;År1,0,H165*(1-VLOOKUP($A166,[1]Hugst!$R$5:$W$9,MATCH(ROUNDUP((I$1)/10,0)*10,[1]Hugst!$R$4:$W$4,0))))</f>
        <v>105.80896276777605</v>
      </c>
      <c r="J166">
        <f ca="1">IF($C166-J$1&lt;År1,0,I165*(1-VLOOKUP($A166,[1]Hugst!$R$5:$W$9,MATCH(ROUNDUP((J$1)/10,0)*10,[1]Hugst!$R$4:$W$4,0))))</f>
        <v>105.96420466652819</v>
      </c>
      <c r="K166">
        <f ca="1">IF($C166-K$1&lt;År1,0,J165*(1-VLOOKUP($A166,[1]Hugst!$R$5:$W$9,MATCH(ROUNDUP((K$1)/10,0)*10,[1]Hugst!$R$4:$W$4,0))))</f>
        <v>106.12022667532625</v>
      </c>
      <c r="L166">
        <f ca="1">IF($C166-L$1&lt;År1,0,K165*(1-VLOOKUP($A166,[1]Hugst!$R$5:$W$9,MATCH(ROUNDUP((L$1)/10,0)*10,[1]Hugst!$R$4:$W$4,0))))</f>
        <v>106.27703271431785</v>
      </c>
      <c r="M166">
        <f ca="1">IF($C166-M$1&lt;År1,0,L165*(1-VLOOKUP($A166,[1]Hugst!$R$5:$W$9,MATCH(ROUNDUP((M$1)/10,0)*10,[1]Hugst!$R$4:$W$4,0))))</f>
        <v>106.4346267233563</v>
      </c>
      <c r="N166">
        <f ca="1">IF($C166-N$1&lt;År1,0,M165*(1-VLOOKUP($A166,[1]Hugst!$R$5:$W$9,MATCH(ROUNDUP((N$1)/10,0)*10,[1]Hugst!$R$4:$W$4,0))))</f>
        <v>106.59301266208753</v>
      </c>
      <c r="O166">
        <f ca="1">IF($C166-O$1&lt;År1,0,N165*(1-VLOOKUP($A166,[1]Hugst!$R$5:$W$9,MATCH(ROUNDUP((O$1)/10,0)*10,[1]Hugst!$R$4:$W$4,0))))</f>
        <v>106.75219451005873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105.19571855415381</v>
      </c>
      <c r="G167">
        <f ca="1">IF($C167-G$1&lt;År1,0,F166*(1-VLOOKUP($A167,[1]Hugst!$R$5:$W$9,MATCH(ROUNDUP((G$1)/10,0)*10,[1]Hugst!$R$4:$W$4,0))))</f>
        <v>105.34787882369238</v>
      </c>
      <c r="H167">
        <f ca="1">IF($C167-H$1&lt;År1,0,G166*(1-VLOOKUP($A167,[1]Hugst!$R$5:$W$9,MATCH(ROUNDUP((H$1)/10,0)*10,[1]Hugst!$R$4:$W$4,0))))</f>
        <v>105.50080371770207</v>
      </c>
      <c r="I167">
        <f ca="1">IF($C167-I$1&lt;År1,0,H166*(1-VLOOKUP($A167,[1]Hugst!$R$5:$W$9,MATCH(ROUNDUP((I$1)/10,0)*10,[1]Hugst!$R$4:$W$4,0))))</f>
        <v>105.65449707851479</v>
      </c>
      <c r="J167">
        <f ca="1">IF($C167-J$1&lt;År1,0,I166*(1-VLOOKUP($A167,[1]Hugst!$R$5:$W$9,MATCH(ROUNDUP((J$1)/10,0)*10,[1]Hugst!$R$4:$W$4,0))))</f>
        <v>105.80896276777605</v>
      </c>
      <c r="K167">
        <f ca="1">IF($C167-K$1&lt;År1,0,J166*(1-VLOOKUP($A167,[1]Hugst!$R$5:$W$9,MATCH(ROUNDUP((K$1)/10,0)*10,[1]Hugst!$R$4:$W$4,0))))</f>
        <v>105.96420466652819</v>
      </c>
      <c r="L167">
        <f ca="1">IF($C167-L$1&lt;År1,0,K166*(1-VLOOKUP($A167,[1]Hugst!$R$5:$W$9,MATCH(ROUNDUP((L$1)/10,0)*10,[1]Hugst!$R$4:$W$4,0))))</f>
        <v>106.12022667532625</v>
      </c>
      <c r="M167">
        <f ca="1">IF($C167-M$1&lt;År1,0,L166*(1-VLOOKUP($A167,[1]Hugst!$R$5:$W$9,MATCH(ROUNDUP((M$1)/10,0)*10,[1]Hugst!$R$4:$W$4,0))))</f>
        <v>106.27703271431785</v>
      </c>
      <c r="N167">
        <f ca="1">IF($C167-N$1&lt;År1,0,M166*(1-VLOOKUP($A167,[1]Hugst!$R$5:$W$9,MATCH(ROUNDUP((N$1)/10,0)*10,[1]Hugst!$R$4:$W$4,0))))</f>
        <v>106.4346267233563</v>
      </c>
      <c r="O167">
        <f ca="1">IF($C167-O$1&lt;År1,0,N166*(1-VLOOKUP($A167,[1]Hugst!$R$5:$W$9,MATCH(ROUNDUP((O$1)/10,0)*10,[1]Hugst!$R$4:$W$4,0))))</f>
        <v>106.59301266208753</v>
      </c>
      <c r="P167">
        <f ca="1">IF($C167-P$1&lt;År1,0,O166*(1-VLOOKUP($A167,[1]Hugst!$R$5:$W$9,MATCH(ROUNDUP((P$1)/10,0)*10,[1]Hugst!$R$4:$W$4,0))))</f>
        <v>106.75219451005873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71.332197873839419</v>
      </c>
      <c r="G168">
        <f ca="1">IF($C168-G$1&lt;År1,0,F167*(1-VLOOKUP($A168,[1]Hugst!$R$5:$W$9,MATCH(ROUNDUP((G$1)/10,0)*10,[1]Hugst!$R$4:$W$4,0))))</f>
        <v>105.19571855415381</v>
      </c>
      <c r="H168">
        <f ca="1">IF($C168-H$1&lt;År1,0,G167*(1-VLOOKUP($A168,[1]Hugst!$R$5:$W$9,MATCH(ROUNDUP((H$1)/10,0)*10,[1]Hugst!$R$4:$W$4,0))))</f>
        <v>105.34787882369238</v>
      </c>
      <c r="I168">
        <f ca="1">IF($C168-I$1&lt;År1,0,H167*(1-VLOOKUP($A168,[1]Hugst!$R$5:$W$9,MATCH(ROUNDUP((I$1)/10,0)*10,[1]Hugst!$R$4:$W$4,0))))</f>
        <v>105.50080371770207</v>
      </c>
      <c r="J168">
        <f ca="1">IF($C168-J$1&lt;År1,0,I167*(1-VLOOKUP($A168,[1]Hugst!$R$5:$W$9,MATCH(ROUNDUP((J$1)/10,0)*10,[1]Hugst!$R$4:$W$4,0))))</f>
        <v>105.65449707851479</v>
      </c>
      <c r="K168">
        <f ca="1">IF($C168-K$1&lt;År1,0,J167*(1-VLOOKUP($A168,[1]Hugst!$R$5:$W$9,MATCH(ROUNDUP((K$1)/10,0)*10,[1]Hugst!$R$4:$W$4,0))))</f>
        <v>105.80896276777605</v>
      </c>
      <c r="L168">
        <f ca="1">IF($C168-L$1&lt;År1,0,K167*(1-VLOOKUP($A168,[1]Hugst!$R$5:$W$9,MATCH(ROUNDUP((L$1)/10,0)*10,[1]Hugst!$R$4:$W$4,0))))</f>
        <v>105.96420466652819</v>
      </c>
      <c r="M168">
        <f ca="1">IF($C168-M$1&lt;År1,0,L167*(1-VLOOKUP($A168,[1]Hugst!$R$5:$W$9,MATCH(ROUNDUP((M$1)/10,0)*10,[1]Hugst!$R$4:$W$4,0))))</f>
        <v>106.12022667532625</v>
      </c>
      <c r="N168">
        <f ca="1">IF($C168-N$1&lt;År1,0,M167*(1-VLOOKUP($A168,[1]Hugst!$R$5:$W$9,MATCH(ROUNDUP((N$1)/10,0)*10,[1]Hugst!$R$4:$W$4,0))))</f>
        <v>106.27703271431785</v>
      </c>
      <c r="O168">
        <f ca="1">IF($C168-O$1&lt;År1,0,N167*(1-VLOOKUP($A168,[1]Hugst!$R$5:$W$9,MATCH(ROUNDUP((O$1)/10,0)*10,[1]Hugst!$R$4:$W$4,0))))</f>
        <v>106.4346267233563</v>
      </c>
      <c r="P168">
        <f ca="1">IF($C168-P$1&lt;År1,0,O167*(1-VLOOKUP($A168,[1]Hugst!$R$5:$W$9,MATCH(ROUNDUP((P$1)/10,0)*10,[1]Hugst!$R$4:$W$4,0))))</f>
        <v>106.59301266208753</v>
      </c>
      <c r="Q168">
        <f ca="1">IF($C168-Q$1&lt;År1,0,P167*(1-VLOOKUP($A168,[1]Hugst!$R$5:$W$9,MATCH(ROUNDUP((Q$1)/10,0)*10,[1]Hugst!$R$4:$W$4,0))))</f>
        <v>106.75219451005873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71.181555402989858</v>
      </c>
      <c r="G169">
        <f ca="1">IF($C169-G$1&lt;År1,0,F168*(1-VLOOKUP($A169,[1]Hugst!$R$5:$W$9,MATCH(ROUNDUP((G$1)/10,0)*10,[1]Hugst!$R$4:$W$4,0))))</f>
        <v>71.332197873839419</v>
      </c>
      <c r="H169">
        <f ca="1">IF($C169-H$1&lt;År1,0,G168*(1-VLOOKUP($A169,[1]Hugst!$R$5:$W$9,MATCH(ROUNDUP((H$1)/10,0)*10,[1]Hugst!$R$4:$W$4,0))))</f>
        <v>105.19571855415381</v>
      </c>
      <c r="I169">
        <f ca="1">IF($C169-I$1&lt;År1,0,H168*(1-VLOOKUP($A169,[1]Hugst!$R$5:$W$9,MATCH(ROUNDUP((I$1)/10,0)*10,[1]Hugst!$R$4:$W$4,0))))</f>
        <v>105.34787882369238</v>
      </c>
      <c r="J169">
        <f ca="1">IF($C169-J$1&lt;År1,0,I168*(1-VLOOKUP($A169,[1]Hugst!$R$5:$W$9,MATCH(ROUNDUP((J$1)/10,0)*10,[1]Hugst!$R$4:$W$4,0))))</f>
        <v>105.50080371770207</v>
      </c>
      <c r="K169">
        <f ca="1">IF($C169-K$1&lt;År1,0,J168*(1-VLOOKUP($A169,[1]Hugst!$R$5:$W$9,MATCH(ROUNDUP((K$1)/10,0)*10,[1]Hugst!$R$4:$W$4,0))))</f>
        <v>105.65449707851479</v>
      </c>
      <c r="L169">
        <f ca="1">IF($C169-L$1&lt;År1,0,K168*(1-VLOOKUP($A169,[1]Hugst!$R$5:$W$9,MATCH(ROUNDUP((L$1)/10,0)*10,[1]Hugst!$R$4:$W$4,0))))</f>
        <v>105.80896276777605</v>
      </c>
      <c r="M169">
        <f ca="1">IF($C169-M$1&lt;År1,0,L168*(1-VLOOKUP($A169,[1]Hugst!$R$5:$W$9,MATCH(ROUNDUP((M$1)/10,0)*10,[1]Hugst!$R$4:$W$4,0))))</f>
        <v>105.96420466652819</v>
      </c>
      <c r="N169">
        <f ca="1">IF($C169-N$1&lt;År1,0,M168*(1-VLOOKUP($A169,[1]Hugst!$R$5:$W$9,MATCH(ROUNDUP((N$1)/10,0)*10,[1]Hugst!$R$4:$W$4,0))))</f>
        <v>106.12022667532625</v>
      </c>
      <c r="O169">
        <f ca="1">IF($C169-O$1&lt;År1,0,N168*(1-VLOOKUP($A169,[1]Hugst!$R$5:$W$9,MATCH(ROUNDUP((O$1)/10,0)*10,[1]Hugst!$R$4:$W$4,0))))</f>
        <v>106.27703271431785</v>
      </c>
      <c r="P169">
        <f ca="1">IF($C169-P$1&lt;År1,0,O168*(1-VLOOKUP($A169,[1]Hugst!$R$5:$W$9,MATCH(ROUNDUP((P$1)/10,0)*10,[1]Hugst!$R$4:$W$4,0))))</f>
        <v>106.4346267233563</v>
      </c>
      <c r="Q169">
        <f ca="1">IF($C169-Q$1&lt;År1,0,P168*(1-VLOOKUP($A169,[1]Hugst!$R$5:$W$9,MATCH(ROUNDUP((Q$1)/10,0)*10,[1]Hugst!$R$4:$W$4,0))))</f>
        <v>106.59301266208753</v>
      </c>
      <c r="R169">
        <f ca="1">IF($C169-R$1&lt;År1,0,Q168*(1-VLOOKUP($A169,[1]Hugst!$R$5:$W$9,MATCH(ROUNDUP((R$1)/10,0)*10,[1]Hugst!$R$4:$W$4,0))))</f>
        <v>106.75219451005873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71.031666144492959</v>
      </c>
      <c r="G170">
        <f ca="1">IF($C170-G$1&lt;År1,0,F169*(1-VLOOKUP($A170,[1]Hugst!$R$5:$W$9,MATCH(ROUNDUP((G$1)/10,0)*10,[1]Hugst!$R$4:$W$4,0))))</f>
        <v>71.181555402989858</v>
      </c>
      <c r="H170">
        <f ca="1">IF($C170-H$1&lt;År1,0,G169*(1-VLOOKUP($A170,[1]Hugst!$R$5:$W$9,MATCH(ROUNDUP((H$1)/10,0)*10,[1]Hugst!$R$4:$W$4,0))))</f>
        <v>71.332197873839419</v>
      </c>
      <c r="I170">
        <f ca="1">IF($C170-I$1&lt;År1,0,H169*(1-VLOOKUP($A170,[1]Hugst!$R$5:$W$9,MATCH(ROUNDUP((I$1)/10,0)*10,[1]Hugst!$R$4:$W$4,0))))</f>
        <v>105.19571855415381</v>
      </c>
      <c r="J170">
        <f ca="1">IF($C170-J$1&lt;År1,0,I169*(1-VLOOKUP($A170,[1]Hugst!$R$5:$W$9,MATCH(ROUNDUP((J$1)/10,0)*10,[1]Hugst!$R$4:$W$4,0))))</f>
        <v>105.34787882369238</v>
      </c>
      <c r="K170">
        <f ca="1">IF($C170-K$1&lt;År1,0,J169*(1-VLOOKUP($A170,[1]Hugst!$R$5:$W$9,MATCH(ROUNDUP((K$1)/10,0)*10,[1]Hugst!$R$4:$W$4,0))))</f>
        <v>105.50080371770207</v>
      </c>
      <c r="L170">
        <f ca="1">IF($C170-L$1&lt;År1,0,K169*(1-VLOOKUP($A170,[1]Hugst!$R$5:$W$9,MATCH(ROUNDUP((L$1)/10,0)*10,[1]Hugst!$R$4:$W$4,0))))</f>
        <v>105.65449707851479</v>
      </c>
      <c r="M170">
        <f ca="1">IF($C170-M$1&lt;År1,0,L169*(1-VLOOKUP($A170,[1]Hugst!$R$5:$W$9,MATCH(ROUNDUP((M$1)/10,0)*10,[1]Hugst!$R$4:$W$4,0))))</f>
        <v>105.80896276777605</v>
      </c>
      <c r="N170">
        <f ca="1">IF($C170-N$1&lt;År1,0,M169*(1-VLOOKUP($A170,[1]Hugst!$R$5:$W$9,MATCH(ROUNDUP((N$1)/10,0)*10,[1]Hugst!$R$4:$W$4,0))))</f>
        <v>105.96420466652819</v>
      </c>
      <c r="O170">
        <f ca="1">IF($C170-O$1&lt;År1,0,N169*(1-VLOOKUP($A170,[1]Hugst!$R$5:$W$9,MATCH(ROUNDUP((O$1)/10,0)*10,[1]Hugst!$R$4:$W$4,0))))</f>
        <v>106.12022667532625</v>
      </c>
      <c r="P170">
        <f ca="1">IF($C170-P$1&lt;År1,0,O169*(1-VLOOKUP($A170,[1]Hugst!$R$5:$W$9,MATCH(ROUNDUP((P$1)/10,0)*10,[1]Hugst!$R$4:$W$4,0))))</f>
        <v>106.27703271431785</v>
      </c>
      <c r="Q170">
        <f ca="1">IF($C170-Q$1&lt;År1,0,P169*(1-VLOOKUP($A170,[1]Hugst!$R$5:$W$9,MATCH(ROUNDUP((Q$1)/10,0)*10,[1]Hugst!$R$4:$W$4,0))))</f>
        <v>106.4346267233563</v>
      </c>
      <c r="R170">
        <f ca="1">IF($C170-R$1&lt;År1,0,Q169*(1-VLOOKUP($A170,[1]Hugst!$R$5:$W$9,MATCH(ROUNDUP((R$1)/10,0)*10,[1]Hugst!$R$4:$W$4,0))))</f>
        <v>106.59301266208753</v>
      </c>
      <c r="S170">
        <f ca="1">IF($C170-S$1&lt;År1,0,R169*(1-VLOOKUP($A170,[1]Hugst!$R$5:$W$9,MATCH(ROUNDUP((S$1)/10,0)*10,[1]Hugst!$R$4:$W$4,0))))</f>
        <v>106.75219451005873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70.882526332289189</v>
      </c>
      <c r="G171">
        <f ca="1">IF($C171-G$1&lt;År1,0,F170*(1-VLOOKUP($A171,[1]Hugst!$R$5:$W$9,MATCH(ROUNDUP((G$1)/10,0)*10,[1]Hugst!$R$4:$W$4,0))))</f>
        <v>71.031666144492959</v>
      </c>
      <c r="H171">
        <f ca="1">IF($C171-H$1&lt;År1,0,G170*(1-VLOOKUP($A171,[1]Hugst!$R$5:$W$9,MATCH(ROUNDUP((H$1)/10,0)*10,[1]Hugst!$R$4:$W$4,0))))</f>
        <v>71.181555402989858</v>
      </c>
      <c r="I171">
        <f ca="1">IF($C171-I$1&lt;År1,0,H170*(1-VLOOKUP($A171,[1]Hugst!$R$5:$W$9,MATCH(ROUNDUP((I$1)/10,0)*10,[1]Hugst!$R$4:$W$4,0))))</f>
        <v>71.332197873839419</v>
      </c>
      <c r="J171">
        <f ca="1">IF($C171-J$1&lt;År1,0,I170*(1-VLOOKUP($A171,[1]Hugst!$R$5:$W$9,MATCH(ROUNDUP((J$1)/10,0)*10,[1]Hugst!$R$4:$W$4,0))))</f>
        <v>105.19571855415381</v>
      </c>
      <c r="K171">
        <f ca="1">IF($C171-K$1&lt;År1,0,J170*(1-VLOOKUP($A171,[1]Hugst!$R$5:$W$9,MATCH(ROUNDUP((K$1)/10,0)*10,[1]Hugst!$R$4:$W$4,0))))</f>
        <v>105.34787882369238</v>
      </c>
      <c r="L171">
        <f ca="1">IF($C171-L$1&lt;År1,0,K170*(1-VLOOKUP($A171,[1]Hugst!$R$5:$W$9,MATCH(ROUNDUP((L$1)/10,0)*10,[1]Hugst!$R$4:$W$4,0))))</f>
        <v>105.50080371770207</v>
      </c>
      <c r="M171">
        <f ca="1">IF($C171-M$1&lt;År1,0,L170*(1-VLOOKUP($A171,[1]Hugst!$R$5:$W$9,MATCH(ROUNDUP((M$1)/10,0)*10,[1]Hugst!$R$4:$W$4,0))))</f>
        <v>105.65449707851479</v>
      </c>
      <c r="N171">
        <f ca="1">IF($C171-N$1&lt;År1,0,M170*(1-VLOOKUP($A171,[1]Hugst!$R$5:$W$9,MATCH(ROUNDUP((N$1)/10,0)*10,[1]Hugst!$R$4:$W$4,0))))</f>
        <v>105.80896276777605</v>
      </c>
      <c r="O171">
        <f ca="1">IF($C171-O$1&lt;År1,0,N170*(1-VLOOKUP($A171,[1]Hugst!$R$5:$W$9,MATCH(ROUNDUP((O$1)/10,0)*10,[1]Hugst!$R$4:$W$4,0))))</f>
        <v>105.96420466652819</v>
      </c>
      <c r="P171">
        <f ca="1">IF($C171-P$1&lt;År1,0,O170*(1-VLOOKUP($A171,[1]Hugst!$R$5:$W$9,MATCH(ROUNDUP((P$1)/10,0)*10,[1]Hugst!$R$4:$W$4,0))))</f>
        <v>106.12022667532625</v>
      </c>
      <c r="Q171">
        <f ca="1">IF($C171-Q$1&lt;År1,0,P170*(1-VLOOKUP($A171,[1]Hugst!$R$5:$W$9,MATCH(ROUNDUP((Q$1)/10,0)*10,[1]Hugst!$R$4:$W$4,0))))</f>
        <v>106.27703271431785</v>
      </c>
      <c r="R171">
        <f ca="1">IF($C171-R$1&lt;År1,0,Q170*(1-VLOOKUP($A171,[1]Hugst!$R$5:$W$9,MATCH(ROUNDUP((R$1)/10,0)*10,[1]Hugst!$R$4:$W$4,0))))</f>
        <v>106.4346267233563</v>
      </c>
      <c r="S171">
        <f ca="1">IF($C171-S$1&lt;År1,0,R170*(1-VLOOKUP($A171,[1]Hugst!$R$5:$W$9,MATCH(ROUNDUP((S$1)/10,0)*10,[1]Hugst!$R$4:$W$4,0))))</f>
        <v>106.59301266208753</v>
      </c>
      <c r="T171">
        <f ca="1">IF($C171-T$1&lt;År1,0,S170*(1-VLOOKUP($A171,[1]Hugst!$R$5:$W$9,MATCH(ROUNDUP((T$1)/10,0)*10,[1]Hugst!$R$4:$W$4,0))))</f>
        <v>106.75219451005873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70.734132219146801</v>
      </c>
      <c r="G172">
        <f ca="1">IF($C172-G$1&lt;År1,0,F171*(1-VLOOKUP($A172,[1]Hugst!$R$5:$W$9,MATCH(ROUNDUP((G$1)/10,0)*10,[1]Hugst!$R$4:$W$4,0))))</f>
        <v>70.882526332289189</v>
      </c>
      <c r="H172">
        <f ca="1">IF($C172-H$1&lt;År1,0,G171*(1-VLOOKUP($A172,[1]Hugst!$R$5:$W$9,MATCH(ROUNDUP((H$1)/10,0)*10,[1]Hugst!$R$4:$W$4,0))))</f>
        <v>71.031666144492959</v>
      </c>
      <c r="I172">
        <f ca="1">IF($C172-I$1&lt;År1,0,H171*(1-VLOOKUP($A172,[1]Hugst!$R$5:$W$9,MATCH(ROUNDUP((I$1)/10,0)*10,[1]Hugst!$R$4:$W$4,0))))</f>
        <v>71.181555402989858</v>
      </c>
      <c r="J172">
        <f ca="1">IF($C172-J$1&lt;År1,0,I171*(1-VLOOKUP($A172,[1]Hugst!$R$5:$W$9,MATCH(ROUNDUP((J$1)/10,0)*10,[1]Hugst!$R$4:$W$4,0))))</f>
        <v>71.332197873839419</v>
      </c>
      <c r="K172">
        <f ca="1">IF($C172-K$1&lt;År1,0,J171*(1-VLOOKUP($A172,[1]Hugst!$R$5:$W$9,MATCH(ROUNDUP((K$1)/10,0)*10,[1]Hugst!$R$4:$W$4,0))))</f>
        <v>105.19571855415381</v>
      </c>
      <c r="L172">
        <f ca="1">IF($C172-L$1&lt;År1,0,K171*(1-VLOOKUP($A172,[1]Hugst!$R$5:$W$9,MATCH(ROUNDUP((L$1)/10,0)*10,[1]Hugst!$R$4:$W$4,0))))</f>
        <v>105.34787882369238</v>
      </c>
      <c r="M172">
        <f ca="1">IF($C172-M$1&lt;År1,0,L171*(1-VLOOKUP($A172,[1]Hugst!$R$5:$W$9,MATCH(ROUNDUP((M$1)/10,0)*10,[1]Hugst!$R$4:$W$4,0))))</f>
        <v>105.50080371770207</v>
      </c>
      <c r="N172">
        <f ca="1">IF($C172-N$1&lt;År1,0,M171*(1-VLOOKUP($A172,[1]Hugst!$R$5:$W$9,MATCH(ROUNDUP((N$1)/10,0)*10,[1]Hugst!$R$4:$W$4,0))))</f>
        <v>105.65449707851479</v>
      </c>
      <c r="O172">
        <f ca="1">IF($C172-O$1&lt;År1,0,N171*(1-VLOOKUP($A172,[1]Hugst!$R$5:$W$9,MATCH(ROUNDUP((O$1)/10,0)*10,[1]Hugst!$R$4:$W$4,0))))</f>
        <v>105.80896276777605</v>
      </c>
      <c r="P172">
        <f ca="1">IF($C172-P$1&lt;År1,0,O171*(1-VLOOKUP($A172,[1]Hugst!$R$5:$W$9,MATCH(ROUNDUP((P$1)/10,0)*10,[1]Hugst!$R$4:$W$4,0))))</f>
        <v>105.96420466652819</v>
      </c>
      <c r="Q172">
        <f ca="1">IF($C172-Q$1&lt;År1,0,P171*(1-VLOOKUP($A172,[1]Hugst!$R$5:$W$9,MATCH(ROUNDUP((Q$1)/10,0)*10,[1]Hugst!$R$4:$W$4,0))))</f>
        <v>106.12022667532625</v>
      </c>
      <c r="R172">
        <f ca="1">IF($C172-R$1&lt;År1,0,Q171*(1-VLOOKUP($A172,[1]Hugst!$R$5:$W$9,MATCH(ROUNDUP((R$1)/10,0)*10,[1]Hugst!$R$4:$W$4,0))))</f>
        <v>106.27703271431785</v>
      </c>
      <c r="S172">
        <f ca="1">IF($C172-S$1&lt;År1,0,R171*(1-VLOOKUP($A172,[1]Hugst!$R$5:$W$9,MATCH(ROUNDUP((S$1)/10,0)*10,[1]Hugst!$R$4:$W$4,0))))</f>
        <v>106.4346267233563</v>
      </c>
      <c r="T172">
        <f ca="1">IF($C172-T$1&lt;År1,0,S171*(1-VLOOKUP($A172,[1]Hugst!$R$5:$W$9,MATCH(ROUNDUP((T$1)/10,0)*10,[1]Hugst!$R$4:$W$4,0))))</f>
        <v>106.59301266208753</v>
      </c>
      <c r="U172">
        <f ca="1">IF($C172-U$1&lt;År1,0,T171*(1-VLOOKUP($A172,[1]Hugst!$R$5:$W$9,MATCH(ROUNDUP((U$1)/10,0)*10,[1]Hugst!$R$4:$W$4,0))))</f>
        <v>106.75219451005873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70.586480076568961</v>
      </c>
      <c r="G173">
        <f ca="1">IF($C173-G$1&lt;År1,0,F172*(1-VLOOKUP($A173,[1]Hugst!$R$5:$W$9,MATCH(ROUNDUP((G$1)/10,0)*10,[1]Hugst!$R$4:$W$4,0))))</f>
        <v>70.734132219146801</v>
      </c>
      <c r="H173">
        <f ca="1">IF($C173-H$1&lt;År1,0,G172*(1-VLOOKUP($A173,[1]Hugst!$R$5:$W$9,MATCH(ROUNDUP((H$1)/10,0)*10,[1]Hugst!$R$4:$W$4,0))))</f>
        <v>70.882526332289189</v>
      </c>
      <c r="I173">
        <f ca="1">IF($C173-I$1&lt;År1,0,H172*(1-VLOOKUP($A173,[1]Hugst!$R$5:$W$9,MATCH(ROUNDUP((I$1)/10,0)*10,[1]Hugst!$R$4:$W$4,0))))</f>
        <v>71.031666144492959</v>
      </c>
      <c r="J173">
        <f ca="1">IF($C173-J$1&lt;År1,0,I172*(1-VLOOKUP($A173,[1]Hugst!$R$5:$W$9,MATCH(ROUNDUP((J$1)/10,0)*10,[1]Hugst!$R$4:$W$4,0))))</f>
        <v>71.181555402989858</v>
      </c>
      <c r="K173">
        <f ca="1">IF($C173-K$1&lt;År1,0,J172*(1-VLOOKUP($A173,[1]Hugst!$R$5:$W$9,MATCH(ROUNDUP((K$1)/10,0)*10,[1]Hugst!$R$4:$W$4,0))))</f>
        <v>71.332197873839419</v>
      </c>
      <c r="L173">
        <f ca="1">IF($C173-L$1&lt;År1,0,K172*(1-VLOOKUP($A173,[1]Hugst!$R$5:$W$9,MATCH(ROUNDUP((L$1)/10,0)*10,[1]Hugst!$R$4:$W$4,0))))</f>
        <v>105.19571855415381</v>
      </c>
      <c r="M173">
        <f ca="1">IF($C173-M$1&lt;År1,0,L172*(1-VLOOKUP($A173,[1]Hugst!$R$5:$W$9,MATCH(ROUNDUP((M$1)/10,0)*10,[1]Hugst!$R$4:$W$4,0))))</f>
        <v>105.34787882369238</v>
      </c>
      <c r="N173">
        <f ca="1">IF($C173-N$1&lt;År1,0,M172*(1-VLOOKUP($A173,[1]Hugst!$R$5:$W$9,MATCH(ROUNDUP((N$1)/10,0)*10,[1]Hugst!$R$4:$W$4,0))))</f>
        <v>105.50080371770207</v>
      </c>
      <c r="O173">
        <f ca="1">IF($C173-O$1&lt;År1,0,N172*(1-VLOOKUP($A173,[1]Hugst!$R$5:$W$9,MATCH(ROUNDUP((O$1)/10,0)*10,[1]Hugst!$R$4:$W$4,0))))</f>
        <v>105.65449707851479</v>
      </c>
      <c r="P173">
        <f ca="1">IF($C173-P$1&lt;År1,0,O172*(1-VLOOKUP($A173,[1]Hugst!$R$5:$W$9,MATCH(ROUNDUP((P$1)/10,0)*10,[1]Hugst!$R$4:$W$4,0))))</f>
        <v>105.80896276777605</v>
      </c>
      <c r="Q173">
        <f ca="1">IF($C173-Q$1&lt;År1,0,P172*(1-VLOOKUP($A173,[1]Hugst!$R$5:$W$9,MATCH(ROUNDUP((Q$1)/10,0)*10,[1]Hugst!$R$4:$W$4,0))))</f>
        <v>105.96420466652819</v>
      </c>
      <c r="R173">
        <f ca="1">IF($C173-R$1&lt;År1,0,Q172*(1-VLOOKUP($A173,[1]Hugst!$R$5:$W$9,MATCH(ROUNDUP((R$1)/10,0)*10,[1]Hugst!$R$4:$W$4,0))))</f>
        <v>106.12022667532625</v>
      </c>
      <c r="S173">
        <f ca="1">IF($C173-S$1&lt;År1,0,R172*(1-VLOOKUP($A173,[1]Hugst!$R$5:$W$9,MATCH(ROUNDUP((S$1)/10,0)*10,[1]Hugst!$R$4:$W$4,0))))</f>
        <v>106.27703271431785</v>
      </c>
      <c r="T173">
        <f ca="1">IF($C173-T$1&lt;År1,0,S172*(1-VLOOKUP($A173,[1]Hugst!$R$5:$W$9,MATCH(ROUNDUP((T$1)/10,0)*10,[1]Hugst!$R$4:$W$4,0))))</f>
        <v>106.4346267233563</v>
      </c>
      <c r="U173">
        <f ca="1">IF($C173-U$1&lt;År1,0,T172*(1-VLOOKUP($A173,[1]Hugst!$R$5:$W$9,MATCH(ROUNDUP((U$1)/10,0)*10,[1]Hugst!$R$4:$W$4,0))))</f>
        <v>106.59301266208753</v>
      </c>
      <c r="V173">
        <f ca="1">IF($C173-V$1&lt;År1,0,U172*(1-VLOOKUP($A173,[1]Hugst!$R$5:$W$9,MATCH(ROUNDUP((V$1)/10,0)*10,[1]Hugst!$R$4:$W$4,0))))</f>
        <v>106.75219451005873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70.439566194704895</v>
      </c>
      <c r="G174">
        <f ca="1">IF($C174-G$1&lt;År1,0,F173*(1-VLOOKUP($A174,[1]Hugst!$R$5:$W$9,MATCH(ROUNDUP((G$1)/10,0)*10,[1]Hugst!$R$4:$W$4,0))))</f>
        <v>70.586480076568961</v>
      </c>
      <c r="H174">
        <f ca="1">IF($C174-H$1&lt;År1,0,G173*(1-VLOOKUP($A174,[1]Hugst!$R$5:$W$9,MATCH(ROUNDUP((H$1)/10,0)*10,[1]Hugst!$R$4:$W$4,0))))</f>
        <v>70.734132219146801</v>
      </c>
      <c r="I174">
        <f ca="1">IF($C174-I$1&lt;År1,0,H173*(1-VLOOKUP($A174,[1]Hugst!$R$5:$W$9,MATCH(ROUNDUP((I$1)/10,0)*10,[1]Hugst!$R$4:$W$4,0))))</f>
        <v>70.882526332289189</v>
      </c>
      <c r="J174">
        <f ca="1">IF($C174-J$1&lt;År1,0,I173*(1-VLOOKUP($A174,[1]Hugst!$R$5:$W$9,MATCH(ROUNDUP((J$1)/10,0)*10,[1]Hugst!$R$4:$W$4,0))))</f>
        <v>71.031666144492959</v>
      </c>
      <c r="K174">
        <f ca="1">IF($C174-K$1&lt;År1,0,J173*(1-VLOOKUP($A174,[1]Hugst!$R$5:$W$9,MATCH(ROUNDUP((K$1)/10,0)*10,[1]Hugst!$R$4:$W$4,0))))</f>
        <v>71.181555402989858</v>
      </c>
      <c r="L174">
        <f ca="1">IF($C174-L$1&lt;År1,0,K173*(1-VLOOKUP($A174,[1]Hugst!$R$5:$W$9,MATCH(ROUNDUP((L$1)/10,0)*10,[1]Hugst!$R$4:$W$4,0))))</f>
        <v>71.332197873839419</v>
      </c>
      <c r="M174">
        <f ca="1">IF($C174-M$1&lt;År1,0,L173*(1-VLOOKUP($A174,[1]Hugst!$R$5:$W$9,MATCH(ROUNDUP((M$1)/10,0)*10,[1]Hugst!$R$4:$W$4,0))))</f>
        <v>105.19571855415381</v>
      </c>
      <c r="N174">
        <f ca="1">IF($C174-N$1&lt;År1,0,M173*(1-VLOOKUP($A174,[1]Hugst!$R$5:$W$9,MATCH(ROUNDUP((N$1)/10,0)*10,[1]Hugst!$R$4:$W$4,0))))</f>
        <v>105.34787882369238</v>
      </c>
      <c r="O174">
        <f ca="1">IF($C174-O$1&lt;År1,0,N173*(1-VLOOKUP($A174,[1]Hugst!$R$5:$W$9,MATCH(ROUNDUP((O$1)/10,0)*10,[1]Hugst!$R$4:$W$4,0))))</f>
        <v>105.50080371770207</v>
      </c>
      <c r="P174">
        <f ca="1">IF($C174-P$1&lt;År1,0,O173*(1-VLOOKUP($A174,[1]Hugst!$R$5:$W$9,MATCH(ROUNDUP((P$1)/10,0)*10,[1]Hugst!$R$4:$W$4,0))))</f>
        <v>105.65449707851479</v>
      </c>
      <c r="Q174">
        <f ca="1">IF($C174-Q$1&lt;År1,0,P173*(1-VLOOKUP($A174,[1]Hugst!$R$5:$W$9,MATCH(ROUNDUP((Q$1)/10,0)*10,[1]Hugst!$R$4:$W$4,0))))</f>
        <v>105.80896276777605</v>
      </c>
      <c r="R174">
        <f ca="1">IF($C174-R$1&lt;År1,0,Q173*(1-VLOOKUP($A174,[1]Hugst!$R$5:$W$9,MATCH(ROUNDUP((R$1)/10,0)*10,[1]Hugst!$R$4:$W$4,0))))</f>
        <v>105.96420466652819</v>
      </c>
      <c r="S174">
        <f ca="1">IF($C174-S$1&lt;År1,0,R173*(1-VLOOKUP($A174,[1]Hugst!$R$5:$W$9,MATCH(ROUNDUP((S$1)/10,0)*10,[1]Hugst!$R$4:$W$4,0))))</f>
        <v>106.12022667532625</v>
      </c>
      <c r="T174">
        <f ca="1">IF($C174-T$1&lt;År1,0,S173*(1-VLOOKUP($A174,[1]Hugst!$R$5:$W$9,MATCH(ROUNDUP((T$1)/10,0)*10,[1]Hugst!$R$4:$W$4,0))))</f>
        <v>106.27703271431785</v>
      </c>
      <c r="U174">
        <f ca="1">IF($C174-U$1&lt;År1,0,T173*(1-VLOOKUP($A174,[1]Hugst!$R$5:$W$9,MATCH(ROUNDUP((U$1)/10,0)*10,[1]Hugst!$R$4:$W$4,0))))</f>
        <v>106.4346267233563</v>
      </c>
      <c r="V174">
        <f ca="1">IF($C174-V$1&lt;År1,0,U173*(1-VLOOKUP($A174,[1]Hugst!$R$5:$W$9,MATCH(ROUNDUP((V$1)/10,0)*10,[1]Hugst!$R$4:$W$4,0))))</f>
        <v>106.59301266208753</v>
      </c>
      <c r="W174">
        <f ca="1">IF($C174-W$1&lt;År1,0,V173*(1-VLOOKUP($A174,[1]Hugst!$R$5:$W$9,MATCH(ROUNDUP((W$1)/10,0)*10,[1]Hugst!$R$4:$W$4,0))))</f>
        <v>106.75219451005873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70.293386882250417</v>
      </c>
      <c r="G175">
        <f ca="1">IF($C175-G$1&lt;År1,0,F174*(1-VLOOKUP($A175,[1]Hugst!$R$5:$W$9,MATCH(ROUNDUP((G$1)/10,0)*10,[1]Hugst!$R$4:$W$4,0))))</f>
        <v>70.439566194704895</v>
      </c>
      <c r="H175">
        <f ca="1">IF($C175-H$1&lt;År1,0,G174*(1-VLOOKUP($A175,[1]Hugst!$R$5:$W$9,MATCH(ROUNDUP((H$1)/10,0)*10,[1]Hugst!$R$4:$W$4,0))))</f>
        <v>70.586480076568961</v>
      </c>
      <c r="I175">
        <f ca="1">IF($C175-I$1&lt;År1,0,H174*(1-VLOOKUP($A175,[1]Hugst!$R$5:$W$9,MATCH(ROUNDUP((I$1)/10,0)*10,[1]Hugst!$R$4:$W$4,0))))</f>
        <v>70.734132219146801</v>
      </c>
      <c r="J175">
        <f ca="1">IF($C175-J$1&lt;År1,0,I174*(1-VLOOKUP($A175,[1]Hugst!$R$5:$W$9,MATCH(ROUNDUP((J$1)/10,0)*10,[1]Hugst!$R$4:$W$4,0))))</f>
        <v>70.882526332289189</v>
      </c>
      <c r="K175">
        <f ca="1">IF($C175-K$1&lt;År1,0,J174*(1-VLOOKUP($A175,[1]Hugst!$R$5:$W$9,MATCH(ROUNDUP((K$1)/10,0)*10,[1]Hugst!$R$4:$W$4,0))))</f>
        <v>71.031666144492959</v>
      </c>
      <c r="L175">
        <f ca="1">IF($C175-L$1&lt;År1,0,K174*(1-VLOOKUP($A175,[1]Hugst!$R$5:$W$9,MATCH(ROUNDUP((L$1)/10,0)*10,[1]Hugst!$R$4:$W$4,0))))</f>
        <v>71.181555402989858</v>
      </c>
      <c r="M175">
        <f ca="1">IF($C175-M$1&lt;År1,0,L174*(1-VLOOKUP($A175,[1]Hugst!$R$5:$W$9,MATCH(ROUNDUP((M$1)/10,0)*10,[1]Hugst!$R$4:$W$4,0))))</f>
        <v>71.332197873839419</v>
      </c>
      <c r="N175">
        <f ca="1">IF($C175-N$1&lt;År1,0,M174*(1-VLOOKUP($A175,[1]Hugst!$R$5:$W$9,MATCH(ROUNDUP((N$1)/10,0)*10,[1]Hugst!$R$4:$W$4,0))))</f>
        <v>105.19571855415381</v>
      </c>
      <c r="O175">
        <f ca="1">IF($C175-O$1&lt;År1,0,N174*(1-VLOOKUP($A175,[1]Hugst!$R$5:$W$9,MATCH(ROUNDUP((O$1)/10,0)*10,[1]Hugst!$R$4:$W$4,0))))</f>
        <v>105.34787882369238</v>
      </c>
      <c r="P175">
        <f ca="1">IF($C175-P$1&lt;År1,0,O174*(1-VLOOKUP($A175,[1]Hugst!$R$5:$W$9,MATCH(ROUNDUP((P$1)/10,0)*10,[1]Hugst!$R$4:$W$4,0))))</f>
        <v>105.50080371770207</v>
      </c>
      <c r="Q175">
        <f ca="1">IF($C175-Q$1&lt;År1,0,P174*(1-VLOOKUP($A175,[1]Hugst!$R$5:$W$9,MATCH(ROUNDUP((Q$1)/10,0)*10,[1]Hugst!$R$4:$W$4,0))))</f>
        <v>105.65449707851479</v>
      </c>
      <c r="R175">
        <f ca="1">IF($C175-R$1&lt;År1,0,Q174*(1-VLOOKUP($A175,[1]Hugst!$R$5:$W$9,MATCH(ROUNDUP((R$1)/10,0)*10,[1]Hugst!$R$4:$W$4,0))))</f>
        <v>105.80896276777605</v>
      </c>
      <c r="S175">
        <f ca="1">IF($C175-S$1&lt;År1,0,R174*(1-VLOOKUP($A175,[1]Hugst!$R$5:$W$9,MATCH(ROUNDUP((S$1)/10,0)*10,[1]Hugst!$R$4:$W$4,0))))</f>
        <v>105.96420466652819</v>
      </c>
      <c r="T175">
        <f ca="1">IF($C175-T$1&lt;År1,0,S174*(1-VLOOKUP($A175,[1]Hugst!$R$5:$W$9,MATCH(ROUNDUP((T$1)/10,0)*10,[1]Hugst!$R$4:$W$4,0))))</f>
        <v>106.12022667532625</v>
      </c>
      <c r="U175">
        <f ca="1">IF($C175-U$1&lt;År1,0,T174*(1-VLOOKUP($A175,[1]Hugst!$R$5:$W$9,MATCH(ROUNDUP((U$1)/10,0)*10,[1]Hugst!$R$4:$W$4,0))))</f>
        <v>106.27703271431785</v>
      </c>
      <c r="V175">
        <f ca="1">IF($C175-V$1&lt;År1,0,U174*(1-VLOOKUP($A175,[1]Hugst!$R$5:$W$9,MATCH(ROUNDUP((V$1)/10,0)*10,[1]Hugst!$R$4:$W$4,0))))</f>
        <v>106.4346267233563</v>
      </c>
      <c r="W175">
        <f ca="1">IF($C175-W$1&lt;År1,0,V174*(1-VLOOKUP($A175,[1]Hugst!$R$5:$W$9,MATCH(ROUNDUP((W$1)/10,0)*10,[1]Hugst!$R$4:$W$4,0))))</f>
        <v>106.59301266208753</v>
      </c>
      <c r="X175">
        <f ca="1">IF($C175-X$1&lt;År1,0,W174*(1-VLOOKUP($A175,[1]Hugst!$R$5:$W$9,MATCH(ROUNDUP((X$1)/10,0)*10,[1]Hugst!$R$4:$W$4,0))))</f>
        <v>106.75219451005873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70.147938466356578</v>
      </c>
      <c r="G176">
        <f ca="1">IF($C176-G$1&lt;År1,0,F175*(1-VLOOKUP($A176,[1]Hugst!$R$5:$W$9,MATCH(ROUNDUP((G$1)/10,0)*10,[1]Hugst!$R$4:$W$4,0))))</f>
        <v>70.293386882250417</v>
      </c>
      <c r="H176">
        <f ca="1">IF($C176-H$1&lt;År1,0,G175*(1-VLOOKUP($A176,[1]Hugst!$R$5:$W$9,MATCH(ROUNDUP((H$1)/10,0)*10,[1]Hugst!$R$4:$W$4,0))))</f>
        <v>70.439566194704895</v>
      </c>
      <c r="I176">
        <f ca="1">IF($C176-I$1&lt;År1,0,H175*(1-VLOOKUP($A176,[1]Hugst!$R$5:$W$9,MATCH(ROUNDUP((I$1)/10,0)*10,[1]Hugst!$R$4:$W$4,0))))</f>
        <v>70.586480076568961</v>
      </c>
      <c r="J176">
        <f ca="1">IF($C176-J$1&lt;År1,0,I175*(1-VLOOKUP($A176,[1]Hugst!$R$5:$W$9,MATCH(ROUNDUP((J$1)/10,0)*10,[1]Hugst!$R$4:$W$4,0))))</f>
        <v>70.734132219146801</v>
      </c>
      <c r="K176">
        <f ca="1">IF($C176-K$1&lt;År1,0,J175*(1-VLOOKUP($A176,[1]Hugst!$R$5:$W$9,MATCH(ROUNDUP((K$1)/10,0)*10,[1]Hugst!$R$4:$W$4,0))))</f>
        <v>70.882526332289189</v>
      </c>
      <c r="L176">
        <f ca="1">IF($C176-L$1&lt;År1,0,K175*(1-VLOOKUP($A176,[1]Hugst!$R$5:$W$9,MATCH(ROUNDUP((L$1)/10,0)*10,[1]Hugst!$R$4:$W$4,0))))</f>
        <v>71.031666144492959</v>
      </c>
      <c r="M176">
        <f ca="1">IF($C176-M$1&lt;År1,0,L175*(1-VLOOKUP($A176,[1]Hugst!$R$5:$W$9,MATCH(ROUNDUP((M$1)/10,0)*10,[1]Hugst!$R$4:$W$4,0))))</f>
        <v>71.181555402989858</v>
      </c>
      <c r="N176">
        <f ca="1">IF($C176-N$1&lt;År1,0,M175*(1-VLOOKUP($A176,[1]Hugst!$R$5:$W$9,MATCH(ROUNDUP((N$1)/10,0)*10,[1]Hugst!$R$4:$W$4,0))))</f>
        <v>71.332197873839419</v>
      </c>
      <c r="O176">
        <f ca="1">IF($C176-O$1&lt;År1,0,N175*(1-VLOOKUP($A176,[1]Hugst!$R$5:$W$9,MATCH(ROUNDUP((O$1)/10,0)*10,[1]Hugst!$R$4:$W$4,0))))</f>
        <v>105.19571855415381</v>
      </c>
      <c r="P176">
        <f ca="1">IF($C176-P$1&lt;År1,0,O175*(1-VLOOKUP($A176,[1]Hugst!$R$5:$W$9,MATCH(ROUNDUP((P$1)/10,0)*10,[1]Hugst!$R$4:$W$4,0))))</f>
        <v>105.34787882369238</v>
      </c>
      <c r="Q176">
        <f ca="1">IF($C176-Q$1&lt;År1,0,P175*(1-VLOOKUP($A176,[1]Hugst!$R$5:$W$9,MATCH(ROUNDUP((Q$1)/10,0)*10,[1]Hugst!$R$4:$W$4,0))))</f>
        <v>105.50080371770207</v>
      </c>
      <c r="R176">
        <f ca="1">IF($C176-R$1&lt;År1,0,Q175*(1-VLOOKUP($A176,[1]Hugst!$R$5:$W$9,MATCH(ROUNDUP((R$1)/10,0)*10,[1]Hugst!$R$4:$W$4,0))))</f>
        <v>105.65449707851479</v>
      </c>
      <c r="S176">
        <f ca="1">IF($C176-S$1&lt;År1,0,R175*(1-VLOOKUP($A176,[1]Hugst!$R$5:$W$9,MATCH(ROUNDUP((S$1)/10,0)*10,[1]Hugst!$R$4:$W$4,0))))</f>
        <v>105.80896276777605</v>
      </c>
      <c r="T176">
        <f ca="1">IF($C176-T$1&lt;År1,0,S175*(1-VLOOKUP($A176,[1]Hugst!$R$5:$W$9,MATCH(ROUNDUP((T$1)/10,0)*10,[1]Hugst!$R$4:$W$4,0))))</f>
        <v>105.96420466652819</v>
      </c>
      <c r="U176">
        <f ca="1">IF($C176-U$1&lt;År1,0,T175*(1-VLOOKUP($A176,[1]Hugst!$R$5:$W$9,MATCH(ROUNDUP((U$1)/10,0)*10,[1]Hugst!$R$4:$W$4,0))))</f>
        <v>106.12022667532625</v>
      </c>
      <c r="V176">
        <f ca="1">IF($C176-V$1&lt;År1,0,U175*(1-VLOOKUP($A176,[1]Hugst!$R$5:$W$9,MATCH(ROUNDUP((V$1)/10,0)*10,[1]Hugst!$R$4:$W$4,0))))</f>
        <v>106.27703271431785</v>
      </c>
      <c r="W176">
        <f ca="1">IF($C176-W$1&lt;År1,0,V175*(1-VLOOKUP($A176,[1]Hugst!$R$5:$W$9,MATCH(ROUNDUP((W$1)/10,0)*10,[1]Hugst!$R$4:$W$4,0))))</f>
        <v>106.4346267233563</v>
      </c>
      <c r="X176">
        <f ca="1">IF($C176-X$1&lt;År1,0,W175*(1-VLOOKUP($A176,[1]Hugst!$R$5:$W$9,MATCH(ROUNDUP((X$1)/10,0)*10,[1]Hugst!$R$4:$W$4,0))))</f>
        <v>106.59301266208753</v>
      </c>
      <c r="Y176">
        <f ca="1">IF($C176-Y$1&lt;År1,0,X175*(1-VLOOKUP($A176,[1]Hugst!$R$5:$W$9,MATCH(ROUNDUP((Y$1)/10,0)*10,[1]Hugst!$R$4:$W$4,0))))</f>
        <v>106.75219451005873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70.003217292543724</v>
      </c>
      <c r="G177">
        <f ca="1">IF($C177-G$1&lt;År1,0,F176*(1-VLOOKUP($A177,[1]Hugst!$R$5:$W$9,MATCH(ROUNDUP((G$1)/10,0)*10,[1]Hugst!$R$4:$W$4,0))))</f>
        <v>70.147938466356578</v>
      </c>
      <c r="H177">
        <f ca="1">IF($C177-H$1&lt;År1,0,G176*(1-VLOOKUP($A177,[1]Hugst!$R$5:$W$9,MATCH(ROUNDUP((H$1)/10,0)*10,[1]Hugst!$R$4:$W$4,0))))</f>
        <v>70.293386882250417</v>
      </c>
      <c r="I177">
        <f ca="1">IF($C177-I$1&lt;År1,0,H176*(1-VLOOKUP($A177,[1]Hugst!$R$5:$W$9,MATCH(ROUNDUP((I$1)/10,0)*10,[1]Hugst!$R$4:$W$4,0))))</f>
        <v>70.439566194704895</v>
      </c>
      <c r="J177">
        <f ca="1">IF($C177-J$1&lt;År1,0,I176*(1-VLOOKUP($A177,[1]Hugst!$R$5:$W$9,MATCH(ROUNDUP((J$1)/10,0)*10,[1]Hugst!$R$4:$W$4,0))))</f>
        <v>70.586480076568961</v>
      </c>
      <c r="K177">
        <f ca="1">IF($C177-K$1&lt;År1,0,J176*(1-VLOOKUP($A177,[1]Hugst!$R$5:$W$9,MATCH(ROUNDUP((K$1)/10,0)*10,[1]Hugst!$R$4:$W$4,0))))</f>
        <v>70.734132219146801</v>
      </c>
      <c r="L177">
        <f ca="1">IF($C177-L$1&lt;År1,0,K176*(1-VLOOKUP($A177,[1]Hugst!$R$5:$W$9,MATCH(ROUNDUP((L$1)/10,0)*10,[1]Hugst!$R$4:$W$4,0))))</f>
        <v>70.882526332289189</v>
      </c>
      <c r="M177">
        <f ca="1">IF($C177-M$1&lt;År1,0,L176*(1-VLOOKUP($A177,[1]Hugst!$R$5:$W$9,MATCH(ROUNDUP((M$1)/10,0)*10,[1]Hugst!$R$4:$W$4,0))))</f>
        <v>71.031666144492959</v>
      </c>
      <c r="N177">
        <f ca="1">IF($C177-N$1&lt;År1,0,M176*(1-VLOOKUP($A177,[1]Hugst!$R$5:$W$9,MATCH(ROUNDUP((N$1)/10,0)*10,[1]Hugst!$R$4:$W$4,0))))</f>
        <v>71.181555402989858</v>
      </c>
      <c r="O177">
        <f ca="1">IF($C177-O$1&lt;År1,0,N176*(1-VLOOKUP($A177,[1]Hugst!$R$5:$W$9,MATCH(ROUNDUP((O$1)/10,0)*10,[1]Hugst!$R$4:$W$4,0))))</f>
        <v>71.332197873839419</v>
      </c>
      <c r="P177">
        <f ca="1">IF($C177-P$1&lt;År1,0,O176*(1-VLOOKUP($A177,[1]Hugst!$R$5:$W$9,MATCH(ROUNDUP((P$1)/10,0)*10,[1]Hugst!$R$4:$W$4,0))))</f>
        <v>105.19571855415381</v>
      </c>
      <c r="Q177">
        <f ca="1">IF($C177-Q$1&lt;År1,0,P176*(1-VLOOKUP($A177,[1]Hugst!$R$5:$W$9,MATCH(ROUNDUP((Q$1)/10,0)*10,[1]Hugst!$R$4:$W$4,0))))</f>
        <v>105.34787882369238</v>
      </c>
      <c r="R177">
        <f ca="1">IF($C177-R$1&lt;År1,0,Q176*(1-VLOOKUP($A177,[1]Hugst!$R$5:$W$9,MATCH(ROUNDUP((R$1)/10,0)*10,[1]Hugst!$R$4:$W$4,0))))</f>
        <v>105.50080371770207</v>
      </c>
      <c r="S177">
        <f ca="1">IF($C177-S$1&lt;År1,0,R176*(1-VLOOKUP($A177,[1]Hugst!$R$5:$W$9,MATCH(ROUNDUP((S$1)/10,0)*10,[1]Hugst!$R$4:$W$4,0))))</f>
        <v>105.65449707851479</v>
      </c>
      <c r="T177">
        <f ca="1">IF($C177-T$1&lt;År1,0,S176*(1-VLOOKUP($A177,[1]Hugst!$R$5:$W$9,MATCH(ROUNDUP((T$1)/10,0)*10,[1]Hugst!$R$4:$W$4,0))))</f>
        <v>105.80896276777605</v>
      </c>
      <c r="U177">
        <f ca="1">IF($C177-U$1&lt;År1,0,T176*(1-VLOOKUP($A177,[1]Hugst!$R$5:$W$9,MATCH(ROUNDUP((U$1)/10,0)*10,[1]Hugst!$R$4:$W$4,0))))</f>
        <v>105.96420466652819</v>
      </c>
      <c r="V177">
        <f ca="1">IF($C177-V$1&lt;År1,0,U176*(1-VLOOKUP($A177,[1]Hugst!$R$5:$W$9,MATCH(ROUNDUP((V$1)/10,0)*10,[1]Hugst!$R$4:$W$4,0))))</f>
        <v>106.12022667532625</v>
      </c>
      <c r="W177">
        <f ca="1">IF($C177-W$1&lt;År1,0,V176*(1-VLOOKUP($A177,[1]Hugst!$R$5:$W$9,MATCH(ROUNDUP((W$1)/10,0)*10,[1]Hugst!$R$4:$W$4,0))))</f>
        <v>106.27703271431785</v>
      </c>
      <c r="X177">
        <f ca="1">IF($C177-X$1&lt;År1,0,W176*(1-VLOOKUP($A177,[1]Hugst!$R$5:$W$9,MATCH(ROUNDUP((X$1)/10,0)*10,[1]Hugst!$R$4:$W$4,0))))</f>
        <v>106.4346267233563</v>
      </c>
      <c r="Y177">
        <f ca="1">IF($C177-Y$1&lt;År1,0,X176*(1-VLOOKUP($A177,[1]Hugst!$R$5:$W$9,MATCH(ROUNDUP((Y$1)/10,0)*10,[1]Hugst!$R$4:$W$4,0))))</f>
        <v>106.59301266208753</v>
      </c>
      <c r="Z177">
        <f ca="1">IF($C177-Z$1&lt;År1,0,Y176*(1-VLOOKUP($A177,[1]Hugst!$R$5:$W$9,MATCH(ROUNDUP((Z$1)/10,0)*10,[1]Hugst!$R$4:$W$4,0))))</f>
        <v>106.75219451005873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69.859219724599853</v>
      </c>
      <c r="G178">
        <f ca="1">IF($C178-G$1&lt;År1,0,F177*(1-VLOOKUP($A178,[1]Hugst!$R$5:$W$9,MATCH(ROUNDUP((G$1)/10,0)*10,[1]Hugst!$R$4:$W$4,0))))</f>
        <v>70.003217292543724</v>
      </c>
      <c r="H178">
        <f ca="1">IF($C178-H$1&lt;År1,0,G177*(1-VLOOKUP($A178,[1]Hugst!$R$5:$W$9,MATCH(ROUNDUP((H$1)/10,0)*10,[1]Hugst!$R$4:$W$4,0))))</f>
        <v>70.147938466356578</v>
      </c>
      <c r="I178">
        <f ca="1">IF($C178-I$1&lt;År1,0,H177*(1-VLOOKUP($A178,[1]Hugst!$R$5:$W$9,MATCH(ROUNDUP((I$1)/10,0)*10,[1]Hugst!$R$4:$W$4,0))))</f>
        <v>70.293386882250417</v>
      </c>
      <c r="J178">
        <f ca="1">IF($C178-J$1&lt;År1,0,I177*(1-VLOOKUP($A178,[1]Hugst!$R$5:$W$9,MATCH(ROUNDUP((J$1)/10,0)*10,[1]Hugst!$R$4:$W$4,0))))</f>
        <v>70.439566194704895</v>
      </c>
      <c r="K178">
        <f ca="1">IF($C178-K$1&lt;År1,0,J177*(1-VLOOKUP($A178,[1]Hugst!$R$5:$W$9,MATCH(ROUNDUP((K$1)/10,0)*10,[1]Hugst!$R$4:$W$4,0))))</f>
        <v>70.586480076568961</v>
      </c>
      <c r="L178">
        <f ca="1">IF($C178-L$1&lt;År1,0,K177*(1-VLOOKUP($A178,[1]Hugst!$R$5:$W$9,MATCH(ROUNDUP((L$1)/10,0)*10,[1]Hugst!$R$4:$W$4,0))))</f>
        <v>70.734132219146801</v>
      </c>
      <c r="M178">
        <f ca="1">IF($C178-M$1&lt;År1,0,L177*(1-VLOOKUP($A178,[1]Hugst!$R$5:$W$9,MATCH(ROUNDUP((M$1)/10,0)*10,[1]Hugst!$R$4:$W$4,0))))</f>
        <v>70.882526332289189</v>
      </c>
      <c r="N178">
        <f ca="1">IF($C178-N$1&lt;År1,0,M177*(1-VLOOKUP($A178,[1]Hugst!$R$5:$W$9,MATCH(ROUNDUP((N$1)/10,0)*10,[1]Hugst!$R$4:$W$4,0))))</f>
        <v>71.031666144492959</v>
      </c>
      <c r="O178">
        <f ca="1">IF($C178-O$1&lt;År1,0,N177*(1-VLOOKUP($A178,[1]Hugst!$R$5:$W$9,MATCH(ROUNDUP((O$1)/10,0)*10,[1]Hugst!$R$4:$W$4,0))))</f>
        <v>71.181555402989858</v>
      </c>
      <c r="P178">
        <f ca="1">IF($C178-P$1&lt;År1,0,O177*(1-VLOOKUP($A178,[1]Hugst!$R$5:$W$9,MATCH(ROUNDUP((P$1)/10,0)*10,[1]Hugst!$R$4:$W$4,0))))</f>
        <v>71.332197873839419</v>
      </c>
      <c r="Q178">
        <f ca="1">IF($C178-Q$1&lt;År1,0,P177*(1-VLOOKUP($A178,[1]Hugst!$R$5:$W$9,MATCH(ROUNDUP((Q$1)/10,0)*10,[1]Hugst!$R$4:$W$4,0))))</f>
        <v>105.19571855415381</v>
      </c>
      <c r="R178">
        <f ca="1">IF($C178-R$1&lt;År1,0,Q177*(1-VLOOKUP($A178,[1]Hugst!$R$5:$W$9,MATCH(ROUNDUP((R$1)/10,0)*10,[1]Hugst!$R$4:$W$4,0))))</f>
        <v>105.34787882369238</v>
      </c>
      <c r="S178">
        <f ca="1">IF($C178-S$1&lt;År1,0,R177*(1-VLOOKUP($A178,[1]Hugst!$R$5:$W$9,MATCH(ROUNDUP((S$1)/10,0)*10,[1]Hugst!$R$4:$W$4,0))))</f>
        <v>105.50080371770207</v>
      </c>
      <c r="T178">
        <f ca="1">IF($C178-T$1&lt;År1,0,S177*(1-VLOOKUP($A178,[1]Hugst!$R$5:$W$9,MATCH(ROUNDUP((T$1)/10,0)*10,[1]Hugst!$R$4:$W$4,0))))</f>
        <v>105.65449707851479</v>
      </c>
      <c r="U178">
        <f ca="1">IF($C178-U$1&lt;År1,0,T177*(1-VLOOKUP($A178,[1]Hugst!$R$5:$W$9,MATCH(ROUNDUP((U$1)/10,0)*10,[1]Hugst!$R$4:$W$4,0))))</f>
        <v>105.80896276777605</v>
      </c>
      <c r="V178">
        <f ca="1">IF($C178-V$1&lt;År1,0,U177*(1-VLOOKUP($A178,[1]Hugst!$R$5:$W$9,MATCH(ROUNDUP((V$1)/10,0)*10,[1]Hugst!$R$4:$W$4,0))))</f>
        <v>105.96420466652819</v>
      </c>
      <c r="W178">
        <f ca="1">IF($C178-W$1&lt;År1,0,V177*(1-VLOOKUP($A178,[1]Hugst!$R$5:$W$9,MATCH(ROUNDUP((W$1)/10,0)*10,[1]Hugst!$R$4:$W$4,0))))</f>
        <v>106.12022667532625</v>
      </c>
      <c r="X178">
        <f ca="1">IF($C178-X$1&lt;År1,0,W177*(1-VLOOKUP($A178,[1]Hugst!$R$5:$W$9,MATCH(ROUNDUP((X$1)/10,0)*10,[1]Hugst!$R$4:$W$4,0))))</f>
        <v>106.27703271431785</v>
      </c>
      <c r="Y178">
        <f ca="1">IF($C178-Y$1&lt;År1,0,X177*(1-VLOOKUP($A178,[1]Hugst!$R$5:$W$9,MATCH(ROUNDUP((Y$1)/10,0)*10,[1]Hugst!$R$4:$W$4,0))))</f>
        <v>106.4346267233563</v>
      </c>
      <c r="Z178">
        <f ca="1">IF($C178-Z$1&lt;År1,0,Y177*(1-VLOOKUP($A178,[1]Hugst!$R$5:$W$9,MATCH(ROUNDUP((Z$1)/10,0)*10,[1]Hugst!$R$4:$W$4,0))))</f>
        <v>106.59301266208753</v>
      </c>
      <c r="AA178">
        <f ca="1">IF($C178-AA$1&lt;År1,0,Z177*(1-VLOOKUP($A178,[1]Hugst!$R$5:$W$9,MATCH(ROUNDUP((AA$1)/10,0)*10,[1]Hugst!$R$4:$W$4,0))))</f>
        <v>106.75219451005873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69.715942144495131</v>
      </c>
      <c r="G179">
        <f ca="1">IF($C179-G$1&lt;År1,0,F178*(1-VLOOKUP($A179,[1]Hugst!$R$5:$W$9,MATCH(ROUNDUP((G$1)/10,0)*10,[1]Hugst!$R$4:$W$4,0))))</f>
        <v>69.859219724599853</v>
      </c>
      <c r="H179">
        <f ca="1">IF($C179-H$1&lt;År1,0,G178*(1-VLOOKUP($A179,[1]Hugst!$R$5:$W$9,MATCH(ROUNDUP((H$1)/10,0)*10,[1]Hugst!$R$4:$W$4,0))))</f>
        <v>70.003217292543724</v>
      </c>
      <c r="I179">
        <f ca="1">IF($C179-I$1&lt;År1,0,H178*(1-VLOOKUP($A179,[1]Hugst!$R$5:$W$9,MATCH(ROUNDUP((I$1)/10,0)*10,[1]Hugst!$R$4:$W$4,0))))</f>
        <v>70.147938466356578</v>
      </c>
      <c r="J179">
        <f ca="1">IF($C179-J$1&lt;År1,0,I178*(1-VLOOKUP($A179,[1]Hugst!$R$5:$W$9,MATCH(ROUNDUP((J$1)/10,0)*10,[1]Hugst!$R$4:$W$4,0))))</f>
        <v>70.293386882250417</v>
      </c>
      <c r="K179">
        <f ca="1">IF($C179-K$1&lt;År1,0,J178*(1-VLOOKUP($A179,[1]Hugst!$R$5:$W$9,MATCH(ROUNDUP((K$1)/10,0)*10,[1]Hugst!$R$4:$W$4,0))))</f>
        <v>70.439566194704895</v>
      </c>
      <c r="L179">
        <f ca="1">IF($C179-L$1&lt;År1,0,K178*(1-VLOOKUP($A179,[1]Hugst!$R$5:$W$9,MATCH(ROUNDUP((L$1)/10,0)*10,[1]Hugst!$R$4:$W$4,0))))</f>
        <v>70.586480076568961</v>
      </c>
      <c r="M179">
        <f ca="1">IF($C179-M$1&lt;År1,0,L178*(1-VLOOKUP($A179,[1]Hugst!$R$5:$W$9,MATCH(ROUNDUP((M$1)/10,0)*10,[1]Hugst!$R$4:$W$4,0))))</f>
        <v>70.734132219146801</v>
      </c>
      <c r="N179">
        <f ca="1">IF($C179-N$1&lt;År1,0,M178*(1-VLOOKUP($A179,[1]Hugst!$R$5:$W$9,MATCH(ROUNDUP((N$1)/10,0)*10,[1]Hugst!$R$4:$W$4,0))))</f>
        <v>70.882526332289189</v>
      </c>
      <c r="O179">
        <f ca="1">IF($C179-O$1&lt;År1,0,N178*(1-VLOOKUP($A179,[1]Hugst!$R$5:$W$9,MATCH(ROUNDUP((O$1)/10,0)*10,[1]Hugst!$R$4:$W$4,0))))</f>
        <v>71.031666144492959</v>
      </c>
      <c r="P179">
        <f ca="1">IF($C179-P$1&lt;År1,0,O178*(1-VLOOKUP($A179,[1]Hugst!$R$5:$W$9,MATCH(ROUNDUP((P$1)/10,0)*10,[1]Hugst!$R$4:$W$4,0))))</f>
        <v>71.181555402989858</v>
      </c>
      <c r="Q179">
        <f ca="1">IF($C179-Q$1&lt;År1,0,P178*(1-VLOOKUP($A179,[1]Hugst!$R$5:$W$9,MATCH(ROUNDUP((Q$1)/10,0)*10,[1]Hugst!$R$4:$W$4,0))))</f>
        <v>71.332197873839419</v>
      </c>
      <c r="R179">
        <f ca="1">IF($C179-R$1&lt;År1,0,Q178*(1-VLOOKUP($A179,[1]Hugst!$R$5:$W$9,MATCH(ROUNDUP((R$1)/10,0)*10,[1]Hugst!$R$4:$W$4,0))))</f>
        <v>105.19571855415381</v>
      </c>
      <c r="S179">
        <f ca="1">IF($C179-S$1&lt;År1,0,R178*(1-VLOOKUP($A179,[1]Hugst!$R$5:$W$9,MATCH(ROUNDUP((S$1)/10,0)*10,[1]Hugst!$R$4:$W$4,0))))</f>
        <v>105.34787882369238</v>
      </c>
      <c r="T179">
        <f ca="1">IF($C179-T$1&lt;År1,0,S178*(1-VLOOKUP($A179,[1]Hugst!$R$5:$W$9,MATCH(ROUNDUP((T$1)/10,0)*10,[1]Hugst!$R$4:$W$4,0))))</f>
        <v>105.50080371770207</v>
      </c>
      <c r="U179">
        <f ca="1">IF($C179-U$1&lt;År1,0,T178*(1-VLOOKUP($A179,[1]Hugst!$R$5:$W$9,MATCH(ROUNDUP((U$1)/10,0)*10,[1]Hugst!$R$4:$W$4,0))))</f>
        <v>105.65449707851479</v>
      </c>
      <c r="V179">
        <f ca="1">IF($C179-V$1&lt;År1,0,U178*(1-VLOOKUP($A179,[1]Hugst!$R$5:$W$9,MATCH(ROUNDUP((V$1)/10,0)*10,[1]Hugst!$R$4:$W$4,0))))</f>
        <v>105.80896276777605</v>
      </c>
      <c r="W179">
        <f ca="1">IF($C179-W$1&lt;År1,0,V178*(1-VLOOKUP($A179,[1]Hugst!$R$5:$W$9,MATCH(ROUNDUP((W$1)/10,0)*10,[1]Hugst!$R$4:$W$4,0))))</f>
        <v>105.96420466652819</v>
      </c>
      <c r="X179">
        <f ca="1">IF($C179-X$1&lt;År1,0,W178*(1-VLOOKUP($A179,[1]Hugst!$R$5:$W$9,MATCH(ROUNDUP((X$1)/10,0)*10,[1]Hugst!$R$4:$W$4,0))))</f>
        <v>106.12022667532625</v>
      </c>
      <c r="Y179">
        <f ca="1">IF($C179-Y$1&lt;År1,0,X178*(1-VLOOKUP($A179,[1]Hugst!$R$5:$W$9,MATCH(ROUNDUP((Y$1)/10,0)*10,[1]Hugst!$R$4:$W$4,0))))</f>
        <v>106.27703271431785</v>
      </c>
      <c r="Z179">
        <f ca="1">IF($C179-Z$1&lt;År1,0,Y178*(1-VLOOKUP($A179,[1]Hugst!$R$5:$W$9,MATCH(ROUNDUP((Z$1)/10,0)*10,[1]Hugst!$R$4:$W$4,0))))</f>
        <v>106.4346267233563</v>
      </c>
      <c r="AA179">
        <f ca="1">IF($C179-AA$1&lt;År1,0,Z178*(1-VLOOKUP($A179,[1]Hugst!$R$5:$W$9,MATCH(ROUNDUP((AA$1)/10,0)*10,[1]Hugst!$R$4:$W$4,0))))</f>
        <v>106.59301266208753</v>
      </c>
      <c r="AB179">
        <f ca="1">IF($C179-AB$1&lt;År1,0,AA178*(1-VLOOKUP($A179,[1]Hugst!$R$5:$W$9,MATCH(ROUNDUP((AB$1)/10,0)*10,[1]Hugst!$R$4:$W$4,0))))</f>
        <v>106.75219451005873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69.573380952291387</v>
      </c>
      <c r="G180">
        <f ca="1">IF($C180-G$1&lt;År1,0,F179*(1-VLOOKUP($A180,[1]Hugst!$R$5:$W$9,MATCH(ROUNDUP((G$1)/10,0)*10,[1]Hugst!$R$4:$W$4,0))))</f>
        <v>69.715942144495131</v>
      </c>
      <c r="H180">
        <f ca="1">IF($C180-H$1&lt;År1,0,G179*(1-VLOOKUP($A180,[1]Hugst!$R$5:$W$9,MATCH(ROUNDUP((H$1)/10,0)*10,[1]Hugst!$R$4:$W$4,0))))</f>
        <v>69.859219724599853</v>
      </c>
      <c r="I180">
        <f ca="1">IF($C180-I$1&lt;År1,0,H179*(1-VLOOKUP($A180,[1]Hugst!$R$5:$W$9,MATCH(ROUNDUP((I$1)/10,0)*10,[1]Hugst!$R$4:$W$4,0))))</f>
        <v>70.003217292543724</v>
      </c>
      <c r="J180">
        <f ca="1">IF($C180-J$1&lt;År1,0,I179*(1-VLOOKUP($A180,[1]Hugst!$R$5:$W$9,MATCH(ROUNDUP((J$1)/10,0)*10,[1]Hugst!$R$4:$W$4,0))))</f>
        <v>70.147938466356578</v>
      </c>
      <c r="K180">
        <f ca="1">IF($C180-K$1&lt;År1,0,J179*(1-VLOOKUP($A180,[1]Hugst!$R$5:$W$9,MATCH(ROUNDUP((K$1)/10,0)*10,[1]Hugst!$R$4:$W$4,0))))</f>
        <v>70.293386882250417</v>
      </c>
      <c r="L180">
        <f ca="1">IF($C180-L$1&lt;År1,0,K179*(1-VLOOKUP($A180,[1]Hugst!$R$5:$W$9,MATCH(ROUNDUP((L$1)/10,0)*10,[1]Hugst!$R$4:$W$4,0))))</f>
        <v>70.439566194704895</v>
      </c>
      <c r="M180">
        <f ca="1">IF($C180-M$1&lt;År1,0,L179*(1-VLOOKUP($A180,[1]Hugst!$R$5:$W$9,MATCH(ROUNDUP((M$1)/10,0)*10,[1]Hugst!$R$4:$W$4,0))))</f>
        <v>70.586480076568961</v>
      </c>
      <c r="N180">
        <f ca="1">IF($C180-N$1&lt;År1,0,M179*(1-VLOOKUP($A180,[1]Hugst!$R$5:$W$9,MATCH(ROUNDUP((N$1)/10,0)*10,[1]Hugst!$R$4:$W$4,0))))</f>
        <v>70.734132219146801</v>
      </c>
      <c r="O180">
        <f ca="1">IF($C180-O$1&lt;År1,0,N179*(1-VLOOKUP($A180,[1]Hugst!$R$5:$W$9,MATCH(ROUNDUP((O$1)/10,0)*10,[1]Hugst!$R$4:$W$4,0))))</f>
        <v>70.882526332289189</v>
      </c>
      <c r="P180">
        <f ca="1">IF($C180-P$1&lt;År1,0,O179*(1-VLOOKUP($A180,[1]Hugst!$R$5:$W$9,MATCH(ROUNDUP((P$1)/10,0)*10,[1]Hugst!$R$4:$W$4,0))))</f>
        <v>71.031666144492959</v>
      </c>
      <c r="Q180">
        <f ca="1">IF($C180-Q$1&lt;År1,0,P179*(1-VLOOKUP($A180,[1]Hugst!$R$5:$W$9,MATCH(ROUNDUP((Q$1)/10,0)*10,[1]Hugst!$R$4:$W$4,0))))</f>
        <v>71.181555402989858</v>
      </c>
      <c r="R180">
        <f ca="1">IF($C180-R$1&lt;År1,0,Q179*(1-VLOOKUP($A180,[1]Hugst!$R$5:$W$9,MATCH(ROUNDUP((R$1)/10,0)*10,[1]Hugst!$R$4:$W$4,0))))</f>
        <v>71.332197873839419</v>
      </c>
      <c r="S180">
        <f ca="1">IF($C180-S$1&lt;År1,0,R179*(1-VLOOKUP($A180,[1]Hugst!$R$5:$W$9,MATCH(ROUNDUP((S$1)/10,0)*10,[1]Hugst!$R$4:$W$4,0))))</f>
        <v>105.19571855415381</v>
      </c>
      <c r="T180">
        <f ca="1">IF($C180-T$1&lt;År1,0,S179*(1-VLOOKUP($A180,[1]Hugst!$R$5:$W$9,MATCH(ROUNDUP((T$1)/10,0)*10,[1]Hugst!$R$4:$W$4,0))))</f>
        <v>105.34787882369238</v>
      </c>
      <c r="U180">
        <f ca="1">IF($C180-U$1&lt;År1,0,T179*(1-VLOOKUP($A180,[1]Hugst!$R$5:$W$9,MATCH(ROUNDUP((U$1)/10,0)*10,[1]Hugst!$R$4:$W$4,0))))</f>
        <v>105.50080371770207</v>
      </c>
      <c r="V180">
        <f ca="1">IF($C180-V$1&lt;År1,0,U179*(1-VLOOKUP($A180,[1]Hugst!$R$5:$W$9,MATCH(ROUNDUP((V$1)/10,0)*10,[1]Hugst!$R$4:$W$4,0))))</f>
        <v>105.65449707851479</v>
      </c>
      <c r="W180">
        <f ca="1">IF($C180-W$1&lt;År1,0,V179*(1-VLOOKUP($A180,[1]Hugst!$R$5:$W$9,MATCH(ROUNDUP((W$1)/10,0)*10,[1]Hugst!$R$4:$W$4,0))))</f>
        <v>105.80896276777605</v>
      </c>
      <c r="X180">
        <f ca="1">IF($C180-X$1&lt;År1,0,W179*(1-VLOOKUP($A180,[1]Hugst!$R$5:$W$9,MATCH(ROUNDUP((X$1)/10,0)*10,[1]Hugst!$R$4:$W$4,0))))</f>
        <v>105.96420466652819</v>
      </c>
      <c r="Y180">
        <f ca="1">IF($C180-Y$1&lt;År1,0,X179*(1-VLOOKUP($A180,[1]Hugst!$R$5:$W$9,MATCH(ROUNDUP((Y$1)/10,0)*10,[1]Hugst!$R$4:$W$4,0))))</f>
        <v>106.12022667532625</v>
      </c>
      <c r="Z180">
        <f ca="1">IF($C180-Z$1&lt;År1,0,Y179*(1-VLOOKUP($A180,[1]Hugst!$R$5:$W$9,MATCH(ROUNDUP((Z$1)/10,0)*10,[1]Hugst!$R$4:$W$4,0))))</f>
        <v>106.27703271431785</v>
      </c>
      <c r="AA180">
        <f ca="1">IF($C180-AA$1&lt;År1,0,Z179*(1-VLOOKUP($A180,[1]Hugst!$R$5:$W$9,MATCH(ROUNDUP((AA$1)/10,0)*10,[1]Hugst!$R$4:$W$4,0))))</f>
        <v>106.4346267233563</v>
      </c>
      <c r="AB180">
        <f ca="1">IF($C180-AB$1&lt;År1,0,AA179*(1-VLOOKUP($A180,[1]Hugst!$R$5:$W$9,MATCH(ROUNDUP((AB$1)/10,0)*10,[1]Hugst!$R$4:$W$4,0))))</f>
        <v>106.59301266208753</v>
      </c>
      <c r="AC180">
        <f ca="1">IF($C180-AC$1&lt;År1,0,AB179*(1-VLOOKUP($A180,[1]Hugst!$R$5:$W$9,MATCH(ROUNDUP((AC$1)/10,0)*10,[1]Hugst!$R$4:$W$4,0))))</f>
        <v>106.75219451005873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69.431532566047878</v>
      </c>
      <c r="G181">
        <f ca="1">IF($C181-G$1&lt;År1,0,F180*(1-VLOOKUP($A181,[1]Hugst!$R$5:$W$9,MATCH(ROUNDUP((G$1)/10,0)*10,[1]Hugst!$R$4:$W$4,0))))</f>
        <v>69.573380952291387</v>
      </c>
      <c r="H181">
        <f ca="1">IF($C181-H$1&lt;År1,0,G180*(1-VLOOKUP($A181,[1]Hugst!$R$5:$W$9,MATCH(ROUNDUP((H$1)/10,0)*10,[1]Hugst!$R$4:$W$4,0))))</f>
        <v>69.715942144495131</v>
      </c>
      <c r="I181">
        <f ca="1">IF($C181-I$1&lt;År1,0,H180*(1-VLOOKUP($A181,[1]Hugst!$R$5:$W$9,MATCH(ROUNDUP((I$1)/10,0)*10,[1]Hugst!$R$4:$W$4,0))))</f>
        <v>69.859219724599853</v>
      </c>
      <c r="J181">
        <f ca="1">IF($C181-J$1&lt;År1,0,I180*(1-VLOOKUP($A181,[1]Hugst!$R$5:$W$9,MATCH(ROUNDUP((J$1)/10,0)*10,[1]Hugst!$R$4:$W$4,0))))</f>
        <v>70.003217292543724</v>
      </c>
      <c r="K181">
        <f ca="1">IF($C181-K$1&lt;År1,0,J180*(1-VLOOKUP($A181,[1]Hugst!$R$5:$W$9,MATCH(ROUNDUP((K$1)/10,0)*10,[1]Hugst!$R$4:$W$4,0))))</f>
        <v>70.147938466356578</v>
      </c>
      <c r="L181">
        <f ca="1">IF($C181-L$1&lt;År1,0,K180*(1-VLOOKUP($A181,[1]Hugst!$R$5:$W$9,MATCH(ROUNDUP((L$1)/10,0)*10,[1]Hugst!$R$4:$W$4,0))))</f>
        <v>70.293386882250417</v>
      </c>
      <c r="M181">
        <f ca="1">IF($C181-M$1&lt;År1,0,L180*(1-VLOOKUP($A181,[1]Hugst!$R$5:$W$9,MATCH(ROUNDUP((M$1)/10,0)*10,[1]Hugst!$R$4:$W$4,0))))</f>
        <v>70.439566194704895</v>
      </c>
      <c r="N181">
        <f ca="1">IF($C181-N$1&lt;År1,0,M180*(1-VLOOKUP($A181,[1]Hugst!$R$5:$W$9,MATCH(ROUNDUP((N$1)/10,0)*10,[1]Hugst!$R$4:$W$4,0))))</f>
        <v>70.586480076568961</v>
      </c>
      <c r="O181">
        <f ca="1">IF($C181-O$1&lt;År1,0,N180*(1-VLOOKUP($A181,[1]Hugst!$R$5:$W$9,MATCH(ROUNDUP((O$1)/10,0)*10,[1]Hugst!$R$4:$W$4,0))))</f>
        <v>70.734132219146801</v>
      </c>
      <c r="P181">
        <f ca="1">IF($C181-P$1&lt;År1,0,O180*(1-VLOOKUP($A181,[1]Hugst!$R$5:$W$9,MATCH(ROUNDUP((P$1)/10,0)*10,[1]Hugst!$R$4:$W$4,0))))</f>
        <v>70.882526332289189</v>
      </c>
      <c r="Q181">
        <f ca="1">IF($C181-Q$1&lt;År1,0,P180*(1-VLOOKUP($A181,[1]Hugst!$R$5:$W$9,MATCH(ROUNDUP((Q$1)/10,0)*10,[1]Hugst!$R$4:$W$4,0))))</f>
        <v>71.031666144492959</v>
      </c>
      <c r="R181">
        <f ca="1">IF($C181-R$1&lt;År1,0,Q180*(1-VLOOKUP($A181,[1]Hugst!$R$5:$W$9,MATCH(ROUNDUP((R$1)/10,0)*10,[1]Hugst!$R$4:$W$4,0))))</f>
        <v>71.181555402989858</v>
      </c>
      <c r="S181">
        <f ca="1">IF($C181-S$1&lt;År1,0,R180*(1-VLOOKUP($A181,[1]Hugst!$R$5:$W$9,MATCH(ROUNDUP((S$1)/10,0)*10,[1]Hugst!$R$4:$W$4,0))))</f>
        <v>71.332197873839419</v>
      </c>
      <c r="T181">
        <f ca="1">IF($C181-T$1&lt;År1,0,S180*(1-VLOOKUP($A181,[1]Hugst!$R$5:$W$9,MATCH(ROUNDUP((T$1)/10,0)*10,[1]Hugst!$R$4:$W$4,0))))</f>
        <v>105.19571855415381</v>
      </c>
      <c r="U181">
        <f ca="1">IF($C181-U$1&lt;År1,0,T180*(1-VLOOKUP($A181,[1]Hugst!$R$5:$W$9,MATCH(ROUNDUP((U$1)/10,0)*10,[1]Hugst!$R$4:$W$4,0))))</f>
        <v>105.34787882369238</v>
      </c>
      <c r="V181">
        <f ca="1">IF($C181-V$1&lt;År1,0,U180*(1-VLOOKUP($A181,[1]Hugst!$R$5:$W$9,MATCH(ROUNDUP((V$1)/10,0)*10,[1]Hugst!$R$4:$W$4,0))))</f>
        <v>105.50080371770207</v>
      </c>
      <c r="W181">
        <f ca="1">IF($C181-W$1&lt;År1,0,V180*(1-VLOOKUP($A181,[1]Hugst!$R$5:$W$9,MATCH(ROUNDUP((W$1)/10,0)*10,[1]Hugst!$R$4:$W$4,0))))</f>
        <v>105.65449707851479</v>
      </c>
      <c r="X181">
        <f ca="1">IF($C181-X$1&lt;År1,0,W180*(1-VLOOKUP($A181,[1]Hugst!$R$5:$W$9,MATCH(ROUNDUP((X$1)/10,0)*10,[1]Hugst!$R$4:$W$4,0))))</f>
        <v>105.80896276777605</v>
      </c>
      <c r="Y181">
        <f ca="1">IF($C181-Y$1&lt;År1,0,X180*(1-VLOOKUP($A181,[1]Hugst!$R$5:$W$9,MATCH(ROUNDUP((Y$1)/10,0)*10,[1]Hugst!$R$4:$W$4,0))))</f>
        <v>105.96420466652819</v>
      </c>
      <c r="Z181">
        <f ca="1">IF($C181-Z$1&lt;År1,0,Y180*(1-VLOOKUP($A181,[1]Hugst!$R$5:$W$9,MATCH(ROUNDUP((Z$1)/10,0)*10,[1]Hugst!$R$4:$W$4,0))))</f>
        <v>106.12022667532625</v>
      </c>
      <c r="AA181">
        <f ca="1">IF($C181-AA$1&lt;År1,0,Z180*(1-VLOOKUP($A181,[1]Hugst!$R$5:$W$9,MATCH(ROUNDUP((AA$1)/10,0)*10,[1]Hugst!$R$4:$W$4,0))))</f>
        <v>106.27703271431785</v>
      </c>
      <c r="AB181">
        <f ca="1">IF($C181-AB$1&lt;År1,0,AA180*(1-VLOOKUP($A181,[1]Hugst!$R$5:$W$9,MATCH(ROUNDUP((AB$1)/10,0)*10,[1]Hugst!$R$4:$W$4,0))))</f>
        <v>106.4346267233563</v>
      </c>
      <c r="AC181">
        <f ca="1">IF($C181-AC$1&lt;År1,0,AB180*(1-VLOOKUP($A181,[1]Hugst!$R$5:$W$9,MATCH(ROUNDUP((AC$1)/10,0)*10,[1]Hugst!$R$4:$W$4,0))))</f>
        <v>106.59301266208753</v>
      </c>
      <c r="AD181">
        <f ca="1">IF($C181-AD$1&lt;År1,0,AC180*(1-VLOOKUP($A181,[1]Hugst!$R$5:$W$9,MATCH(ROUNDUP((AD$1)/10,0)*10,[1]Hugst!$R$4:$W$4,0))))</f>
        <v>106.75219451005873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69.290393421736468</v>
      </c>
      <c r="G182">
        <f ca="1">IF($C182-G$1&lt;År1,0,F181*(1-VLOOKUP($A182,[1]Hugst!$R$5:$W$9,MATCH(ROUNDUP((G$1)/10,0)*10,[1]Hugst!$R$4:$W$4,0))))</f>
        <v>69.431532566047878</v>
      </c>
      <c r="H182">
        <f ca="1">IF($C182-H$1&lt;År1,0,G181*(1-VLOOKUP($A182,[1]Hugst!$R$5:$W$9,MATCH(ROUNDUP((H$1)/10,0)*10,[1]Hugst!$R$4:$W$4,0))))</f>
        <v>69.573380952291387</v>
      </c>
      <c r="I182">
        <f ca="1">IF($C182-I$1&lt;År1,0,H181*(1-VLOOKUP($A182,[1]Hugst!$R$5:$W$9,MATCH(ROUNDUP((I$1)/10,0)*10,[1]Hugst!$R$4:$W$4,0))))</f>
        <v>69.715942144495131</v>
      </c>
      <c r="J182">
        <f ca="1">IF($C182-J$1&lt;År1,0,I181*(1-VLOOKUP($A182,[1]Hugst!$R$5:$W$9,MATCH(ROUNDUP((J$1)/10,0)*10,[1]Hugst!$R$4:$W$4,0))))</f>
        <v>69.859219724599853</v>
      </c>
      <c r="K182">
        <f ca="1">IF($C182-K$1&lt;År1,0,J181*(1-VLOOKUP($A182,[1]Hugst!$R$5:$W$9,MATCH(ROUNDUP((K$1)/10,0)*10,[1]Hugst!$R$4:$W$4,0))))</f>
        <v>70.003217292543724</v>
      </c>
      <c r="L182">
        <f ca="1">IF($C182-L$1&lt;År1,0,K181*(1-VLOOKUP($A182,[1]Hugst!$R$5:$W$9,MATCH(ROUNDUP((L$1)/10,0)*10,[1]Hugst!$R$4:$W$4,0))))</f>
        <v>70.147938466356578</v>
      </c>
      <c r="M182">
        <f ca="1">IF($C182-M$1&lt;År1,0,L181*(1-VLOOKUP($A182,[1]Hugst!$R$5:$W$9,MATCH(ROUNDUP((M$1)/10,0)*10,[1]Hugst!$R$4:$W$4,0))))</f>
        <v>70.293386882250417</v>
      </c>
      <c r="N182">
        <f ca="1">IF($C182-N$1&lt;År1,0,M181*(1-VLOOKUP($A182,[1]Hugst!$R$5:$W$9,MATCH(ROUNDUP((N$1)/10,0)*10,[1]Hugst!$R$4:$W$4,0))))</f>
        <v>70.439566194704895</v>
      </c>
      <c r="O182">
        <f ca="1">IF($C182-O$1&lt;År1,0,N181*(1-VLOOKUP($A182,[1]Hugst!$R$5:$W$9,MATCH(ROUNDUP((O$1)/10,0)*10,[1]Hugst!$R$4:$W$4,0))))</f>
        <v>70.586480076568961</v>
      </c>
      <c r="P182">
        <f ca="1">IF($C182-P$1&lt;År1,0,O181*(1-VLOOKUP($A182,[1]Hugst!$R$5:$W$9,MATCH(ROUNDUP((P$1)/10,0)*10,[1]Hugst!$R$4:$W$4,0))))</f>
        <v>70.734132219146801</v>
      </c>
      <c r="Q182">
        <f ca="1">IF($C182-Q$1&lt;År1,0,P181*(1-VLOOKUP($A182,[1]Hugst!$R$5:$W$9,MATCH(ROUNDUP((Q$1)/10,0)*10,[1]Hugst!$R$4:$W$4,0))))</f>
        <v>70.882526332289189</v>
      </c>
      <c r="R182">
        <f ca="1">IF($C182-R$1&lt;År1,0,Q181*(1-VLOOKUP($A182,[1]Hugst!$R$5:$W$9,MATCH(ROUNDUP((R$1)/10,0)*10,[1]Hugst!$R$4:$W$4,0))))</f>
        <v>71.031666144492959</v>
      </c>
      <c r="S182">
        <f ca="1">IF($C182-S$1&lt;År1,0,R181*(1-VLOOKUP($A182,[1]Hugst!$R$5:$W$9,MATCH(ROUNDUP((S$1)/10,0)*10,[1]Hugst!$R$4:$W$4,0))))</f>
        <v>71.181555402989858</v>
      </c>
      <c r="T182">
        <f ca="1">IF($C182-T$1&lt;År1,0,S181*(1-VLOOKUP($A182,[1]Hugst!$R$5:$W$9,MATCH(ROUNDUP((T$1)/10,0)*10,[1]Hugst!$R$4:$W$4,0))))</f>
        <v>71.332197873839419</v>
      </c>
      <c r="U182">
        <f ca="1">IF($C182-U$1&lt;År1,0,T181*(1-VLOOKUP($A182,[1]Hugst!$R$5:$W$9,MATCH(ROUNDUP((U$1)/10,0)*10,[1]Hugst!$R$4:$W$4,0))))</f>
        <v>105.19571855415381</v>
      </c>
      <c r="V182">
        <f ca="1">IF($C182-V$1&lt;År1,0,U181*(1-VLOOKUP($A182,[1]Hugst!$R$5:$W$9,MATCH(ROUNDUP((V$1)/10,0)*10,[1]Hugst!$R$4:$W$4,0))))</f>
        <v>105.34787882369238</v>
      </c>
      <c r="W182">
        <f ca="1">IF($C182-W$1&lt;År1,0,V181*(1-VLOOKUP($A182,[1]Hugst!$R$5:$W$9,MATCH(ROUNDUP((W$1)/10,0)*10,[1]Hugst!$R$4:$W$4,0))))</f>
        <v>105.50080371770207</v>
      </c>
      <c r="X182">
        <f ca="1">IF($C182-X$1&lt;År1,0,W181*(1-VLOOKUP($A182,[1]Hugst!$R$5:$W$9,MATCH(ROUNDUP((X$1)/10,0)*10,[1]Hugst!$R$4:$W$4,0))))</f>
        <v>105.65449707851479</v>
      </c>
      <c r="Y182">
        <f ca="1">IF($C182-Y$1&lt;År1,0,X181*(1-VLOOKUP($A182,[1]Hugst!$R$5:$W$9,MATCH(ROUNDUP((Y$1)/10,0)*10,[1]Hugst!$R$4:$W$4,0))))</f>
        <v>105.80896276777605</v>
      </c>
      <c r="Z182">
        <f ca="1">IF($C182-Z$1&lt;År1,0,Y181*(1-VLOOKUP($A182,[1]Hugst!$R$5:$W$9,MATCH(ROUNDUP((Z$1)/10,0)*10,[1]Hugst!$R$4:$W$4,0))))</f>
        <v>105.96420466652819</v>
      </c>
      <c r="AA182">
        <f ca="1">IF($C182-AA$1&lt;År1,0,Z181*(1-VLOOKUP($A182,[1]Hugst!$R$5:$W$9,MATCH(ROUNDUP((AA$1)/10,0)*10,[1]Hugst!$R$4:$W$4,0))))</f>
        <v>106.12022667532625</v>
      </c>
      <c r="AB182">
        <f ca="1">IF($C182-AB$1&lt;År1,0,AA181*(1-VLOOKUP($A182,[1]Hugst!$R$5:$W$9,MATCH(ROUNDUP((AB$1)/10,0)*10,[1]Hugst!$R$4:$W$4,0))))</f>
        <v>106.27703271431785</v>
      </c>
      <c r="AC182">
        <f ca="1">IF($C182-AC$1&lt;År1,0,AB181*(1-VLOOKUP($A182,[1]Hugst!$R$5:$W$9,MATCH(ROUNDUP((AC$1)/10,0)*10,[1]Hugst!$R$4:$W$4,0))))</f>
        <v>106.4346267233563</v>
      </c>
      <c r="AD182">
        <f ca="1">IF($C182-AD$1&lt;År1,0,AC181*(1-VLOOKUP($A182,[1]Hugst!$R$5:$W$9,MATCH(ROUNDUP((AD$1)/10,0)*10,[1]Hugst!$R$4:$W$4,0))))</f>
        <v>106.59301266208753</v>
      </c>
      <c r="AE182">
        <f ca="1">IF($C182-AE$1&lt;År1,0,AD181*(1-VLOOKUP($A182,[1]Hugst!$R$5:$W$9,MATCH(ROUNDUP((AE$1)/10,0)*10,[1]Hugst!$R$4:$W$4,0))))</f>
        <v>106.75219451005873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69.149959973147048</v>
      </c>
      <c r="G183">
        <f ca="1">IF($C183-G$1&lt;År1,0,F182*(1-VLOOKUP($A183,[1]Hugst!$R$5:$W$9,MATCH(ROUNDUP((G$1)/10,0)*10,[1]Hugst!$R$4:$W$4,0))))</f>
        <v>69.290393421736468</v>
      </c>
      <c r="H183">
        <f ca="1">IF($C183-H$1&lt;År1,0,G182*(1-VLOOKUP($A183,[1]Hugst!$R$5:$W$9,MATCH(ROUNDUP((H$1)/10,0)*10,[1]Hugst!$R$4:$W$4,0))))</f>
        <v>69.431532566047878</v>
      </c>
      <c r="I183">
        <f ca="1">IF($C183-I$1&lt;År1,0,H182*(1-VLOOKUP($A183,[1]Hugst!$R$5:$W$9,MATCH(ROUNDUP((I$1)/10,0)*10,[1]Hugst!$R$4:$W$4,0))))</f>
        <v>69.573380952291387</v>
      </c>
      <c r="J183">
        <f ca="1">IF($C183-J$1&lt;År1,0,I182*(1-VLOOKUP($A183,[1]Hugst!$R$5:$W$9,MATCH(ROUNDUP((J$1)/10,0)*10,[1]Hugst!$R$4:$W$4,0))))</f>
        <v>69.715942144495131</v>
      </c>
      <c r="K183">
        <f ca="1">IF($C183-K$1&lt;År1,0,J182*(1-VLOOKUP($A183,[1]Hugst!$R$5:$W$9,MATCH(ROUNDUP((K$1)/10,0)*10,[1]Hugst!$R$4:$W$4,0))))</f>
        <v>69.859219724599853</v>
      </c>
      <c r="L183">
        <f ca="1">IF($C183-L$1&lt;År1,0,K182*(1-VLOOKUP($A183,[1]Hugst!$R$5:$W$9,MATCH(ROUNDUP((L$1)/10,0)*10,[1]Hugst!$R$4:$W$4,0))))</f>
        <v>70.003217292543724</v>
      </c>
      <c r="M183">
        <f ca="1">IF($C183-M$1&lt;År1,0,L182*(1-VLOOKUP($A183,[1]Hugst!$R$5:$W$9,MATCH(ROUNDUP((M$1)/10,0)*10,[1]Hugst!$R$4:$W$4,0))))</f>
        <v>70.147938466356578</v>
      </c>
      <c r="N183">
        <f ca="1">IF($C183-N$1&lt;År1,0,M182*(1-VLOOKUP($A183,[1]Hugst!$R$5:$W$9,MATCH(ROUNDUP((N$1)/10,0)*10,[1]Hugst!$R$4:$W$4,0))))</f>
        <v>70.293386882250417</v>
      </c>
      <c r="O183">
        <f ca="1">IF($C183-O$1&lt;År1,0,N182*(1-VLOOKUP($A183,[1]Hugst!$R$5:$W$9,MATCH(ROUNDUP((O$1)/10,0)*10,[1]Hugst!$R$4:$W$4,0))))</f>
        <v>70.439566194704895</v>
      </c>
      <c r="P183">
        <f ca="1">IF($C183-P$1&lt;År1,0,O182*(1-VLOOKUP($A183,[1]Hugst!$R$5:$W$9,MATCH(ROUNDUP((P$1)/10,0)*10,[1]Hugst!$R$4:$W$4,0))))</f>
        <v>70.586480076568961</v>
      </c>
      <c r="Q183">
        <f ca="1">IF($C183-Q$1&lt;År1,0,P182*(1-VLOOKUP($A183,[1]Hugst!$R$5:$W$9,MATCH(ROUNDUP((Q$1)/10,0)*10,[1]Hugst!$R$4:$W$4,0))))</f>
        <v>70.734132219146801</v>
      </c>
      <c r="R183">
        <f ca="1">IF($C183-R$1&lt;År1,0,Q182*(1-VLOOKUP($A183,[1]Hugst!$R$5:$W$9,MATCH(ROUNDUP((R$1)/10,0)*10,[1]Hugst!$R$4:$W$4,0))))</f>
        <v>70.882526332289189</v>
      </c>
      <c r="S183">
        <f ca="1">IF($C183-S$1&lt;År1,0,R182*(1-VLOOKUP($A183,[1]Hugst!$R$5:$W$9,MATCH(ROUNDUP((S$1)/10,0)*10,[1]Hugst!$R$4:$W$4,0))))</f>
        <v>71.031666144492959</v>
      </c>
      <c r="T183">
        <f ca="1">IF($C183-T$1&lt;År1,0,S182*(1-VLOOKUP($A183,[1]Hugst!$R$5:$W$9,MATCH(ROUNDUP((T$1)/10,0)*10,[1]Hugst!$R$4:$W$4,0))))</f>
        <v>71.181555402989858</v>
      </c>
      <c r="U183">
        <f ca="1">IF($C183-U$1&lt;År1,0,T182*(1-VLOOKUP($A183,[1]Hugst!$R$5:$W$9,MATCH(ROUNDUP((U$1)/10,0)*10,[1]Hugst!$R$4:$W$4,0))))</f>
        <v>71.332197873839419</v>
      </c>
      <c r="V183">
        <f ca="1">IF($C183-V$1&lt;År1,0,U182*(1-VLOOKUP($A183,[1]Hugst!$R$5:$W$9,MATCH(ROUNDUP((V$1)/10,0)*10,[1]Hugst!$R$4:$W$4,0))))</f>
        <v>105.19571855415381</v>
      </c>
      <c r="W183">
        <f ca="1">IF($C183-W$1&lt;År1,0,V182*(1-VLOOKUP($A183,[1]Hugst!$R$5:$W$9,MATCH(ROUNDUP((W$1)/10,0)*10,[1]Hugst!$R$4:$W$4,0))))</f>
        <v>105.34787882369238</v>
      </c>
      <c r="X183">
        <f ca="1">IF($C183-X$1&lt;År1,0,W182*(1-VLOOKUP($A183,[1]Hugst!$R$5:$W$9,MATCH(ROUNDUP((X$1)/10,0)*10,[1]Hugst!$R$4:$W$4,0))))</f>
        <v>105.50080371770207</v>
      </c>
      <c r="Y183">
        <f ca="1">IF($C183-Y$1&lt;År1,0,X182*(1-VLOOKUP($A183,[1]Hugst!$R$5:$W$9,MATCH(ROUNDUP((Y$1)/10,0)*10,[1]Hugst!$R$4:$W$4,0))))</f>
        <v>105.65449707851479</v>
      </c>
      <c r="Z183">
        <f ca="1">IF($C183-Z$1&lt;År1,0,Y182*(1-VLOOKUP($A183,[1]Hugst!$R$5:$W$9,MATCH(ROUNDUP((Z$1)/10,0)*10,[1]Hugst!$R$4:$W$4,0))))</f>
        <v>105.80896276777605</v>
      </c>
      <c r="AA183">
        <f ca="1">IF($C183-AA$1&lt;År1,0,Z182*(1-VLOOKUP($A183,[1]Hugst!$R$5:$W$9,MATCH(ROUNDUP((AA$1)/10,0)*10,[1]Hugst!$R$4:$W$4,0))))</f>
        <v>105.96420466652819</v>
      </c>
      <c r="AB183">
        <f ca="1">IF($C183-AB$1&lt;År1,0,AA182*(1-VLOOKUP($A183,[1]Hugst!$R$5:$W$9,MATCH(ROUNDUP((AB$1)/10,0)*10,[1]Hugst!$R$4:$W$4,0))))</f>
        <v>106.12022667532625</v>
      </c>
      <c r="AC183">
        <f ca="1">IF($C183-AC$1&lt;År1,0,AB182*(1-VLOOKUP($A183,[1]Hugst!$R$5:$W$9,MATCH(ROUNDUP((AC$1)/10,0)*10,[1]Hugst!$R$4:$W$4,0))))</f>
        <v>106.27703271431785</v>
      </c>
      <c r="AD183">
        <f ca="1">IF($C183-AD$1&lt;År1,0,AC182*(1-VLOOKUP($A183,[1]Hugst!$R$5:$W$9,MATCH(ROUNDUP((AD$1)/10,0)*10,[1]Hugst!$R$4:$W$4,0))))</f>
        <v>106.4346267233563</v>
      </c>
      <c r="AE183">
        <f ca="1">IF($C183-AE$1&lt;År1,0,AD182*(1-VLOOKUP($A183,[1]Hugst!$R$5:$W$9,MATCH(ROUNDUP((AE$1)/10,0)*10,[1]Hugst!$R$4:$W$4,0))))</f>
        <v>106.59301266208753</v>
      </c>
      <c r="AF183">
        <f ca="1">IF($C183-AF$1&lt;År1,0,AE182*(1-VLOOKUP($A183,[1]Hugst!$R$5:$W$9,MATCH(ROUNDUP((AF$1)/10,0)*10,[1]Hugst!$R$4:$W$4,0))))</f>
        <v>106.75219451005873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69.010228691797948</v>
      </c>
      <c r="G184">
        <f ca="1">IF($C184-G$1&lt;År1,0,F183*(1-VLOOKUP($A184,[1]Hugst!$R$5:$W$9,MATCH(ROUNDUP((G$1)/10,0)*10,[1]Hugst!$R$4:$W$4,0))))</f>
        <v>69.149959973147048</v>
      </c>
      <c r="H184">
        <f ca="1">IF($C184-H$1&lt;År1,0,G183*(1-VLOOKUP($A184,[1]Hugst!$R$5:$W$9,MATCH(ROUNDUP((H$1)/10,0)*10,[1]Hugst!$R$4:$W$4,0))))</f>
        <v>69.290393421736468</v>
      </c>
      <c r="I184">
        <f ca="1">IF($C184-I$1&lt;År1,0,H183*(1-VLOOKUP($A184,[1]Hugst!$R$5:$W$9,MATCH(ROUNDUP((I$1)/10,0)*10,[1]Hugst!$R$4:$W$4,0))))</f>
        <v>69.431532566047878</v>
      </c>
      <c r="J184">
        <f ca="1">IF($C184-J$1&lt;År1,0,I183*(1-VLOOKUP($A184,[1]Hugst!$R$5:$W$9,MATCH(ROUNDUP((J$1)/10,0)*10,[1]Hugst!$R$4:$W$4,0))))</f>
        <v>69.573380952291387</v>
      </c>
      <c r="K184">
        <f ca="1">IF($C184-K$1&lt;År1,0,J183*(1-VLOOKUP($A184,[1]Hugst!$R$5:$W$9,MATCH(ROUNDUP((K$1)/10,0)*10,[1]Hugst!$R$4:$W$4,0))))</f>
        <v>69.715942144495131</v>
      </c>
      <c r="L184">
        <f ca="1">IF($C184-L$1&lt;År1,0,K183*(1-VLOOKUP($A184,[1]Hugst!$R$5:$W$9,MATCH(ROUNDUP((L$1)/10,0)*10,[1]Hugst!$R$4:$W$4,0))))</f>
        <v>69.859219724599853</v>
      </c>
      <c r="M184">
        <f ca="1">IF($C184-M$1&lt;År1,0,L183*(1-VLOOKUP($A184,[1]Hugst!$R$5:$W$9,MATCH(ROUNDUP((M$1)/10,0)*10,[1]Hugst!$R$4:$W$4,0))))</f>
        <v>70.003217292543724</v>
      </c>
      <c r="N184">
        <f ca="1">IF($C184-N$1&lt;År1,0,M183*(1-VLOOKUP($A184,[1]Hugst!$R$5:$W$9,MATCH(ROUNDUP((N$1)/10,0)*10,[1]Hugst!$R$4:$W$4,0))))</f>
        <v>70.147938466356578</v>
      </c>
      <c r="O184">
        <f ca="1">IF($C184-O$1&lt;År1,0,N183*(1-VLOOKUP($A184,[1]Hugst!$R$5:$W$9,MATCH(ROUNDUP((O$1)/10,0)*10,[1]Hugst!$R$4:$W$4,0))))</f>
        <v>70.293386882250417</v>
      </c>
      <c r="P184">
        <f ca="1">IF($C184-P$1&lt;År1,0,O183*(1-VLOOKUP($A184,[1]Hugst!$R$5:$W$9,MATCH(ROUNDUP((P$1)/10,0)*10,[1]Hugst!$R$4:$W$4,0))))</f>
        <v>70.439566194704895</v>
      </c>
      <c r="Q184">
        <f ca="1">IF($C184-Q$1&lt;År1,0,P183*(1-VLOOKUP($A184,[1]Hugst!$R$5:$W$9,MATCH(ROUNDUP((Q$1)/10,0)*10,[1]Hugst!$R$4:$W$4,0))))</f>
        <v>70.586480076568961</v>
      </c>
      <c r="R184">
        <f ca="1">IF($C184-R$1&lt;År1,0,Q183*(1-VLOOKUP($A184,[1]Hugst!$R$5:$W$9,MATCH(ROUNDUP((R$1)/10,0)*10,[1]Hugst!$R$4:$W$4,0))))</f>
        <v>70.734132219146801</v>
      </c>
      <c r="S184">
        <f ca="1">IF($C184-S$1&lt;År1,0,R183*(1-VLOOKUP($A184,[1]Hugst!$R$5:$W$9,MATCH(ROUNDUP((S$1)/10,0)*10,[1]Hugst!$R$4:$W$4,0))))</f>
        <v>70.882526332289189</v>
      </c>
      <c r="T184">
        <f ca="1">IF($C184-T$1&lt;År1,0,S183*(1-VLOOKUP($A184,[1]Hugst!$R$5:$W$9,MATCH(ROUNDUP((T$1)/10,0)*10,[1]Hugst!$R$4:$W$4,0))))</f>
        <v>71.031666144492959</v>
      </c>
      <c r="U184">
        <f ca="1">IF($C184-U$1&lt;År1,0,T183*(1-VLOOKUP($A184,[1]Hugst!$R$5:$W$9,MATCH(ROUNDUP((U$1)/10,0)*10,[1]Hugst!$R$4:$W$4,0))))</f>
        <v>71.181555402989858</v>
      </c>
      <c r="V184">
        <f ca="1">IF($C184-V$1&lt;År1,0,U183*(1-VLOOKUP($A184,[1]Hugst!$R$5:$W$9,MATCH(ROUNDUP((V$1)/10,0)*10,[1]Hugst!$R$4:$W$4,0))))</f>
        <v>71.332197873839419</v>
      </c>
      <c r="W184">
        <f ca="1">IF($C184-W$1&lt;År1,0,V183*(1-VLOOKUP($A184,[1]Hugst!$R$5:$W$9,MATCH(ROUNDUP((W$1)/10,0)*10,[1]Hugst!$R$4:$W$4,0))))</f>
        <v>105.19571855415381</v>
      </c>
      <c r="X184">
        <f ca="1">IF($C184-X$1&lt;År1,0,W183*(1-VLOOKUP($A184,[1]Hugst!$R$5:$W$9,MATCH(ROUNDUP((X$1)/10,0)*10,[1]Hugst!$R$4:$W$4,0))))</f>
        <v>105.34787882369238</v>
      </c>
      <c r="Y184">
        <f ca="1">IF($C184-Y$1&lt;År1,0,X183*(1-VLOOKUP($A184,[1]Hugst!$R$5:$W$9,MATCH(ROUNDUP((Y$1)/10,0)*10,[1]Hugst!$R$4:$W$4,0))))</f>
        <v>105.50080371770207</v>
      </c>
      <c r="Z184">
        <f ca="1">IF($C184-Z$1&lt;År1,0,Y183*(1-VLOOKUP($A184,[1]Hugst!$R$5:$W$9,MATCH(ROUNDUP((Z$1)/10,0)*10,[1]Hugst!$R$4:$W$4,0))))</f>
        <v>105.65449707851479</v>
      </c>
      <c r="AA184">
        <f ca="1">IF($C184-AA$1&lt;År1,0,Z183*(1-VLOOKUP($A184,[1]Hugst!$R$5:$W$9,MATCH(ROUNDUP((AA$1)/10,0)*10,[1]Hugst!$R$4:$W$4,0))))</f>
        <v>105.80896276777605</v>
      </c>
      <c r="AB184">
        <f ca="1">IF($C184-AB$1&lt;År1,0,AA183*(1-VLOOKUP($A184,[1]Hugst!$R$5:$W$9,MATCH(ROUNDUP((AB$1)/10,0)*10,[1]Hugst!$R$4:$W$4,0))))</f>
        <v>105.96420466652819</v>
      </c>
      <c r="AC184">
        <f ca="1">IF($C184-AC$1&lt;År1,0,AB183*(1-VLOOKUP($A184,[1]Hugst!$R$5:$W$9,MATCH(ROUNDUP((AC$1)/10,0)*10,[1]Hugst!$R$4:$W$4,0))))</f>
        <v>106.12022667532625</v>
      </c>
      <c r="AD184">
        <f ca="1">IF($C184-AD$1&lt;År1,0,AC183*(1-VLOOKUP($A184,[1]Hugst!$R$5:$W$9,MATCH(ROUNDUP((AD$1)/10,0)*10,[1]Hugst!$R$4:$W$4,0))))</f>
        <v>106.27703271431785</v>
      </c>
      <c r="AE184">
        <f ca="1">IF($C184-AE$1&lt;År1,0,AD183*(1-VLOOKUP($A184,[1]Hugst!$R$5:$W$9,MATCH(ROUNDUP((AE$1)/10,0)*10,[1]Hugst!$R$4:$W$4,0))))</f>
        <v>106.4346267233563</v>
      </c>
      <c r="AF184">
        <f ca="1">IF($C184-AF$1&lt;År1,0,AE183*(1-VLOOKUP($A184,[1]Hugst!$R$5:$W$9,MATCH(ROUNDUP((AF$1)/10,0)*10,[1]Hugst!$R$4:$W$4,0))))</f>
        <v>106.59301266208753</v>
      </c>
      <c r="AG184">
        <f ca="1">IF($C184-AG$1&lt;År1,0,AF183*(1-VLOOKUP($A184,[1]Hugst!$R$5:$W$9,MATCH(ROUNDUP((AG$1)/10,0)*10,[1]Hugst!$R$4:$W$4,0))))</f>
        <v>106.75219451005873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68.871196066858175</v>
      </c>
      <c r="G185">
        <f ca="1">IF($C185-G$1&lt;År1,0,F184*(1-VLOOKUP($A185,[1]Hugst!$R$5:$W$9,MATCH(ROUNDUP((G$1)/10,0)*10,[1]Hugst!$R$4:$W$4,0))))</f>
        <v>69.010228691797948</v>
      </c>
      <c r="H185">
        <f ca="1">IF($C185-H$1&lt;År1,0,G184*(1-VLOOKUP($A185,[1]Hugst!$R$5:$W$9,MATCH(ROUNDUP((H$1)/10,0)*10,[1]Hugst!$R$4:$W$4,0))))</f>
        <v>69.149959973147048</v>
      </c>
      <c r="I185">
        <f ca="1">IF($C185-I$1&lt;År1,0,H184*(1-VLOOKUP($A185,[1]Hugst!$R$5:$W$9,MATCH(ROUNDUP((I$1)/10,0)*10,[1]Hugst!$R$4:$W$4,0))))</f>
        <v>69.290393421736468</v>
      </c>
      <c r="J185">
        <f ca="1">IF($C185-J$1&lt;År1,0,I184*(1-VLOOKUP($A185,[1]Hugst!$R$5:$W$9,MATCH(ROUNDUP((J$1)/10,0)*10,[1]Hugst!$R$4:$W$4,0))))</f>
        <v>69.431532566047878</v>
      </c>
      <c r="K185">
        <f ca="1">IF($C185-K$1&lt;År1,0,J184*(1-VLOOKUP($A185,[1]Hugst!$R$5:$W$9,MATCH(ROUNDUP((K$1)/10,0)*10,[1]Hugst!$R$4:$W$4,0))))</f>
        <v>69.573380952291387</v>
      </c>
      <c r="L185">
        <f ca="1">IF($C185-L$1&lt;År1,0,K184*(1-VLOOKUP($A185,[1]Hugst!$R$5:$W$9,MATCH(ROUNDUP((L$1)/10,0)*10,[1]Hugst!$R$4:$W$4,0))))</f>
        <v>69.715942144495131</v>
      </c>
      <c r="M185">
        <f ca="1">IF($C185-M$1&lt;År1,0,L184*(1-VLOOKUP($A185,[1]Hugst!$R$5:$W$9,MATCH(ROUNDUP((M$1)/10,0)*10,[1]Hugst!$R$4:$W$4,0))))</f>
        <v>69.859219724599853</v>
      </c>
      <c r="N185">
        <f ca="1">IF($C185-N$1&lt;År1,0,M184*(1-VLOOKUP($A185,[1]Hugst!$R$5:$W$9,MATCH(ROUNDUP((N$1)/10,0)*10,[1]Hugst!$R$4:$W$4,0))))</f>
        <v>70.003217292543724</v>
      </c>
      <c r="O185">
        <f ca="1">IF($C185-O$1&lt;År1,0,N184*(1-VLOOKUP($A185,[1]Hugst!$R$5:$W$9,MATCH(ROUNDUP((O$1)/10,0)*10,[1]Hugst!$R$4:$W$4,0))))</f>
        <v>70.147938466356578</v>
      </c>
      <c r="P185">
        <f ca="1">IF($C185-P$1&lt;År1,0,O184*(1-VLOOKUP($A185,[1]Hugst!$R$5:$W$9,MATCH(ROUNDUP((P$1)/10,0)*10,[1]Hugst!$R$4:$W$4,0))))</f>
        <v>70.293386882250417</v>
      </c>
      <c r="Q185">
        <f ca="1">IF($C185-Q$1&lt;År1,0,P184*(1-VLOOKUP($A185,[1]Hugst!$R$5:$W$9,MATCH(ROUNDUP((Q$1)/10,0)*10,[1]Hugst!$R$4:$W$4,0))))</f>
        <v>70.439566194704895</v>
      </c>
      <c r="R185">
        <f ca="1">IF($C185-R$1&lt;År1,0,Q184*(1-VLOOKUP($A185,[1]Hugst!$R$5:$W$9,MATCH(ROUNDUP((R$1)/10,0)*10,[1]Hugst!$R$4:$W$4,0))))</f>
        <v>70.586480076568961</v>
      </c>
      <c r="S185">
        <f ca="1">IF($C185-S$1&lt;År1,0,R184*(1-VLOOKUP($A185,[1]Hugst!$R$5:$W$9,MATCH(ROUNDUP((S$1)/10,0)*10,[1]Hugst!$R$4:$W$4,0))))</f>
        <v>70.734132219146801</v>
      </c>
      <c r="T185">
        <f ca="1">IF($C185-T$1&lt;År1,0,S184*(1-VLOOKUP($A185,[1]Hugst!$R$5:$W$9,MATCH(ROUNDUP((T$1)/10,0)*10,[1]Hugst!$R$4:$W$4,0))))</f>
        <v>70.882526332289189</v>
      </c>
      <c r="U185">
        <f ca="1">IF($C185-U$1&lt;År1,0,T184*(1-VLOOKUP($A185,[1]Hugst!$R$5:$W$9,MATCH(ROUNDUP((U$1)/10,0)*10,[1]Hugst!$R$4:$W$4,0))))</f>
        <v>71.031666144492959</v>
      </c>
      <c r="V185">
        <f ca="1">IF($C185-V$1&lt;År1,0,U184*(1-VLOOKUP($A185,[1]Hugst!$R$5:$W$9,MATCH(ROUNDUP((V$1)/10,0)*10,[1]Hugst!$R$4:$W$4,0))))</f>
        <v>71.181555402989858</v>
      </c>
      <c r="W185">
        <f ca="1">IF($C185-W$1&lt;År1,0,V184*(1-VLOOKUP($A185,[1]Hugst!$R$5:$W$9,MATCH(ROUNDUP((W$1)/10,0)*10,[1]Hugst!$R$4:$W$4,0))))</f>
        <v>71.332197873839419</v>
      </c>
      <c r="X185">
        <f ca="1">IF($C185-X$1&lt;År1,0,W184*(1-VLOOKUP($A185,[1]Hugst!$R$5:$W$9,MATCH(ROUNDUP((X$1)/10,0)*10,[1]Hugst!$R$4:$W$4,0))))</f>
        <v>105.19571855415381</v>
      </c>
      <c r="Y185">
        <f ca="1">IF($C185-Y$1&lt;År1,0,X184*(1-VLOOKUP($A185,[1]Hugst!$R$5:$W$9,MATCH(ROUNDUP((Y$1)/10,0)*10,[1]Hugst!$R$4:$W$4,0))))</f>
        <v>105.34787882369238</v>
      </c>
      <c r="Z185">
        <f ca="1">IF($C185-Z$1&lt;År1,0,Y184*(1-VLOOKUP($A185,[1]Hugst!$R$5:$W$9,MATCH(ROUNDUP((Z$1)/10,0)*10,[1]Hugst!$R$4:$W$4,0))))</f>
        <v>105.50080371770207</v>
      </c>
      <c r="AA185">
        <f ca="1">IF($C185-AA$1&lt;År1,0,Z184*(1-VLOOKUP($A185,[1]Hugst!$R$5:$W$9,MATCH(ROUNDUP((AA$1)/10,0)*10,[1]Hugst!$R$4:$W$4,0))))</f>
        <v>105.65449707851479</v>
      </c>
      <c r="AB185">
        <f ca="1">IF($C185-AB$1&lt;År1,0,AA184*(1-VLOOKUP($A185,[1]Hugst!$R$5:$W$9,MATCH(ROUNDUP((AB$1)/10,0)*10,[1]Hugst!$R$4:$W$4,0))))</f>
        <v>105.80896276777605</v>
      </c>
      <c r="AC185">
        <f ca="1">IF($C185-AC$1&lt;År1,0,AB184*(1-VLOOKUP($A185,[1]Hugst!$R$5:$W$9,MATCH(ROUNDUP((AC$1)/10,0)*10,[1]Hugst!$R$4:$W$4,0))))</f>
        <v>105.96420466652819</v>
      </c>
      <c r="AD185">
        <f ca="1">IF($C185-AD$1&lt;År1,0,AC184*(1-VLOOKUP($A185,[1]Hugst!$R$5:$W$9,MATCH(ROUNDUP((AD$1)/10,0)*10,[1]Hugst!$R$4:$W$4,0))))</f>
        <v>106.12022667532625</v>
      </c>
      <c r="AE185">
        <f ca="1">IF($C185-AE$1&lt;År1,0,AD184*(1-VLOOKUP($A185,[1]Hugst!$R$5:$W$9,MATCH(ROUNDUP((AE$1)/10,0)*10,[1]Hugst!$R$4:$W$4,0))))</f>
        <v>106.27703271431785</v>
      </c>
      <c r="AF185">
        <f ca="1">IF($C185-AF$1&lt;År1,0,AE184*(1-VLOOKUP($A185,[1]Hugst!$R$5:$W$9,MATCH(ROUNDUP((AF$1)/10,0)*10,[1]Hugst!$R$4:$W$4,0))))</f>
        <v>106.4346267233563</v>
      </c>
      <c r="AG185">
        <f ca="1">IF($C185-AG$1&lt;År1,0,AF184*(1-VLOOKUP($A185,[1]Hugst!$R$5:$W$9,MATCH(ROUNDUP((AG$1)/10,0)*10,[1]Hugst!$R$4:$W$4,0))))</f>
        <v>106.59301266208753</v>
      </c>
      <c r="AH185">
        <f ca="1">IF($C185-AH$1&lt;År1,0,AG184*(1-VLOOKUP($A185,[1]Hugst!$R$5:$W$9,MATCH(ROUNDUP((AH$1)/10,0)*10,[1]Hugst!$R$4:$W$4,0))))</f>
        <v>106.75219451005873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68.73285860504339</v>
      </c>
      <c r="G186">
        <f ca="1">IF($C186-G$1&lt;År1,0,F185*(1-VLOOKUP($A186,[1]Hugst!$R$5:$W$9,MATCH(ROUNDUP((G$1)/10,0)*10,[1]Hugst!$R$4:$W$4,0))))</f>
        <v>68.871196066858175</v>
      </c>
      <c r="H186">
        <f ca="1">IF($C186-H$1&lt;År1,0,G185*(1-VLOOKUP($A186,[1]Hugst!$R$5:$W$9,MATCH(ROUNDUP((H$1)/10,0)*10,[1]Hugst!$R$4:$W$4,0))))</f>
        <v>69.010228691797948</v>
      </c>
      <c r="I186">
        <f ca="1">IF($C186-I$1&lt;År1,0,H185*(1-VLOOKUP($A186,[1]Hugst!$R$5:$W$9,MATCH(ROUNDUP((I$1)/10,0)*10,[1]Hugst!$R$4:$W$4,0))))</f>
        <v>69.149959973147048</v>
      </c>
      <c r="J186">
        <f ca="1">IF($C186-J$1&lt;År1,0,I185*(1-VLOOKUP($A186,[1]Hugst!$R$5:$W$9,MATCH(ROUNDUP((J$1)/10,0)*10,[1]Hugst!$R$4:$W$4,0))))</f>
        <v>69.290393421736468</v>
      </c>
      <c r="K186">
        <f ca="1">IF($C186-K$1&lt;År1,0,J185*(1-VLOOKUP($A186,[1]Hugst!$R$5:$W$9,MATCH(ROUNDUP((K$1)/10,0)*10,[1]Hugst!$R$4:$W$4,0))))</f>
        <v>69.431532566047878</v>
      </c>
      <c r="L186">
        <f ca="1">IF($C186-L$1&lt;År1,0,K185*(1-VLOOKUP($A186,[1]Hugst!$R$5:$W$9,MATCH(ROUNDUP((L$1)/10,0)*10,[1]Hugst!$R$4:$W$4,0))))</f>
        <v>69.573380952291387</v>
      </c>
      <c r="M186">
        <f ca="1">IF($C186-M$1&lt;År1,0,L185*(1-VLOOKUP($A186,[1]Hugst!$R$5:$W$9,MATCH(ROUNDUP((M$1)/10,0)*10,[1]Hugst!$R$4:$W$4,0))))</f>
        <v>69.715942144495131</v>
      </c>
      <c r="N186">
        <f ca="1">IF($C186-N$1&lt;År1,0,M185*(1-VLOOKUP($A186,[1]Hugst!$R$5:$W$9,MATCH(ROUNDUP((N$1)/10,0)*10,[1]Hugst!$R$4:$W$4,0))))</f>
        <v>69.859219724599853</v>
      </c>
      <c r="O186">
        <f ca="1">IF($C186-O$1&lt;År1,0,N185*(1-VLOOKUP($A186,[1]Hugst!$R$5:$W$9,MATCH(ROUNDUP((O$1)/10,0)*10,[1]Hugst!$R$4:$W$4,0))))</f>
        <v>70.003217292543724</v>
      </c>
      <c r="P186">
        <f ca="1">IF($C186-P$1&lt;År1,0,O185*(1-VLOOKUP($A186,[1]Hugst!$R$5:$W$9,MATCH(ROUNDUP((P$1)/10,0)*10,[1]Hugst!$R$4:$W$4,0))))</f>
        <v>70.147938466356578</v>
      </c>
      <c r="Q186">
        <f ca="1">IF($C186-Q$1&lt;År1,0,P185*(1-VLOOKUP($A186,[1]Hugst!$R$5:$W$9,MATCH(ROUNDUP((Q$1)/10,0)*10,[1]Hugst!$R$4:$W$4,0))))</f>
        <v>70.293386882250417</v>
      </c>
      <c r="R186">
        <f ca="1">IF($C186-R$1&lt;År1,0,Q185*(1-VLOOKUP($A186,[1]Hugst!$R$5:$W$9,MATCH(ROUNDUP((R$1)/10,0)*10,[1]Hugst!$R$4:$W$4,0))))</f>
        <v>70.439566194704895</v>
      </c>
      <c r="S186">
        <f ca="1">IF($C186-S$1&lt;År1,0,R185*(1-VLOOKUP($A186,[1]Hugst!$R$5:$W$9,MATCH(ROUNDUP((S$1)/10,0)*10,[1]Hugst!$R$4:$W$4,0))))</f>
        <v>70.586480076568961</v>
      </c>
      <c r="T186">
        <f ca="1">IF($C186-T$1&lt;År1,0,S185*(1-VLOOKUP($A186,[1]Hugst!$R$5:$W$9,MATCH(ROUNDUP((T$1)/10,0)*10,[1]Hugst!$R$4:$W$4,0))))</f>
        <v>70.734132219146801</v>
      </c>
      <c r="U186">
        <f ca="1">IF($C186-U$1&lt;År1,0,T185*(1-VLOOKUP($A186,[1]Hugst!$R$5:$W$9,MATCH(ROUNDUP((U$1)/10,0)*10,[1]Hugst!$R$4:$W$4,0))))</f>
        <v>70.882526332289189</v>
      </c>
      <c r="V186">
        <f ca="1">IF($C186-V$1&lt;År1,0,U185*(1-VLOOKUP($A186,[1]Hugst!$R$5:$W$9,MATCH(ROUNDUP((V$1)/10,0)*10,[1]Hugst!$R$4:$W$4,0))))</f>
        <v>71.031666144492959</v>
      </c>
      <c r="W186">
        <f ca="1">IF($C186-W$1&lt;År1,0,V185*(1-VLOOKUP($A186,[1]Hugst!$R$5:$W$9,MATCH(ROUNDUP((W$1)/10,0)*10,[1]Hugst!$R$4:$W$4,0))))</f>
        <v>71.181555402989858</v>
      </c>
      <c r="X186">
        <f ca="1">IF($C186-X$1&lt;År1,0,W185*(1-VLOOKUP($A186,[1]Hugst!$R$5:$W$9,MATCH(ROUNDUP((X$1)/10,0)*10,[1]Hugst!$R$4:$W$4,0))))</f>
        <v>71.332197873839419</v>
      </c>
      <c r="Y186">
        <f ca="1">IF($C186-Y$1&lt;År1,0,X185*(1-VLOOKUP($A186,[1]Hugst!$R$5:$W$9,MATCH(ROUNDUP((Y$1)/10,0)*10,[1]Hugst!$R$4:$W$4,0))))</f>
        <v>105.19571855415381</v>
      </c>
      <c r="Z186">
        <f ca="1">IF($C186-Z$1&lt;År1,0,Y185*(1-VLOOKUP($A186,[1]Hugst!$R$5:$W$9,MATCH(ROUNDUP((Z$1)/10,0)*10,[1]Hugst!$R$4:$W$4,0))))</f>
        <v>105.34787882369238</v>
      </c>
      <c r="AA186">
        <f ca="1">IF($C186-AA$1&lt;År1,0,Z185*(1-VLOOKUP($A186,[1]Hugst!$R$5:$W$9,MATCH(ROUNDUP((AA$1)/10,0)*10,[1]Hugst!$R$4:$W$4,0))))</f>
        <v>105.50080371770207</v>
      </c>
      <c r="AB186">
        <f ca="1">IF($C186-AB$1&lt;År1,0,AA185*(1-VLOOKUP($A186,[1]Hugst!$R$5:$W$9,MATCH(ROUNDUP((AB$1)/10,0)*10,[1]Hugst!$R$4:$W$4,0))))</f>
        <v>105.65449707851479</v>
      </c>
      <c r="AC186">
        <f ca="1">IF($C186-AC$1&lt;År1,0,AB185*(1-VLOOKUP($A186,[1]Hugst!$R$5:$W$9,MATCH(ROUNDUP((AC$1)/10,0)*10,[1]Hugst!$R$4:$W$4,0))))</f>
        <v>105.80896276777605</v>
      </c>
      <c r="AD186">
        <f ca="1">IF($C186-AD$1&lt;År1,0,AC185*(1-VLOOKUP($A186,[1]Hugst!$R$5:$W$9,MATCH(ROUNDUP((AD$1)/10,0)*10,[1]Hugst!$R$4:$W$4,0))))</f>
        <v>105.96420466652819</v>
      </c>
      <c r="AE186">
        <f ca="1">IF($C186-AE$1&lt;År1,0,AD185*(1-VLOOKUP($A186,[1]Hugst!$R$5:$W$9,MATCH(ROUNDUP((AE$1)/10,0)*10,[1]Hugst!$R$4:$W$4,0))))</f>
        <v>106.12022667532625</v>
      </c>
      <c r="AF186">
        <f ca="1">IF($C186-AF$1&lt;År1,0,AE185*(1-VLOOKUP($A186,[1]Hugst!$R$5:$W$9,MATCH(ROUNDUP((AF$1)/10,0)*10,[1]Hugst!$R$4:$W$4,0))))</f>
        <v>106.27703271431785</v>
      </c>
      <c r="AG186">
        <f ca="1">IF($C186-AG$1&lt;År1,0,AF185*(1-VLOOKUP($A186,[1]Hugst!$R$5:$W$9,MATCH(ROUNDUP((AG$1)/10,0)*10,[1]Hugst!$R$4:$W$4,0))))</f>
        <v>106.4346267233563</v>
      </c>
      <c r="AH186">
        <f ca="1">IF($C186-AH$1&lt;År1,0,AG185*(1-VLOOKUP($A186,[1]Hugst!$R$5:$W$9,MATCH(ROUNDUP((AH$1)/10,0)*10,[1]Hugst!$R$4:$W$4,0))))</f>
        <v>106.59301266208753</v>
      </c>
      <c r="AI186">
        <f ca="1">IF($C186-AI$1&lt;År1,0,AH185*(1-VLOOKUP($A186,[1]Hugst!$R$5:$W$9,MATCH(ROUNDUP((AI$1)/10,0)*10,[1]Hugst!$R$4:$W$4,0))))</f>
        <v>106.75219451005873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0.1940948991091318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68.789307729645458</v>
      </c>
      <c r="G187">
        <f ca="1">IF($C187-G$1&lt;År1,0,F186*(1-VLOOKUP($A187,[1]Hugst!$R$5:$W$9,MATCH(ROUNDUP((G$1)/10,0)*10,[1]Hugst!$R$4:$W$4,0))))</f>
        <v>68.73285860504339</v>
      </c>
      <c r="H187">
        <f ca="1">IF($C187-H$1&lt;År1,0,G186*(1-VLOOKUP($A187,[1]Hugst!$R$5:$W$9,MATCH(ROUNDUP((H$1)/10,0)*10,[1]Hugst!$R$4:$W$4,0))))</f>
        <v>68.871196066858175</v>
      </c>
      <c r="I187">
        <f ca="1">IF($C187-I$1&lt;År1,0,H186*(1-VLOOKUP($A187,[1]Hugst!$R$5:$W$9,MATCH(ROUNDUP((I$1)/10,0)*10,[1]Hugst!$R$4:$W$4,0))))</f>
        <v>69.010228691797948</v>
      </c>
      <c r="J187">
        <f ca="1">IF($C187-J$1&lt;År1,0,I186*(1-VLOOKUP($A187,[1]Hugst!$R$5:$W$9,MATCH(ROUNDUP((J$1)/10,0)*10,[1]Hugst!$R$4:$W$4,0))))</f>
        <v>69.149959973147048</v>
      </c>
      <c r="K187">
        <f ca="1">IF($C187-K$1&lt;År1,0,J186*(1-VLOOKUP($A187,[1]Hugst!$R$5:$W$9,MATCH(ROUNDUP((K$1)/10,0)*10,[1]Hugst!$R$4:$W$4,0))))</f>
        <v>69.290393421736468</v>
      </c>
      <c r="L187">
        <f ca="1">IF($C187-L$1&lt;År1,0,K186*(1-VLOOKUP($A187,[1]Hugst!$R$5:$W$9,MATCH(ROUNDUP((L$1)/10,0)*10,[1]Hugst!$R$4:$W$4,0))))</f>
        <v>69.431532566047878</v>
      </c>
      <c r="M187">
        <f ca="1">IF($C187-M$1&lt;År1,0,L186*(1-VLOOKUP($A187,[1]Hugst!$R$5:$W$9,MATCH(ROUNDUP((M$1)/10,0)*10,[1]Hugst!$R$4:$W$4,0))))</f>
        <v>69.573380952291387</v>
      </c>
      <c r="N187">
        <f ca="1">IF($C187-N$1&lt;År1,0,M186*(1-VLOOKUP($A187,[1]Hugst!$R$5:$W$9,MATCH(ROUNDUP((N$1)/10,0)*10,[1]Hugst!$R$4:$W$4,0))))</f>
        <v>69.715942144495131</v>
      </c>
      <c r="O187">
        <f ca="1">IF($C187-O$1&lt;År1,0,N186*(1-VLOOKUP($A187,[1]Hugst!$R$5:$W$9,MATCH(ROUNDUP((O$1)/10,0)*10,[1]Hugst!$R$4:$W$4,0))))</f>
        <v>69.859219724599853</v>
      </c>
      <c r="P187">
        <f ca="1">IF($C187-P$1&lt;År1,0,O186*(1-VLOOKUP($A187,[1]Hugst!$R$5:$W$9,MATCH(ROUNDUP((P$1)/10,0)*10,[1]Hugst!$R$4:$W$4,0))))</f>
        <v>70.003217292543724</v>
      </c>
      <c r="Q187">
        <f ca="1">IF($C187-Q$1&lt;År1,0,P186*(1-VLOOKUP($A187,[1]Hugst!$R$5:$W$9,MATCH(ROUNDUP((Q$1)/10,0)*10,[1]Hugst!$R$4:$W$4,0))))</f>
        <v>70.147938466356578</v>
      </c>
      <c r="R187">
        <f ca="1">IF($C187-R$1&lt;År1,0,Q186*(1-VLOOKUP($A187,[1]Hugst!$R$5:$W$9,MATCH(ROUNDUP((R$1)/10,0)*10,[1]Hugst!$R$4:$W$4,0))))</f>
        <v>70.293386882250417</v>
      </c>
      <c r="S187">
        <f ca="1">IF($C187-S$1&lt;År1,0,R186*(1-VLOOKUP($A187,[1]Hugst!$R$5:$W$9,MATCH(ROUNDUP((S$1)/10,0)*10,[1]Hugst!$R$4:$W$4,0))))</f>
        <v>70.439566194704895</v>
      </c>
      <c r="T187">
        <f ca="1">IF($C187-T$1&lt;År1,0,S186*(1-VLOOKUP($A187,[1]Hugst!$R$5:$W$9,MATCH(ROUNDUP((T$1)/10,0)*10,[1]Hugst!$R$4:$W$4,0))))</f>
        <v>70.586480076568961</v>
      </c>
      <c r="U187">
        <f ca="1">IF($C187-U$1&lt;År1,0,T186*(1-VLOOKUP($A187,[1]Hugst!$R$5:$W$9,MATCH(ROUNDUP((U$1)/10,0)*10,[1]Hugst!$R$4:$W$4,0))))</f>
        <v>70.734132219146801</v>
      </c>
      <c r="V187">
        <f ca="1">IF($C187-V$1&lt;År1,0,U186*(1-VLOOKUP($A187,[1]Hugst!$R$5:$W$9,MATCH(ROUNDUP((V$1)/10,0)*10,[1]Hugst!$R$4:$W$4,0))))</f>
        <v>70.882526332289189</v>
      </c>
      <c r="W187">
        <f ca="1">IF($C187-W$1&lt;År1,0,V186*(1-VLOOKUP($A187,[1]Hugst!$R$5:$W$9,MATCH(ROUNDUP((W$1)/10,0)*10,[1]Hugst!$R$4:$W$4,0))))</f>
        <v>71.031666144492959</v>
      </c>
      <c r="X187">
        <f ca="1">IF($C187-X$1&lt;År1,0,W186*(1-VLOOKUP($A187,[1]Hugst!$R$5:$W$9,MATCH(ROUNDUP((X$1)/10,0)*10,[1]Hugst!$R$4:$W$4,0))))</f>
        <v>71.181555402989858</v>
      </c>
      <c r="Y187">
        <f ca="1">IF($C187-Y$1&lt;År1,0,X186*(1-VLOOKUP($A187,[1]Hugst!$R$5:$W$9,MATCH(ROUNDUP((Y$1)/10,0)*10,[1]Hugst!$R$4:$W$4,0))))</f>
        <v>71.332197873839419</v>
      </c>
      <c r="Z187">
        <f ca="1">IF($C187-Z$1&lt;År1,0,Y186*(1-VLOOKUP($A187,[1]Hugst!$R$5:$W$9,MATCH(ROUNDUP((Z$1)/10,0)*10,[1]Hugst!$R$4:$W$4,0))))</f>
        <v>105.19571855415381</v>
      </c>
      <c r="AA187">
        <f ca="1">IF($C187-AA$1&lt;År1,0,Z186*(1-VLOOKUP($A187,[1]Hugst!$R$5:$W$9,MATCH(ROUNDUP((AA$1)/10,0)*10,[1]Hugst!$R$4:$W$4,0))))</f>
        <v>105.34787882369238</v>
      </c>
      <c r="AB187">
        <f ca="1">IF($C187-AB$1&lt;År1,0,AA186*(1-VLOOKUP($A187,[1]Hugst!$R$5:$W$9,MATCH(ROUNDUP((AB$1)/10,0)*10,[1]Hugst!$R$4:$W$4,0))))</f>
        <v>105.50080371770207</v>
      </c>
      <c r="AC187">
        <f ca="1">IF($C187-AC$1&lt;År1,0,AB186*(1-VLOOKUP($A187,[1]Hugst!$R$5:$W$9,MATCH(ROUNDUP((AC$1)/10,0)*10,[1]Hugst!$R$4:$W$4,0))))</f>
        <v>105.65449707851479</v>
      </c>
      <c r="AD187">
        <f ca="1">IF($C187-AD$1&lt;År1,0,AC186*(1-VLOOKUP($A187,[1]Hugst!$R$5:$W$9,MATCH(ROUNDUP((AD$1)/10,0)*10,[1]Hugst!$R$4:$W$4,0))))</f>
        <v>105.80896276777605</v>
      </c>
      <c r="AE187">
        <f ca="1">IF($C187-AE$1&lt;År1,0,AD186*(1-VLOOKUP($A187,[1]Hugst!$R$5:$W$9,MATCH(ROUNDUP((AE$1)/10,0)*10,[1]Hugst!$R$4:$W$4,0))))</f>
        <v>105.96420466652819</v>
      </c>
      <c r="AF187">
        <f ca="1">IF($C187-AF$1&lt;År1,0,AE186*(1-VLOOKUP($A187,[1]Hugst!$R$5:$W$9,MATCH(ROUNDUP((AF$1)/10,0)*10,[1]Hugst!$R$4:$W$4,0))))</f>
        <v>106.12022667532625</v>
      </c>
      <c r="AG187">
        <f ca="1">IF($C187-AG$1&lt;År1,0,AF186*(1-VLOOKUP($A187,[1]Hugst!$R$5:$W$9,MATCH(ROUNDUP((AG$1)/10,0)*10,[1]Hugst!$R$4:$W$4,0))))</f>
        <v>106.27703271431785</v>
      </c>
      <c r="AH187">
        <f ca="1">IF($C187-AH$1&lt;År1,0,AG186*(1-VLOOKUP($A187,[1]Hugst!$R$5:$W$9,MATCH(ROUNDUP((AH$1)/10,0)*10,[1]Hugst!$R$4:$W$4,0))))</f>
        <v>106.4346267233563</v>
      </c>
      <c r="AI187">
        <f ca="1">IF($C187-AI$1&lt;År1,0,AH186*(1-VLOOKUP($A187,[1]Hugst!$R$5:$W$9,MATCH(ROUNDUP((AI$1)/10,0)*10,[1]Hugst!$R$4:$W$4,0))))</f>
        <v>106.59301266208753</v>
      </c>
      <c r="AJ187">
        <f ca="1">IF($C187-AJ$1&lt;År1,0,AI186*(1-VLOOKUP($A187,[1]Hugst!$R$5:$W$9,MATCH(ROUNDUP((AJ$1)/10,0)*10,[1]Hugst!$R$4:$W$4,0))))</f>
        <v>106.55809961094953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5418.2891130458347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5413.3946371775519</v>
      </c>
      <c r="G189">
        <f ca="1">IF($C189-G$1&lt;År1,0,F188*(1-VLOOKUP($A189,[1]Hugst!$R$5:$W$9,MATCH(ROUNDUP((G$1)/10,0)*10,[1]Hugst!$R$4:$W$4,0))))</f>
        <v>5418.2891130458347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5408.5246336886621</v>
      </c>
      <c r="G190">
        <f ca="1">IF($C190-G$1&lt;År1,0,F189*(1-VLOOKUP($A190,[1]Hugst!$R$5:$W$9,MATCH(ROUNDUP((G$1)/10,0)*10,[1]Hugst!$R$4:$W$4,0))))</f>
        <v>5413.3946371775519</v>
      </c>
      <c r="H190">
        <f ca="1">IF($C190-H$1&lt;År1,0,G189*(1-VLOOKUP($A190,[1]Hugst!$R$5:$W$9,MATCH(ROUNDUP((H$1)/10,0)*10,[1]Hugst!$R$4:$W$4,0))))</f>
        <v>5418.2891130458347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5403.6789802171825</v>
      </c>
      <c r="G191">
        <f ca="1">IF($C191-G$1&lt;År1,0,F190*(1-VLOOKUP($A191,[1]Hugst!$R$5:$W$9,MATCH(ROUNDUP((G$1)/10,0)*10,[1]Hugst!$R$4:$W$4,0))))</f>
        <v>5408.5246336886621</v>
      </c>
      <c r="H191">
        <f ca="1">IF($C191-H$1&lt;År1,0,G190*(1-VLOOKUP($A191,[1]Hugst!$R$5:$W$9,MATCH(ROUNDUP((H$1)/10,0)*10,[1]Hugst!$R$4:$W$4,0))))</f>
        <v>5413.3946371775519</v>
      </c>
      <c r="I191">
        <f ca="1">IF($C191-I$1&lt;År1,0,H190*(1-VLOOKUP($A191,[1]Hugst!$R$5:$W$9,MATCH(ROUNDUP((I$1)/10,0)*10,[1]Hugst!$R$4:$W$4,0))))</f>
        <v>5418.2891130458347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5398.8575550130645</v>
      </c>
      <c r="G192">
        <f ca="1">IF($C192-G$1&lt;År1,0,F191*(1-VLOOKUP($A192,[1]Hugst!$R$5:$W$9,MATCH(ROUNDUP((G$1)/10,0)*10,[1]Hugst!$R$4:$W$4,0))))</f>
        <v>5403.6789802171825</v>
      </c>
      <c r="H192">
        <f ca="1">IF($C192-H$1&lt;År1,0,G191*(1-VLOOKUP($A192,[1]Hugst!$R$5:$W$9,MATCH(ROUNDUP((H$1)/10,0)*10,[1]Hugst!$R$4:$W$4,0))))</f>
        <v>5408.5246336886621</v>
      </c>
      <c r="I192">
        <f ca="1">IF($C192-I$1&lt;År1,0,H191*(1-VLOOKUP($A192,[1]Hugst!$R$5:$W$9,MATCH(ROUNDUP((I$1)/10,0)*10,[1]Hugst!$R$4:$W$4,0))))</f>
        <v>5413.3946371775519</v>
      </c>
      <c r="J192">
        <f ca="1">IF($C192-J$1&lt;År1,0,I191*(1-VLOOKUP($A192,[1]Hugst!$R$5:$W$9,MATCH(ROUNDUP((J$1)/10,0)*10,[1]Hugst!$R$4:$W$4,0))))</f>
        <v>5418.2891130458347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5394.0602369349645</v>
      </c>
      <c r="G193">
        <f ca="1">IF($C193-G$1&lt;År1,0,F192*(1-VLOOKUP($A193,[1]Hugst!$R$5:$W$9,MATCH(ROUNDUP((G$1)/10,0)*10,[1]Hugst!$R$4:$W$4,0))))</f>
        <v>5398.8575550130645</v>
      </c>
      <c r="H193">
        <f ca="1">IF($C193-H$1&lt;År1,0,G192*(1-VLOOKUP($A193,[1]Hugst!$R$5:$W$9,MATCH(ROUNDUP((H$1)/10,0)*10,[1]Hugst!$R$4:$W$4,0))))</f>
        <v>5403.6789802171825</v>
      </c>
      <c r="I193">
        <f ca="1">IF($C193-I$1&lt;År1,0,H192*(1-VLOOKUP($A193,[1]Hugst!$R$5:$W$9,MATCH(ROUNDUP((I$1)/10,0)*10,[1]Hugst!$R$4:$W$4,0))))</f>
        <v>5408.5246336886621</v>
      </c>
      <c r="J193">
        <f ca="1">IF($C193-J$1&lt;År1,0,I192*(1-VLOOKUP($A193,[1]Hugst!$R$5:$W$9,MATCH(ROUNDUP((J$1)/10,0)*10,[1]Hugst!$R$4:$W$4,0))))</f>
        <v>5413.3946371775519</v>
      </c>
      <c r="K193">
        <f ca="1">IF($C193-K$1&lt;År1,0,J192*(1-VLOOKUP($A193,[1]Hugst!$R$5:$W$9,MATCH(ROUNDUP((K$1)/10,0)*10,[1]Hugst!$R$4:$W$4,0))))</f>
        <v>5418.2891130458347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5389.286905447264</v>
      </c>
      <c r="G194">
        <f ca="1">IF($C194-G$1&lt;År1,0,F193*(1-VLOOKUP($A194,[1]Hugst!$R$5:$W$9,MATCH(ROUNDUP((G$1)/10,0)*10,[1]Hugst!$R$4:$W$4,0))))</f>
        <v>5394.0602369349645</v>
      </c>
      <c r="H194">
        <f ca="1">IF($C194-H$1&lt;År1,0,G193*(1-VLOOKUP($A194,[1]Hugst!$R$5:$W$9,MATCH(ROUNDUP((H$1)/10,0)*10,[1]Hugst!$R$4:$W$4,0))))</f>
        <v>5398.8575550130645</v>
      </c>
      <c r="I194">
        <f ca="1">IF($C194-I$1&lt;År1,0,H193*(1-VLOOKUP($A194,[1]Hugst!$R$5:$W$9,MATCH(ROUNDUP((I$1)/10,0)*10,[1]Hugst!$R$4:$W$4,0))))</f>
        <v>5403.6789802171825</v>
      </c>
      <c r="J194">
        <f ca="1">IF($C194-J$1&lt;År1,0,I193*(1-VLOOKUP($A194,[1]Hugst!$R$5:$W$9,MATCH(ROUNDUP((J$1)/10,0)*10,[1]Hugst!$R$4:$W$4,0))))</f>
        <v>5408.5246336886621</v>
      </c>
      <c r="K194">
        <f ca="1">IF($C194-K$1&lt;År1,0,J193*(1-VLOOKUP($A194,[1]Hugst!$R$5:$W$9,MATCH(ROUNDUP((K$1)/10,0)*10,[1]Hugst!$R$4:$W$4,0))))</f>
        <v>5413.3946371775519</v>
      </c>
      <c r="L194">
        <f ca="1">IF($C194-L$1&lt;År1,0,K193*(1-VLOOKUP($A194,[1]Hugst!$R$5:$W$9,MATCH(ROUNDUP((L$1)/10,0)*10,[1]Hugst!$R$4:$W$4,0))))</f>
        <v>5418.2891130458347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5384.5374406170058</v>
      </c>
      <c r="G195">
        <f ca="1">IF($C195-G$1&lt;År1,0,F194*(1-VLOOKUP($A195,[1]Hugst!$R$5:$W$9,MATCH(ROUNDUP((G$1)/10,0)*10,[1]Hugst!$R$4:$W$4,0))))</f>
        <v>5389.286905447264</v>
      </c>
      <c r="H195">
        <f ca="1">IF($C195-H$1&lt;År1,0,G194*(1-VLOOKUP($A195,[1]Hugst!$R$5:$W$9,MATCH(ROUNDUP((H$1)/10,0)*10,[1]Hugst!$R$4:$W$4,0))))</f>
        <v>5394.0602369349645</v>
      </c>
      <c r="I195">
        <f ca="1">IF($C195-I$1&lt;År1,0,H194*(1-VLOOKUP($A195,[1]Hugst!$R$5:$W$9,MATCH(ROUNDUP((I$1)/10,0)*10,[1]Hugst!$R$4:$W$4,0))))</f>
        <v>5398.8575550130645</v>
      </c>
      <c r="J195">
        <f ca="1">IF($C195-J$1&lt;År1,0,I194*(1-VLOOKUP($A195,[1]Hugst!$R$5:$W$9,MATCH(ROUNDUP((J$1)/10,0)*10,[1]Hugst!$R$4:$W$4,0))))</f>
        <v>5403.6789802171825</v>
      </c>
      <c r="K195">
        <f ca="1">IF($C195-K$1&lt;År1,0,J194*(1-VLOOKUP($A195,[1]Hugst!$R$5:$W$9,MATCH(ROUNDUP((K$1)/10,0)*10,[1]Hugst!$R$4:$W$4,0))))</f>
        <v>5408.5246336886621</v>
      </c>
      <c r="L195">
        <f ca="1">IF($C195-L$1&lt;År1,0,K194*(1-VLOOKUP($A195,[1]Hugst!$R$5:$W$9,MATCH(ROUNDUP((L$1)/10,0)*10,[1]Hugst!$R$4:$W$4,0))))</f>
        <v>5413.3946371775519</v>
      </c>
      <c r="M195">
        <f ca="1">IF($C195-M$1&lt;År1,0,L194*(1-VLOOKUP($A195,[1]Hugst!$R$5:$W$9,MATCH(ROUNDUP((M$1)/10,0)*10,[1]Hugst!$R$4:$W$4,0))))</f>
        <v>5418.2891130458347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5379.8117231109036</v>
      </c>
      <c r="G196">
        <f ca="1">IF($C196-G$1&lt;År1,0,F195*(1-VLOOKUP($A196,[1]Hugst!$R$5:$W$9,MATCH(ROUNDUP((G$1)/10,0)*10,[1]Hugst!$R$4:$W$4,0))))</f>
        <v>5384.5374406170058</v>
      </c>
      <c r="H196">
        <f ca="1">IF($C196-H$1&lt;År1,0,G195*(1-VLOOKUP($A196,[1]Hugst!$R$5:$W$9,MATCH(ROUNDUP((H$1)/10,0)*10,[1]Hugst!$R$4:$W$4,0))))</f>
        <v>5389.286905447264</v>
      </c>
      <c r="I196">
        <f ca="1">IF($C196-I$1&lt;År1,0,H195*(1-VLOOKUP($A196,[1]Hugst!$R$5:$W$9,MATCH(ROUNDUP((I$1)/10,0)*10,[1]Hugst!$R$4:$W$4,0))))</f>
        <v>5394.0602369349645</v>
      </c>
      <c r="J196">
        <f ca="1">IF($C196-J$1&lt;År1,0,I195*(1-VLOOKUP($A196,[1]Hugst!$R$5:$W$9,MATCH(ROUNDUP((J$1)/10,0)*10,[1]Hugst!$R$4:$W$4,0))))</f>
        <v>5398.8575550130645</v>
      </c>
      <c r="K196">
        <f ca="1">IF($C196-K$1&lt;År1,0,J195*(1-VLOOKUP($A196,[1]Hugst!$R$5:$W$9,MATCH(ROUNDUP((K$1)/10,0)*10,[1]Hugst!$R$4:$W$4,0))))</f>
        <v>5403.6789802171825</v>
      </c>
      <c r="L196">
        <f ca="1">IF($C196-L$1&lt;År1,0,K195*(1-VLOOKUP($A196,[1]Hugst!$R$5:$W$9,MATCH(ROUNDUP((L$1)/10,0)*10,[1]Hugst!$R$4:$W$4,0))))</f>
        <v>5408.5246336886621</v>
      </c>
      <c r="M196">
        <f ca="1">IF($C196-M$1&lt;År1,0,L195*(1-VLOOKUP($A196,[1]Hugst!$R$5:$W$9,MATCH(ROUNDUP((M$1)/10,0)*10,[1]Hugst!$R$4:$W$4,0))))</f>
        <v>5413.3946371775519</v>
      </c>
      <c r="N196">
        <f ca="1">IF($C196-N$1&lt;År1,0,M195*(1-VLOOKUP($A196,[1]Hugst!$R$5:$W$9,MATCH(ROUNDUP((N$1)/10,0)*10,[1]Hugst!$R$4:$W$4,0))))</f>
        <v>5418.2891130458347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5375.1096341922748</v>
      </c>
      <c r="G197">
        <f ca="1">IF($C197-G$1&lt;År1,0,F196*(1-VLOOKUP($A197,[1]Hugst!$R$5:$W$9,MATCH(ROUNDUP((G$1)/10,0)*10,[1]Hugst!$R$4:$W$4,0))))</f>
        <v>5379.8117231109036</v>
      </c>
      <c r="H197">
        <f ca="1">IF($C197-H$1&lt;År1,0,G196*(1-VLOOKUP($A197,[1]Hugst!$R$5:$W$9,MATCH(ROUNDUP((H$1)/10,0)*10,[1]Hugst!$R$4:$W$4,0))))</f>
        <v>5384.5374406170058</v>
      </c>
      <c r="I197">
        <f ca="1">IF($C197-I$1&lt;År1,0,H196*(1-VLOOKUP($A197,[1]Hugst!$R$5:$W$9,MATCH(ROUNDUP((I$1)/10,0)*10,[1]Hugst!$R$4:$W$4,0))))</f>
        <v>5389.286905447264</v>
      </c>
      <c r="J197">
        <f ca="1">IF($C197-J$1&lt;År1,0,I196*(1-VLOOKUP($A197,[1]Hugst!$R$5:$W$9,MATCH(ROUNDUP((J$1)/10,0)*10,[1]Hugst!$R$4:$W$4,0))))</f>
        <v>5394.0602369349645</v>
      </c>
      <c r="K197">
        <f ca="1">IF($C197-K$1&lt;År1,0,J196*(1-VLOOKUP($A197,[1]Hugst!$R$5:$W$9,MATCH(ROUNDUP((K$1)/10,0)*10,[1]Hugst!$R$4:$W$4,0))))</f>
        <v>5398.8575550130645</v>
      </c>
      <c r="L197">
        <f ca="1">IF($C197-L$1&lt;År1,0,K196*(1-VLOOKUP($A197,[1]Hugst!$R$5:$W$9,MATCH(ROUNDUP((L$1)/10,0)*10,[1]Hugst!$R$4:$W$4,0))))</f>
        <v>5403.6789802171825</v>
      </c>
      <c r="M197">
        <f ca="1">IF($C197-M$1&lt;År1,0,L196*(1-VLOOKUP($A197,[1]Hugst!$R$5:$W$9,MATCH(ROUNDUP((M$1)/10,0)*10,[1]Hugst!$R$4:$W$4,0))))</f>
        <v>5408.5246336886621</v>
      </c>
      <c r="N197">
        <f ca="1">IF($C197-N$1&lt;År1,0,M196*(1-VLOOKUP($A197,[1]Hugst!$R$5:$W$9,MATCH(ROUNDUP((N$1)/10,0)*10,[1]Hugst!$R$4:$W$4,0))))</f>
        <v>5413.3946371775519</v>
      </c>
      <c r="O197">
        <f ca="1">IF($C197-O$1&lt;År1,0,N196*(1-VLOOKUP($A197,[1]Hugst!$R$5:$W$9,MATCH(ROUNDUP((O$1)/10,0)*10,[1]Hugst!$R$4:$W$4,0))))</f>
        <v>5418.2891130458347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11.893805370105838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5382.3248610884366</v>
      </c>
      <c r="G198">
        <f ca="1">IF($C198-G$1&lt;År1,0,F197*(1-VLOOKUP($A198,[1]Hugst!$R$5:$W$9,MATCH(ROUNDUP((G$1)/10,0)*10,[1]Hugst!$R$4:$W$4,0))))</f>
        <v>5375.1096341922748</v>
      </c>
      <c r="H198">
        <f ca="1">IF($C198-H$1&lt;År1,0,G197*(1-VLOOKUP($A198,[1]Hugst!$R$5:$W$9,MATCH(ROUNDUP((H$1)/10,0)*10,[1]Hugst!$R$4:$W$4,0))))</f>
        <v>5379.8117231109036</v>
      </c>
      <c r="I198">
        <f ca="1">IF($C198-I$1&lt;År1,0,H197*(1-VLOOKUP($A198,[1]Hugst!$R$5:$W$9,MATCH(ROUNDUP((I$1)/10,0)*10,[1]Hugst!$R$4:$W$4,0))))</f>
        <v>5384.5374406170058</v>
      </c>
      <c r="J198">
        <f ca="1">IF($C198-J$1&lt;År1,0,I197*(1-VLOOKUP($A198,[1]Hugst!$R$5:$W$9,MATCH(ROUNDUP((J$1)/10,0)*10,[1]Hugst!$R$4:$W$4,0))))</f>
        <v>5389.286905447264</v>
      </c>
      <c r="K198">
        <f ca="1">IF($C198-K$1&lt;År1,0,J197*(1-VLOOKUP($A198,[1]Hugst!$R$5:$W$9,MATCH(ROUNDUP((K$1)/10,0)*10,[1]Hugst!$R$4:$W$4,0))))</f>
        <v>5394.0602369349645</v>
      </c>
      <c r="L198">
        <f ca="1">IF($C198-L$1&lt;År1,0,K197*(1-VLOOKUP($A198,[1]Hugst!$R$5:$W$9,MATCH(ROUNDUP((L$1)/10,0)*10,[1]Hugst!$R$4:$W$4,0))))</f>
        <v>5398.8575550130645</v>
      </c>
      <c r="M198">
        <f ca="1">IF($C198-M$1&lt;År1,0,L197*(1-VLOOKUP($A198,[1]Hugst!$R$5:$W$9,MATCH(ROUNDUP((M$1)/10,0)*10,[1]Hugst!$R$4:$W$4,0))))</f>
        <v>5403.6789802171825</v>
      </c>
      <c r="N198">
        <f ca="1">IF($C198-N$1&lt;År1,0,M197*(1-VLOOKUP($A198,[1]Hugst!$R$5:$W$9,MATCH(ROUNDUP((N$1)/10,0)*10,[1]Hugst!$R$4:$W$4,0))))</f>
        <v>5408.5246336886621</v>
      </c>
      <c r="O198">
        <f ca="1">IF($C198-O$1&lt;År1,0,N197*(1-VLOOKUP($A198,[1]Hugst!$R$5:$W$9,MATCH(ROUNDUP((O$1)/10,0)*10,[1]Hugst!$R$4:$W$4,0))))</f>
        <v>5413.3946371775519</v>
      </c>
      <c r="P198">
        <f ca="1">IF($C198-P$1&lt;År1,0,O197*(1-VLOOKUP($A198,[1]Hugst!$R$5:$W$9,MATCH(ROUNDUP((P$1)/10,0)*10,[1]Hugst!$R$4:$W$4,0))))</f>
        <v>5406.3953076757343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23.750758415531891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3391.7993558249086</v>
      </c>
      <c r="G199">
        <f ca="1">IF($C199-G$1&lt;År1,0,F198*(1-VLOOKUP($A199,[1]Hugst!$R$5:$W$9,MATCH(ROUNDUP((G$1)/10,0)*10,[1]Hugst!$R$4:$W$4,0))))</f>
        <v>5382.3248610884366</v>
      </c>
      <c r="H199">
        <f ca="1">IF($C199-H$1&lt;År1,0,G198*(1-VLOOKUP($A199,[1]Hugst!$R$5:$W$9,MATCH(ROUNDUP((H$1)/10,0)*10,[1]Hugst!$R$4:$W$4,0))))</f>
        <v>5375.1096341922748</v>
      </c>
      <c r="I199">
        <f ca="1">IF($C199-I$1&lt;År1,0,H198*(1-VLOOKUP($A199,[1]Hugst!$R$5:$W$9,MATCH(ROUNDUP((I$1)/10,0)*10,[1]Hugst!$R$4:$W$4,0))))</f>
        <v>5379.8117231109036</v>
      </c>
      <c r="J199">
        <f ca="1">IF($C199-J$1&lt;År1,0,I198*(1-VLOOKUP($A199,[1]Hugst!$R$5:$W$9,MATCH(ROUNDUP((J$1)/10,0)*10,[1]Hugst!$R$4:$W$4,0))))</f>
        <v>5384.5374406170058</v>
      </c>
      <c r="K199">
        <f ca="1">IF($C199-K$1&lt;År1,0,J198*(1-VLOOKUP($A199,[1]Hugst!$R$5:$W$9,MATCH(ROUNDUP((K$1)/10,0)*10,[1]Hugst!$R$4:$W$4,0))))</f>
        <v>5389.286905447264</v>
      </c>
      <c r="L199">
        <f ca="1">IF($C199-L$1&lt;År1,0,K198*(1-VLOOKUP($A199,[1]Hugst!$R$5:$W$9,MATCH(ROUNDUP((L$1)/10,0)*10,[1]Hugst!$R$4:$W$4,0))))</f>
        <v>5394.0602369349645</v>
      </c>
      <c r="M199">
        <f ca="1">IF($C199-M$1&lt;År1,0,L198*(1-VLOOKUP($A199,[1]Hugst!$R$5:$W$9,MATCH(ROUNDUP((M$1)/10,0)*10,[1]Hugst!$R$4:$W$4,0))))</f>
        <v>5398.8575550130645</v>
      </c>
      <c r="N199">
        <f ca="1">IF($C199-N$1&lt;År1,0,M198*(1-VLOOKUP($A199,[1]Hugst!$R$5:$W$9,MATCH(ROUNDUP((N$1)/10,0)*10,[1]Hugst!$R$4:$W$4,0))))</f>
        <v>5403.6789802171825</v>
      </c>
      <c r="O199">
        <f ca="1">IF($C199-O$1&lt;År1,0,N198*(1-VLOOKUP($A199,[1]Hugst!$R$5:$W$9,MATCH(ROUNDUP((O$1)/10,0)*10,[1]Hugst!$R$4:$W$4,0))))</f>
        <v>5408.5246336886621</v>
      </c>
      <c r="P199">
        <f ca="1">IF($C199-P$1&lt;År1,0,O198*(1-VLOOKUP($A199,[1]Hugst!$R$5:$W$9,MATCH(ROUNDUP((P$1)/10,0)*10,[1]Hugst!$R$4:$W$4,0))))</f>
        <v>5401.5115757788699</v>
      </c>
      <c r="Q199">
        <f ca="1">IF($C199-Q$1&lt;År1,0,P198*(1-VLOOKUP($A199,[1]Hugst!$R$5:$W$9,MATCH(ROUNDUP((Q$1)/10,0)*10,[1]Hugst!$R$4:$W$4,0))))</f>
        <v>5394.5276106588854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35.570993751498463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3398.9876815072089</v>
      </c>
      <c r="G200">
        <f ca="1">IF($C200-G$1&lt;År1,0,F199*(1-VLOOKUP($A200,[1]Hugst!$R$5:$W$9,MATCH(ROUNDUP((G$1)/10,0)*10,[1]Hugst!$R$4:$W$4,0))))</f>
        <v>3391.7993558249086</v>
      </c>
      <c r="H200">
        <f ca="1">IF($C200-H$1&lt;År1,0,G199*(1-VLOOKUP($A200,[1]Hugst!$R$5:$W$9,MATCH(ROUNDUP((H$1)/10,0)*10,[1]Hugst!$R$4:$W$4,0))))</f>
        <v>5382.3248610884366</v>
      </c>
      <c r="I200">
        <f ca="1">IF($C200-I$1&lt;År1,0,H199*(1-VLOOKUP($A200,[1]Hugst!$R$5:$W$9,MATCH(ROUNDUP((I$1)/10,0)*10,[1]Hugst!$R$4:$W$4,0))))</f>
        <v>5375.1096341922748</v>
      </c>
      <c r="J200">
        <f ca="1">IF($C200-J$1&lt;År1,0,I199*(1-VLOOKUP($A200,[1]Hugst!$R$5:$W$9,MATCH(ROUNDUP((J$1)/10,0)*10,[1]Hugst!$R$4:$W$4,0))))</f>
        <v>5379.8117231109036</v>
      </c>
      <c r="K200">
        <f ca="1">IF($C200-K$1&lt;År1,0,J199*(1-VLOOKUP($A200,[1]Hugst!$R$5:$W$9,MATCH(ROUNDUP((K$1)/10,0)*10,[1]Hugst!$R$4:$W$4,0))))</f>
        <v>5384.5374406170058</v>
      </c>
      <c r="L200">
        <f ca="1">IF($C200-L$1&lt;År1,0,K199*(1-VLOOKUP($A200,[1]Hugst!$R$5:$W$9,MATCH(ROUNDUP((L$1)/10,0)*10,[1]Hugst!$R$4:$W$4,0))))</f>
        <v>5389.286905447264</v>
      </c>
      <c r="M200">
        <f ca="1">IF($C200-M$1&lt;År1,0,L199*(1-VLOOKUP($A200,[1]Hugst!$R$5:$W$9,MATCH(ROUNDUP((M$1)/10,0)*10,[1]Hugst!$R$4:$W$4,0))))</f>
        <v>5394.0602369349645</v>
      </c>
      <c r="N200">
        <f ca="1">IF($C200-N$1&lt;År1,0,M199*(1-VLOOKUP($A200,[1]Hugst!$R$5:$W$9,MATCH(ROUNDUP((N$1)/10,0)*10,[1]Hugst!$R$4:$W$4,0))))</f>
        <v>5398.8575550130645</v>
      </c>
      <c r="O200">
        <f ca="1">IF($C200-O$1&lt;År1,0,N199*(1-VLOOKUP($A200,[1]Hugst!$R$5:$W$9,MATCH(ROUNDUP((O$1)/10,0)*10,[1]Hugst!$R$4:$W$4,0))))</f>
        <v>5403.6789802171825</v>
      </c>
      <c r="P200">
        <f ca="1">IF($C200-P$1&lt;År1,0,O199*(1-VLOOKUP($A200,[1]Hugst!$R$5:$W$9,MATCH(ROUNDUP((P$1)/10,0)*10,[1]Hugst!$R$4:$W$4,0))))</f>
        <v>5396.6522625415409</v>
      </c>
      <c r="Q200">
        <f ca="1">IF($C200-Q$1&lt;År1,0,P199*(1-VLOOKUP($A200,[1]Hugst!$R$5:$W$9,MATCH(ROUNDUP((Q$1)/10,0)*10,[1]Hugst!$R$4:$W$4,0))))</f>
        <v>5389.6545991491112</v>
      </c>
      <c r="R200">
        <f ca="1">IF($C200-R$1&lt;År1,0,Q199*(1-VLOOKUP($A200,[1]Hugst!$R$5:$W$9,MATCH(ROUNDUP((R$1)/10,0)*10,[1]Hugst!$R$4:$W$4,0))))</f>
        <v>5382.6859646842686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47.354645429106313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3406.1625830793469</v>
      </c>
      <c r="G201">
        <f ca="1">IF($C201-G$1&lt;År1,0,F200*(1-VLOOKUP($A201,[1]Hugst!$R$5:$W$9,MATCH(ROUNDUP((G$1)/10,0)*10,[1]Hugst!$R$4:$W$4,0))))</f>
        <v>3398.9876815072089</v>
      </c>
      <c r="H201">
        <f ca="1">IF($C201-H$1&lt;År1,0,G200*(1-VLOOKUP($A201,[1]Hugst!$R$5:$W$9,MATCH(ROUNDUP((H$1)/10,0)*10,[1]Hugst!$R$4:$W$4,0))))</f>
        <v>3391.7993558249086</v>
      </c>
      <c r="I201">
        <f ca="1">IF($C201-I$1&lt;År1,0,H200*(1-VLOOKUP($A201,[1]Hugst!$R$5:$W$9,MATCH(ROUNDUP((I$1)/10,0)*10,[1]Hugst!$R$4:$W$4,0))))</f>
        <v>5382.3248610884366</v>
      </c>
      <c r="J201">
        <f ca="1">IF($C201-J$1&lt;År1,0,I200*(1-VLOOKUP($A201,[1]Hugst!$R$5:$W$9,MATCH(ROUNDUP((J$1)/10,0)*10,[1]Hugst!$R$4:$W$4,0))))</f>
        <v>5375.1096341922748</v>
      </c>
      <c r="K201">
        <f ca="1">IF($C201-K$1&lt;År1,0,J200*(1-VLOOKUP($A201,[1]Hugst!$R$5:$W$9,MATCH(ROUNDUP((K$1)/10,0)*10,[1]Hugst!$R$4:$W$4,0))))</f>
        <v>5379.8117231109036</v>
      </c>
      <c r="L201">
        <f ca="1">IF($C201-L$1&lt;År1,0,K200*(1-VLOOKUP($A201,[1]Hugst!$R$5:$W$9,MATCH(ROUNDUP((L$1)/10,0)*10,[1]Hugst!$R$4:$W$4,0))))</f>
        <v>5384.5374406170058</v>
      </c>
      <c r="M201">
        <f ca="1">IF($C201-M$1&lt;År1,0,L200*(1-VLOOKUP($A201,[1]Hugst!$R$5:$W$9,MATCH(ROUNDUP((M$1)/10,0)*10,[1]Hugst!$R$4:$W$4,0))))</f>
        <v>5389.286905447264</v>
      </c>
      <c r="N201">
        <f ca="1">IF($C201-N$1&lt;År1,0,M200*(1-VLOOKUP($A201,[1]Hugst!$R$5:$W$9,MATCH(ROUNDUP((N$1)/10,0)*10,[1]Hugst!$R$4:$W$4,0))))</f>
        <v>5394.0602369349645</v>
      </c>
      <c r="O201">
        <f ca="1">IF($C201-O$1&lt;År1,0,N200*(1-VLOOKUP($A201,[1]Hugst!$R$5:$W$9,MATCH(ROUNDUP((O$1)/10,0)*10,[1]Hugst!$R$4:$W$4,0))))</f>
        <v>5398.8575550130645</v>
      </c>
      <c r="P201">
        <f ca="1">IF($C201-P$1&lt;År1,0,O200*(1-VLOOKUP($A201,[1]Hugst!$R$5:$W$9,MATCH(ROUNDUP((P$1)/10,0)*10,[1]Hugst!$R$4:$W$4,0))))</f>
        <v>5391.8172458703639</v>
      </c>
      <c r="Q201">
        <f ca="1">IF($C201-Q$1&lt;År1,0,P200*(1-VLOOKUP($A201,[1]Hugst!$R$5:$W$9,MATCH(ROUNDUP((Q$1)/10,0)*10,[1]Hugst!$R$4:$W$4,0))))</f>
        <v>5384.8059526969373</v>
      </c>
      <c r="R201">
        <f ca="1">IF($C201-R$1&lt;År1,0,Q200*(1-VLOOKUP($A201,[1]Hugst!$R$5:$W$9,MATCH(ROUNDUP((R$1)/10,0)*10,[1]Hugst!$R$4:$W$4,0))))</f>
        <v>5377.8236500290277</v>
      </c>
      <c r="S201">
        <f ca="1">IF($C201-S$1&lt;År1,0,R200*(1-VLOOKUP($A201,[1]Hugst!$R$5:$W$9,MATCH(ROUNDUP((S$1)/10,0)*10,[1]Hugst!$R$4:$W$4,0))))</f>
        <v>5370.8703125666689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59.101846937948721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3413.3240782332773</v>
      </c>
      <c r="G202">
        <f ca="1">IF($C202-G$1&lt;År1,0,F201*(1-VLOOKUP($A202,[1]Hugst!$R$5:$W$9,MATCH(ROUNDUP((G$1)/10,0)*10,[1]Hugst!$R$4:$W$4,0))))</f>
        <v>3406.1625830793469</v>
      </c>
      <c r="H202">
        <f ca="1">IF($C202-H$1&lt;År1,0,G201*(1-VLOOKUP($A202,[1]Hugst!$R$5:$W$9,MATCH(ROUNDUP((H$1)/10,0)*10,[1]Hugst!$R$4:$W$4,0))))</f>
        <v>3398.9876815072089</v>
      </c>
      <c r="I202">
        <f ca="1">IF($C202-I$1&lt;År1,0,H201*(1-VLOOKUP($A202,[1]Hugst!$R$5:$W$9,MATCH(ROUNDUP((I$1)/10,0)*10,[1]Hugst!$R$4:$W$4,0))))</f>
        <v>3391.7993558249086</v>
      </c>
      <c r="J202">
        <f ca="1">IF($C202-J$1&lt;År1,0,I201*(1-VLOOKUP($A202,[1]Hugst!$R$5:$W$9,MATCH(ROUNDUP((J$1)/10,0)*10,[1]Hugst!$R$4:$W$4,0))))</f>
        <v>5382.3248610884366</v>
      </c>
      <c r="K202">
        <f ca="1">IF($C202-K$1&lt;År1,0,J201*(1-VLOOKUP($A202,[1]Hugst!$R$5:$W$9,MATCH(ROUNDUP((K$1)/10,0)*10,[1]Hugst!$R$4:$W$4,0))))</f>
        <v>5375.1096341922748</v>
      </c>
      <c r="L202">
        <f ca="1">IF($C202-L$1&lt;År1,0,K201*(1-VLOOKUP($A202,[1]Hugst!$R$5:$W$9,MATCH(ROUNDUP((L$1)/10,0)*10,[1]Hugst!$R$4:$W$4,0))))</f>
        <v>5379.8117231109036</v>
      </c>
      <c r="M202">
        <f ca="1">IF($C202-M$1&lt;År1,0,L201*(1-VLOOKUP($A202,[1]Hugst!$R$5:$W$9,MATCH(ROUNDUP((M$1)/10,0)*10,[1]Hugst!$R$4:$W$4,0))))</f>
        <v>5384.5374406170058</v>
      </c>
      <c r="N202">
        <f ca="1">IF($C202-N$1&lt;År1,0,M201*(1-VLOOKUP($A202,[1]Hugst!$R$5:$W$9,MATCH(ROUNDUP((N$1)/10,0)*10,[1]Hugst!$R$4:$W$4,0))))</f>
        <v>5389.286905447264</v>
      </c>
      <c r="O202">
        <f ca="1">IF($C202-O$1&lt;År1,0,N201*(1-VLOOKUP($A202,[1]Hugst!$R$5:$W$9,MATCH(ROUNDUP((O$1)/10,0)*10,[1]Hugst!$R$4:$W$4,0))))</f>
        <v>5394.0602369349645</v>
      </c>
      <c r="P202">
        <f ca="1">IF($C202-P$1&lt;År1,0,O201*(1-VLOOKUP($A202,[1]Hugst!$R$5:$W$9,MATCH(ROUNDUP((P$1)/10,0)*10,[1]Hugst!$R$4:$W$4,0))))</f>
        <v>5387.0064042825479</v>
      </c>
      <c r="Q202">
        <f ca="1">IF($C202-Q$1&lt;År1,0,P201*(1-VLOOKUP($A202,[1]Hugst!$R$5:$W$9,MATCH(ROUNDUP((Q$1)/10,0)*10,[1]Hugst!$R$4:$W$4,0))))</f>
        <v>5379.98154947699</v>
      </c>
      <c r="R202">
        <f ca="1">IF($C202-R$1&lt;År1,0,Q201*(1-VLOOKUP($A202,[1]Hugst!$R$5:$W$9,MATCH(ROUNDUP((R$1)/10,0)*10,[1]Hugst!$R$4:$W$4,0))))</f>
        <v>5372.9856469471151</v>
      </c>
      <c r="S202">
        <f ca="1">IF($C202-S$1&lt;År1,0,R201*(1-VLOOKUP($A202,[1]Hugst!$R$5:$W$9,MATCH(ROUNDUP((S$1)/10,0)*10,[1]Hugst!$R$4:$W$4,0))))</f>
        <v>5366.0186712850618</v>
      </c>
      <c r="T202">
        <f ca="1">IF($C202-T$1&lt;År1,0,S201*(1-VLOOKUP($A202,[1]Hugst!$R$5:$W$9,MATCH(ROUNDUP((T$1)/10,0)*10,[1]Hugst!$R$4:$W$4,0))))</f>
        <v>5359.0805972464004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70.812731208672631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3420.4721846808766</v>
      </c>
      <c r="G203">
        <f ca="1">IF($C203-G$1&lt;År1,0,F202*(1-VLOOKUP($A203,[1]Hugst!$R$5:$W$9,MATCH(ROUNDUP((G$1)/10,0)*10,[1]Hugst!$R$4:$W$4,0))))</f>
        <v>3413.3240782332773</v>
      </c>
      <c r="H203">
        <f ca="1">IF($C203-H$1&lt;År1,0,G202*(1-VLOOKUP($A203,[1]Hugst!$R$5:$W$9,MATCH(ROUNDUP((H$1)/10,0)*10,[1]Hugst!$R$4:$W$4,0))))</f>
        <v>3406.1625830793469</v>
      </c>
      <c r="I203">
        <f ca="1">IF($C203-I$1&lt;År1,0,H202*(1-VLOOKUP($A203,[1]Hugst!$R$5:$W$9,MATCH(ROUNDUP((I$1)/10,0)*10,[1]Hugst!$R$4:$W$4,0))))</f>
        <v>3398.9876815072089</v>
      </c>
      <c r="J203">
        <f ca="1">IF($C203-J$1&lt;År1,0,I202*(1-VLOOKUP($A203,[1]Hugst!$R$5:$W$9,MATCH(ROUNDUP((J$1)/10,0)*10,[1]Hugst!$R$4:$W$4,0))))</f>
        <v>3391.7993558249086</v>
      </c>
      <c r="K203">
        <f ca="1">IF($C203-K$1&lt;År1,0,J202*(1-VLOOKUP($A203,[1]Hugst!$R$5:$W$9,MATCH(ROUNDUP((K$1)/10,0)*10,[1]Hugst!$R$4:$W$4,0))))</f>
        <v>5382.3248610884366</v>
      </c>
      <c r="L203">
        <f ca="1">IF($C203-L$1&lt;År1,0,K202*(1-VLOOKUP($A203,[1]Hugst!$R$5:$W$9,MATCH(ROUNDUP((L$1)/10,0)*10,[1]Hugst!$R$4:$W$4,0))))</f>
        <v>5375.1096341922748</v>
      </c>
      <c r="M203">
        <f ca="1">IF($C203-M$1&lt;År1,0,L202*(1-VLOOKUP($A203,[1]Hugst!$R$5:$W$9,MATCH(ROUNDUP((M$1)/10,0)*10,[1]Hugst!$R$4:$W$4,0))))</f>
        <v>5379.8117231109036</v>
      </c>
      <c r="N203">
        <f ca="1">IF($C203-N$1&lt;År1,0,M202*(1-VLOOKUP($A203,[1]Hugst!$R$5:$W$9,MATCH(ROUNDUP((N$1)/10,0)*10,[1]Hugst!$R$4:$W$4,0))))</f>
        <v>5384.5374406170058</v>
      </c>
      <c r="O203">
        <f ca="1">IF($C203-O$1&lt;År1,0,N202*(1-VLOOKUP($A203,[1]Hugst!$R$5:$W$9,MATCH(ROUNDUP((O$1)/10,0)*10,[1]Hugst!$R$4:$W$4,0))))</f>
        <v>5389.286905447264</v>
      </c>
      <c r="P203">
        <f ca="1">IF($C203-P$1&lt;År1,0,O202*(1-VLOOKUP($A203,[1]Hugst!$R$5:$W$9,MATCH(ROUNDUP((P$1)/10,0)*10,[1]Hugst!$R$4:$W$4,0))))</f>
        <v>5382.2196169026683</v>
      </c>
      <c r="Q203">
        <f ca="1">IF($C203-Q$1&lt;År1,0,P202*(1-VLOOKUP($A203,[1]Hugst!$R$5:$W$9,MATCH(ROUNDUP((Q$1)/10,0)*10,[1]Hugst!$R$4:$W$4,0))))</f>
        <v>5375.181268273147</v>
      </c>
      <c r="R203">
        <f ca="1">IF($C203-R$1&lt;År1,0,Q202*(1-VLOOKUP($A203,[1]Hugst!$R$5:$W$9,MATCH(ROUNDUP((R$1)/10,0)*10,[1]Hugst!$R$4:$W$4,0))))</f>
        <v>5368.1718338805767</v>
      </c>
      <c r="S203">
        <f ca="1">IF($C203-S$1&lt;År1,0,R202*(1-VLOOKUP($A203,[1]Hugst!$R$5:$W$9,MATCH(ROUNDUP((S$1)/10,0)*10,[1]Hugst!$R$4:$W$4,0))))</f>
        <v>5361.1912882099141</v>
      </c>
      <c r="T203">
        <f ca="1">IF($C203-T$1&lt;År1,0,S202*(1-VLOOKUP($A203,[1]Hugst!$R$5:$W$9,MATCH(ROUNDUP((T$1)/10,0)*10,[1]Hugst!$R$4:$W$4,0))))</f>
        <v>5354.2396059090706</v>
      </c>
      <c r="U203">
        <f ca="1">IF($C203-U$1&lt;År1,0,T202*(1-VLOOKUP($A203,[1]Hugst!$R$5:$W$9,MATCH(ROUNDUP((U$1)/10,0)*10,[1]Hugst!$R$4:$W$4,0))))</f>
        <v>5347.3167617890304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82.487430615525227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3427.6069201536952</v>
      </c>
      <c r="G204">
        <f ca="1">IF($C204-G$1&lt;År1,0,F203*(1-VLOOKUP($A204,[1]Hugst!$R$5:$W$9,MATCH(ROUNDUP((G$1)/10,0)*10,[1]Hugst!$R$4:$W$4,0))))</f>
        <v>3420.4721846808766</v>
      </c>
      <c r="H204">
        <f ca="1">IF($C204-H$1&lt;År1,0,G203*(1-VLOOKUP($A204,[1]Hugst!$R$5:$W$9,MATCH(ROUNDUP((H$1)/10,0)*10,[1]Hugst!$R$4:$W$4,0))))</f>
        <v>3413.3240782332773</v>
      </c>
      <c r="I204">
        <f ca="1">IF($C204-I$1&lt;År1,0,H203*(1-VLOOKUP($A204,[1]Hugst!$R$5:$W$9,MATCH(ROUNDUP((I$1)/10,0)*10,[1]Hugst!$R$4:$W$4,0))))</f>
        <v>3406.1625830793469</v>
      </c>
      <c r="J204">
        <f ca="1">IF($C204-J$1&lt;År1,0,I203*(1-VLOOKUP($A204,[1]Hugst!$R$5:$W$9,MATCH(ROUNDUP((J$1)/10,0)*10,[1]Hugst!$R$4:$W$4,0))))</f>
        <v>3398.9876815072089</v>
      </c>
      <c r="K204">
        <f ca="1">IF($C204-K$1&lt;År1,0,J203*(1-VLOOKUP($A204,[1]Hugst!$R$5:$W$9,MATCH(ROUNDUP((K$1)/10,0)*10,[1]Hugst!$R$4:$W$4,0))))</f>
        <v>3391.7993558249086</v>
      </c>
      <c r="L204">
        <f ca="1">IF($C204-L$1&lt;År1,0,K203*(1-VLOOKUP($A204,[1]Hugst!$R$5:$W$9,MATCH(ROUNDUP((L$1)/10,0)*10,[1]Hugst!$R$4:$W$4,0))))</f>
        <v>5382.3248610884366</v>
      </c>
      <c r="M204">
        <f ca="1">IF($C204-M$1&lt;År1,0,L203*(1-VLOOKUP($A204,[1]Hugst!$R$5:$W$9,MATCH(ROUNDUP((M$1)/10,0)*10,[1]Hugst!$R$4:$W$4,0))))</f>
        <v>5375.1096341922748</v>
      </c>
      <c r="N204">
        <f ca="1">IF($C204-N$1&lt;År1,0,M203*(1-VLOOKUP($A204,[1]Hugst!$R$5:$W$9,MATCH(ROUNDUP((N$1)/10,0)*10,[1]Hugst!$R$4:$W$4,0))))</f>
        <v>5379.8117231109036</v>
      </c>
      <c r="O204">
        <f ca="1">IF($C204-O$1&lt;År1,0,N203*(1-VLOOKUP($A204,[1]Hugst!$R$5:$W$9,MATCH(ROUNDUP((O$1)/10,0)*10,[1]Hugst!$R$4:$W$4,0))))</f>
        <v>5384.5374406170058</v>
      </c>
      <c r="P204">
        <f ca="1">IF($C204-P$1&lt;År1,0,O203*(1-VLOOKUP($A204,[1]Hugst!$R$5:$W$9,MATCH(ROUNDUP((P$1)/10,0)*10,[1]Hugst!$R$4:$W$4,0))))</f>
        <v>5377.456763459697</v>
      </c>
      <c r="Q204">
        <f ca="1">IF($C204-Q$1&lt;År1,0,P203*(1-VLOOKUP($A204,[1]Hugst!$R$5:$W$9,MATCH(ROUNDUP((Q$1)/10,0)*10,[1]Hugst!$R$4:$W$4,0))))</f>
        <v>5370.4049884753213</v>
      </c>
      <c r="R204">
        <f ca="1">IF($C204-R$1&lt;År1,0,Q203*(1-VLOOKUP($A204,[1]Hugst!$R$5:$W$9,MATCH(ROUNDUP((R$1)/10,0)*10,[1]Hugst!$R$4:$W$4,0))))</f>
        <v>5363.3820898793765</v>
      </c>
      <c r="S204">
        <f ca="1">IF($C204-S$1&lt;År1,0,R203*(1-VLOOKUP($A204,[1]Hugst!$R$5:$W$9,MATCH(ROUNDUP((S$1)/10,0)*10,[1]Hugst!$R$4:$W$4,0))))</f>
        <v>5356.3880420501073</v>
      </c>
      <c r="T204">
        <f ca="1">IF($C204-T$1&lt;År1,0,S203*(1-VLOOKUP($A204,[1]Hugst!$R$5:$W$9,MATCH(ROUNDUP((T$1)/10,0)*10,[1]Hugst!$R$4:$W$4,0))))</f>
        <v>5349.4228195284777</v>
      </c>
      <c r="U204">
        <f ca="1">IF($C204-U$1&lt;År1,0,T203*(1-VLOOKUP($A204,[1]Hugst!$R$5:$W$9,MATCH(ROUNDUP((U$1)/10,0)*10,[1]Hugst!$R$4:$W$4,0))))</f>
        <v>5342.4863970180504</v>
      </c>
      <c r="V204">
        <f ca="1">IF($C204-V$1&lt;År1,0,U203*(1-VLOOKUP($A204,[1]Hugst!$R$5:$W$9,MATCH(ROUNDUP((V$1)/10,0)*10,[1]Hugst!$R$4:$W$4,0))))</f>
        <v>5335.578749385103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94.12607697895146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3434.7283024027579</v>
      </c>
      <c r="G205">
        <f ca="1">IF($C205-G$1&lt;År1,0,F204*(1-VLOOKUP($A205,[1]Hugst!$R$5:$W$9,MATCH(ROUNDUP((G$1)/10,0)*10,[1]Hugst!$R$4:$W$4,0))))</f>
        <v>3427.6069201536952</v>
      </c>
      <c r="H205">
        <f ca="1">IF($C205-H$1&lt;År1,0,G204*(1-VLOOKUP($A205,[1]Hugst!$R$5:$W$9,MATCH(ROUNDUP((H$1)/10,0)*10,[1]Hugst!$R$4:$W$4,0))))</f>
        <v>3420.4721846808766</v>
      </c>
      <c r="I205">
        <f ca="1">IF($C205-I$1&lt;År1,0,H204*(1-VLOOKUP($A205,[1]Hugst!$R$5:$W$9,MATCH(ROUNDUP((I$1)/10,0)*10,[1]Hugst!$R$4:$W$4,0))))</f>
        <v>3413.3240782332773</v>
      </c>
      <c r="J205">
        <f ca="1">IF($C205-J$1&lt;År1,0,I204*(1-VLOOKUP($A205,[1]Hugst!$R$5:$W$9,MATCH(ROUNDUP((J$1)/10,0)*10,[1]Hugst!$R$4:$W$4,0))))</f>
        <v>3406.1625830793469</v>
      </c>
      <c r="K205">
        <f ca="1">IF($C205-K$1&lt;År1,0,J204*(1-VLOOKUP($A205,[1]Hugst!$R$5:$W$9,MATCH(ROUNDUP((K$1)/10,0)*10,[1]Hugst!$R$4:$W$4,0))))</f>
        <v>3398.9876815072089</v>
      </c>
      <c r="L205">
        <f ca="1">IF($C205-L$1&lt;År1,0,K204*(1-VLOOKUP($A205,[1]Hugst!$R$5:$W$9,MATCH(ROUNDUP((L$1)/10,0)*10,[1]Hugst!$R$4:$W$4,0))))</f>
        <v>3391.7993558249086</v>
      </c>
      <c r="M205">
        <f ca="1">IF($C205-M$1&lt;År1,0,L204*(1-VLOOKUP($A205,[1]Hugst!$R$5:$W$9,MATCH(ROUNDUP((M$1)/10,0)*10,[1]Hugst!$R$4:$W$4,0))))</f>
        <v>5382.3248610884366</v>
      </c>
      <c r="N205">
        <f ca="1">IF($C205-N$1&lt;År1,0,M204*(1-VLOOKUP($A205,[1]Hugst!$R$5:$W$9,MATCH(ROUNDUP((N$1)/10,0)*10,[1]Hugst!$R$4:$W$4,0))))</f>
        <v>5375.1096341922748</v>
      </c>
      <c r="O205">
        <f ca="1">IF($C205-O$1&lt;År1,0,N204*(1-VLOOKUP($A205,[1]Hugst!$R$5:$W$9,MATCH(ROUNDUP((O$1)/10,0)*10,[1]Hugst!$R$4:$W$4,0))))</f>
        <v>5379.8117231109036</v>
      </c>
      <c r="P205">
        <f ca="1">IF($C205-P$1&lt;År1,0,O204*(1-VLOOKUP($A205,[1]Hugst!$R$5:$W$9,MATCH(ROUNDUP((P$1)/10,0)*10,[1]Hugst!$R$4:$W$4,0))))</f>
        <v>5372.7177242839443</v>
      </c>
      <c r="Q205">
        <f ca="1">IF($C205-Q$1&lt;År1,0,P204*(1-VLOOKUP($A205,[1]Hugst!$R$5:$W$9,MATCH(ROUNDUP((Q$1)/10,0)*10,[1]Hugst!$R$4:$W$4,0))))</f>
        <v>5365.6525900764927</v>
      </c>
      <c r="R205">
        <f ca="1">IF($C205-R$1&lt;År1,0,Q204*(1-VLOOKUP($A205,[1]Hugst!$R$5:$W$9,MATCH(ROUNDUP((R$1)/10,0)*10,[1]Hugst!$R$4:$W$4,0))))</f>
        <v>5358.6162945981805</v>
      </c>
      <c r="S205">
        <f ca="1">IF($C205-S$1&lt;År1,0,R204*(1-VLOOKUP($A205,[1]Hugst!$R$5:$W$9,MATCH(ROUNDUP((S$1)/10,0)*10,[1]Hugst!$R$4:$W$4,0))))</f>
        <v>5351.6088121211051</v>
      </c>
      <c r="T205">
        <f ca="1">IF($C205-T$1&lt;År1,0,S204*(1-VLOOKUP($A205,[1]Hugst!$R$5:$W$9,MATCH(ROUNDUP((T$1)/10,0)*10,[1]Hugst!$R$4:$W$4,0))))</f>
        <v>5344.6301170797533</v>
      </c>
      <c r="U205">
        <f ca="1">IF($C205-U$1&lt;År1,0,T204*(1-VLOOKUP($A205,[1]Hugst!$R$5:$W$9,MATCH(ROUNDUP((U$1)/10,0)*10,[1]Hugst!$R$4:$W$4,0))))</f>
        <v>5337.6801840709759</v>
      </c>
      <c r="V205">
        <f ca="1">IF($C205-V$1&lt;År1,0,U204*(1-VLOOKUP($A205,[1]Hugst!$R$5:$W$9,MATCH(ROUNDUP((V$1)/10,0)*10,[1]Hugst!$R$4:$W$4,0))))</f>
        <v>5330.7589878538647</v>
      </c>
      <c r="W205">
        <f ca="1">IF($C205-W$1&lt;År1,0,V204*(1-VLOOKUP($A205,[1]Hugst!$R$5:$W$9,MATCH(ROUNDUP((W$1)/10,0)*10,[1]Hugst!$R$4:$W$4,0))))</f>
        <v>5323.8665033498673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105.72880156803876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3441.8363491980886</v>
      </c>
      <c r="G206">
        <f ca="1">IF($C206-G$1&lt;År1,0,F205*(1-VLOOKUP($A206,[1]Hugst!$R$5:$W$9,MATCH(ROUNDUP((G$1)/10,0)*10,[1]Hugst!$R$4:$W$4,0))))</f>
        <v>3434.7283024027579</v>
      </c>
      <c r="H206">
        <f ca="1">IF($C206-H$1&lt;År1,0,G205*(1-VLOOKUP($A206,[1]Hugst!$R$5:$W$9,MATCH(ROUNDUP((H$1)/10,0)*10,[1]Hugst!$R$4:$W$4,0))))</f>
        <v>3427.6069201536952</v>
      </c>
      <c r="I206">
        <f ca="1">IF($C206-I$1&lt;År1,0,H205*(1-VLOOKUP($A206,[1]Hugst!$R$5:$W$9,MATCH(ROUNDUP((I$1)/10,0)*10,[1]Hugst!$R$4:$W$4,0))))</f>
        <v>3420.4721846808766</v>
      </c>
      <c r="J206">
        <f ca="1">IF($C206-J$1&lt;År1,0,I205*(1-VLOOKUP($A206,[1]Hugst!$R$5:$W$9,MATCH(ROUNDUP((J$1)/10,0)*10,[1]Hugst!$R$4:$W$4,0))))</f>
        <v>3413.3240782332773</v>
      </c>
      <c r="K206">
        <f ca="1">IF($C206-K$1&lt;År1,0,J205*(1-VLOOKUP($A206,[1]Hugst!$R$5:$W$9,MATCH(ROUNDUP((K$1)/10,0)*10,[1]Hugst!$R$4:$W$4,0))))</f>
        <v>3406.1625830793469</v>
      </c>
      <c r="L206">
        <f ca="1">IF($C206-L$1&lt;År1,0,K205*(1-VLOOKUP($A206,[1]Hugst!$R$5:$W$9,MATCH(ROUNDUP((L$1)/10,0)*10,[1]Hugst!$R$4:$W$4,0))))</f>
        <v>3398.9876815072089</v>
      </c>
      <c r="M206">
        <f ca="1">IF($C206-M$1&lt;År1,0,L205*(1-VLOOKUP($A206,[1]Hugst!$R$5:$W$9,MATCH(ROUNDUP((M$1)/10,0)*10,[1]Hugst!$R$4:$W$4,0))))</f>
        <v>3391.7993558249086</v>
      </c>
      <c r="N206">
        <f ca="1">IF($C206-N$1&lt;År1,0,M205*(1-VLOOKUP($A206,[1]Hugst!$R$5:$W$9,MATCH(ROUNDUP((N$1)/10,0)*10,[1]Hugst!$R$4:$W$4,0))))</f>
        <v>5382.3248610884366</v>
      </c>
      <c r="O206">
        <f ca="1">IF($C206-O$1&lt;År1,0,N205*(1-VLOOKUP($A206,[1]Hugst!$R$5:$W$9,MATCH(ROUNDUP((O$1)/10,0)*10,[1]Hugst!$R$4:$W$4,0))))</f>
        <v>5375.1096341922748</v>
      </c>
      <c r="P206">
        <f ca="1">IF($C206-P$1&lt;År1,0,O205*(1-VLOOKUP($A206,[1]Hugst!$R$5:$W$9,MATCH(ROUNDUP((P$1)/10,0)*10,[1]Hugst!$R$4:$W$4,0))))</f>
        <v>5368.0023803040749</v>
      </c>
      <c r="Q206">
        <f ca="1">IF($C206-Q$1&lt;År1,0,P205*(1-VLOOKUP($A206,[1]Hugst!$R$5:$W$9,MATCH(ROUNDUP((Q$1)/10,0)*10,[1]Hugst!$R$4:$W$4,0))))</f>
        <v>5360.9239536696623</v>
      </c>
      <c r="R206">
        <f ca="1">IF($C206-R$1&lt;År1,0,Q205*(1-VLOOKUP($A206,[1]Hugst!$R$5:$W$9,MATCH(ROUNDUP((R$1)/10,0)*10,[1]Hugst!$R$4:$W$4,0))))</f>
        <v>5353.8743282933983</v>
      </c>
      <c r="S206">
        <f ca="1">IF($C206-S$1&lt;År1,0,R205*(1-VLOOKUP($A206,[1]Hugst!$R$5:$W$9,MATCH(ROUNDUP((S$1)/10,0)*10,[1]Hugst!$R$4:$W$4,0))))</f>
        <v>5346.8534783417454</v>
      </c>
      <c r="T206">
        <f ca="1">IF($C206-T$1&lt;År1,0,S205*(1-VLOOKUP($A206,[1]Hugst!$R$5:$W$9,MATCH(ROUNDUP((T$1)/10,0)*10,[1]Hugst!$R$4:$W$4,0))))</f>
        <v>5339.8613781432787</v>
      </c>
      <c r="U206">
        <f ca="1">IF($C206-U$1&lt;År1,0,T205*(1-VLOOKUP($A206,[1]Hugst!$R$5:$W$9,MATCH(ROUNDUP((U$1)/10,0)*10,[1]Hugst!$R$4:$W$4,0))))</f>
        <v>5332.8980021886027</v>
      </c>
      <c r="V206">
        <f ca="1">IF($C206-V$1&lt;År1,0,U205*(1-VLOOKUP($A206,[1]Hugst!$R$5:$W$9,MATCH(ROUNDUP((V$1)/10,0)*10,[1]Hugst!$R$4:$W$4,0))))</f>
        <v>5325.9633251303321</v>
      </c>
      <c r="W206">
        <f ca="1">IF($C206-W$1&lt;År1,0,V205*(1-VLOOKUP($A206,[1]Hugst!$R$5:$W$9,MATCH(ROUNDUP((W$1)/10,0)*10,[1]Hugst!$R$4:$W$4,0))))</f>
        <v>5319.057321782966</v>
      </c>
      <c r="X206">
        <f ca="1">IF($C206-X$1&lt;År1,0,W205*(1-VLOOKUP($A206,[1]Hugst!$R$5:$W$9,MATCH(ROUNDUP((X$1)/10,0)*10,[1]Hugst!$R$4:$W$4,0))))</f>
        <v>5312.1799671230019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117.29573510304908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3448.9310783282303</v>
      </c>
      <c r="G207">
        <f ca="1">IF($C207-G$1&lt;År1,0,F206*(1-VLOOKUP($A207,[1]Hugst!$R$5:$W$9,MATCH(ROUNDUP((G$1)/10,0)*10,[1]Hugst!$R$4:$W$4,0))))</f>
        <v>3441.8363491980886</v>
      </c>
      <c r="H207">
        <f ca="1">IF($C207-H$1&lt;År1,0,G206*(1-VLOOKUP($A207,[1]Hugst!$R$5:$W$9,MATCH(ROUNDUP((H$1)/10,0)*10,[1]Hugst!$R$4:$W$4,0))))</f>
        <v>3434.7283024027579</v>
      </c>
      <c r="I207">
        <f ca="1">IF($C207-I$1&lt;År1,0,H206*(1-VLOOKUP($A207,[1]Hugst!$R$5:$W$9,MATCH(ROUNDUP((I$1)/10,0)*10,[1]Hugst!$R$4:$W$4,0))))</f>
        <v>3427.6069201536952</v>
      </c>
      <c r="J207">
        <f ca="1">IF($C207-J$1&lt;År1,0,I206*(1-VLOOKUP($A207,[1]Hugst!$R$5:$W$9,MATCH(ROUNDUP((J$1)/10,0)*10,[1]Hugst!$R$4:$W$4,0))))</f>
        <v>3420.4721846808766</v>
      </c>
      <c r="K207">
        <f ca="1">IF($C207-K$1&lt;År1,0,J206*(1-VLOOKUP($A207,[1]Hugst!$R$5:$W$9,MATCH(ROUNDUP((K$1)/10,0)*10,[1]Hugst!$R$4:$W$4,0))))</f>
        <v>3413.3240782332773</v>
      </c>
      <c r="L207">
        <f ca="1">IF($C207-L$1&lt;År1,0,K206*(1-VLOOKUP($A207,[1]Hugst!$R$5:$W$9,MATCH(ROUNDUP((L$1)/10,0)*10,[1]Hugst!$R$4:$W$4,0))))</f>
        <v>3406.1625830793469</v>
      </c>
      <c r="M207">
        <f ca="1">IF($C207-M$1&lt;År1,0,L206*(1-VLOOKUP($A207,[1]Hugst!$R$5:$W$9,MATCH(ROUNDUP((M$1)/10,0)*10,[1]Hugst!$R$4:$W$4,0))))</f>
        <v>3398.9876815072089</v>
      </c>
      <c r="N207">
        <f ca="1">IF($C207-N$1&lt;År1,0,M206*(1-VLOOKUP($A207,[1]Hugst!$R$5:$W$9,MATCH(ROUNDUP((N$1)/10,0)*10,[1]Hugst!$R$4:$W$4,0))))</f>
        <v>3391.7993558249086</v>
      </c>
      <c r="O207">
        <f ca="1">IF($C207-O$1&lt;År1,0,N206*(1-VLOOKUP($A207,[1]Hugst!$R$5:$W$9,MATCH(ROUNDUP((O$1)/10,0)*10,[1]Hugst!$R$4:$W$4,0))))</f>
        <v>5382.3248610884366</v>
      </c>
      <c r="P207">
        <f ca="1">IF($C207-P$1&lt;År1,0,O206*(1-VLOOKUP($A207,[1]Hugst!$R$5:$W$9,MATCH(ROUNDUP((P$1)/10,0)*10,[1]Hugst!$R$4:$W$4,0))))</f>
        <v>5363.3106130440483</v>
      </c>
      <c r="Q207">
        <f ca="1">IF($C207-Q$1&lt;År1,0,P206*(1-VLOOKUP($A207,[1]Hugst!$R$5:$W$9,MATCH(ROUNDUP((Q$1)/10,0)*10,[1]Hugst!$R$4:$W$4,0))))</f>
        <v>5356.2189604448704</v>
      </c>
      <c r="R207">
        <f ca="1">IF($C207-R$1&lt;År1,0,Q206*(1-VLOOKUP($A207,[1]Hugst!$R$5:$W$9,MATCH(ROUNDUP((R$1)/10,0)*10,[1]Hugst!$R$4:$W$4,0))))</f>
        <v>5349.1560718201436</v>
      </c>
      <c r="S207">
        <f ca="1">IF($C207-S$1&lt;År1,0,R206*(1-VLOOKUP($A207,[1]Hugst!$R$5:$W$9,MATCH(ROUNDUP((S$1)/10,0)*10,[1]Hugst!$R$4:$W$4,0))))</f>
        <v>5342.1219212312908</v>
      </c>
      <c r="T207">
        <f ca="1">IF($C207-T$1&lt;År1,0,S206*(1-VLOOKUP($A207,[1]Hugst!$R$5:$W$9,MATCH(ROUNDUP((T$1)/10,0)*10,[1]Hugst!$R$4:$W$4,0))))</f>
        <v>5335.1164829014833</v>
      </c>
      <c r="U207">
        <f ca="1">IF($C207-U$1&lt;År1,0,T206*(1-VLOOKUP($A207,[1]Hugst!$R$5:$W$9,MATCH(ROUNDUP((U$1)/10,0)*10,[1]Hugst!$R$4:$W$4,0))))</f>
        <v>5328.1397312156469</v>
      </c>
      <c r="V207">
        <f ca="1">IF($C207-V$1&lt;År1,0,U206*(1-VLOOKUP($A207,[1]Hugst!$R$5:$W$9,MATCH(ROUNDUP((V$1)/10,0)*10,[1]Hugst!$R$4:$W$4,0))))</f>
        <v>5321.1916407203835</v>
      </c>
      <c r="W207">
        <f ca="1">IF($C207-W$1&lt;År1,0,V206*(1-VLOOKUP($A207,[1]Hugst!$R$5:$W$9,MATCH(ROUNDUP((W$1)/10,0)*10,[1]Hugst!$R$4:$W$4,0))))</f>
        <v>5314.2721861239488</v>
      </c>
      <c r="X207">
        <f ca="1">IF($C207-X$1&lt;År1,0,W206*(1-VLOOKUP($A207,[1]Hugst!$R$5:$W$9,MATCH(ROUNDUP((X$1)/10,0)*10,[1]Hugst!$R$4:$W$4,0))))</f>
        <v>5307.3813422961257</v>
      </c>
      <c r="Y207">
        <f ca="1">IF($C207-Y$1&lt;År1,0,X206*(1-VLOOKUP($A207,[1]Hugst!$R$5:$W$9,MATCH(ROUNDUP((Y$1)/10,0)*10,[1]Hugst!$R$4:$W$4,0))))</f>
        <v>5300.5190842683414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123.68187798032886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3450.8673778227417</v>
      </c>
      <c r="G208">
        <f ca="1">IF($C208-G$1&lt;År1,0,F207*(1-VLOOKUP($A208,[1]Hugst!$R$5:$W$9,MATCH(ROUNDUP((G$1)/10,0)*10,[1]Hugst!$R$4:$W$4,0))))</f>
        <v>3448.9310783282303</v>
      </c>
      <c r="H208">
        <f ca="1">IF($C208-H$1&lt;År1,0,G207*(1-VLOOKUP($A208,[1]Hugst!$R$5:$W$9,MATCH(ROUNDUP((H$1)/10,0)*10,[1]Hugst!$R$4:$W$4,0))))</f>
        <v>3441.8363491980886</v>
      </c>
      <c r="I208">
        <f ca="1">IF($C208-I$1&lt;År1,0,H207*(1-VLOOKUP($A208,[1]Hugst!$R$5:$W$9,MATCH(ROUNDUP((I$1)/10,0)*10,[1]Hugst!$R$4:$W$4,0))))</f>
        <v>3434.7283024027579</v>
      </c>
      <c r="J208">
        <f ca="1">IF($C208-J$1&lt;År1,0,I207*(1-VLOOKUP($A208,[1]Hugst!$R$5:$W$9,MATCH(ROUNDUP((J$1)/10,0)*10,[1]Hugst!$R$4:$W$4,0))))</f>
        <v>3427.6069201536952</v>
      </c>
      <c r="K208">
        <f ca="1">IF($C208-K$1&lt;År1,0,J207*(1-VLOOKUP($A208,[1]Hugst!$R$5:$W$9,MATCH(ROUNDUP((K$1)/10,0)*10,[1]Hugst!$R$4:$W$4,0))))</f>
        <v>3420.4721846808766</v>
      </c>
      <c r="L208">
        <f ca="1">IF($C208-L$1&lt;År1,0,K207*(1-VLOOKUP($A208,[1]Hugst!$R$5:$W$9,MATCH(ROUNDUP((L$1)/10,0)*10,[1]Hugst!$R$4:$W$4,0))))</f>
        <v>3413.3240782332773</v>
      </c>
      <c r="M208">
        <f ca="1">IF($C208-M$1&lt;År1,0,L207*(1-VLOOKUP($A208,[1]Hugst!$R$5:$W$9,MATCH(ROUNDUP((M$1)/10,0)*10,[1]Hugst!$R$4:$W$4,0))))</f>
        <v>3406.1625830793469</v>
      </c>
      <c r="N208">
        <f ca="1">IF($C208-N$1&lt;År1,0,M207*(1-VLOOKUP($A208,[1]Hugst!$R$5:$W$9,MATCH(ROUNDUP((N$1)/10,0)*10,[1]Hugst!$R$4:$W$4,0))))</f>
        <v>3398.9876815072089</v>
      </c>
      <c r="O208">
        <f ca="1">IF($C208-O$1&lt;År1,0,N207*(1-VLOOKUP($A208,[1]Hugst!$R$5:$W$9,MATCH(ROUNDUP((O$1)/10,0)*10,[1]Hugst!$R$4:$W$4,0))))</f>
        <v>3391.7993558249086</v>
      </c>
      <c r="P208">
        <f ca="1">IF($C208-P$1&lt;År1,0,O207*(1-VLOOKUP($A208,[1]Hugst!$R$5:$W$9,MATCH(ROUNDUP((P$1)/10,0)*10,[1]Hugst!$R$4:$W$4,0))))</f>
        <v>5370.5100016372671</v>
      </c>
      <c r="Q208">
        <f ca="1">IF($C208-Q$1&lt;År1,0,P207*(1-VLOOKUP($A208,[1]Hugst!$R$5:$W$9,MATCH(ROUNDUP((Q$1)/10,0)*10,[1]Hugst!$R$4:$W$4,0))))</f>
        <v>5351.5374921861467</v>
      </c>
      <c r="R208">
        <f ca="1">IF($C208-R$1&lt;År1,0,Q207*(1-VLOOKUP($A208,[1]Hugst!$R$5:$W$9,MATCH(ROUNDUP((R$1)/10,0)*10,[1]Hugst!$R$4:$W$4,0))))</f>
        <v>5344.4614066292597</v>
      </c>
      <c r="S208">
        <f ca="1">IF($C208-S$1&lt;År1,0,R207*(1-VLOOKUP($A208,[1]Hugst!$R$5:$W$9,MATCH(ROUNDUP((S$1)/10,0)*10,[1]Hugst!$R$4:$W$4,0))))</f>
        <v>5337.414021906392</v>
      </c>
      <c r="T208">
        <f ca="1">IF($C208-T$1&lt;År1,0,S207*(1-VLOOKUP($A208,[1]Hugst!$R$5:$W$9,MATCH(ROUNDUP((T$1)/10,0)*10,[1]Hugst!$R$4:$W$4,0))))</f>
        <v>5330.3953121359054</v>
      </c>
      <c r="U208">
        <f ca="1">IF($C208-U$1&lt;År1,0,T207*(1-VLOOKUP($A208,[1]Hugst!$R$5:$W$9,MATCH(ROUNDUP((U$1)/10,0)*10,[1]Hugst!$R$4:$W$4,0))))</f>
        <v>5323.4052515975536</v>
      </c>
      <c r="V208">
        <f ca="1">IF($C208-V$1&lt;År1,0,U207*(1-VLOOKUP($A208,[1]Hugst!$R$5:$W$9,MATCH(ROUNDUP((V$1)/10,0)*10,[1]Hugst!$R$4:$W$4,0))))</f>
        <v>5316.4438147324909</v>
      </c>
      <c r="W208">
        <f ca="1">IF($C208-W$1&lt;År1,0,V207*(1-VLOOKUP($A208,[1]Hugst!$R$5:$W$9,MATCH(ROUNDUP((W$1)/10,0)*10,[1]Hugst!$R$4:$W$4,0))))</f>
        <v>5309.5109761431922</v>
      </c>
      <c r="X208">
        <f ca="1">IF($C208-X$1&lt;År1,0,W207*(1-VLOOKUP($A208,[1]Hugst!$R$5:$W$9,MATCH(ROUNDUP((X$1)/10,0)*10,[1]Hugst!$R$4:$W$4,0))))</f>
        <v>5302.6067105934326</v>
      </c>
      <c r="Y208">
        <f ca="1">IF($C208-Y$1&lt;År1,0,X207*(1-VLOOKUP($A208,[1]Hugst!$R$5:$W$9,MATCH(ROUNDUP((Y$1)/10,0)*10,[1]Hugst!$R$4:$W$4,0))))</f>
        <v>5295.7309930081583</v>
      </c>
      <c r="Z208">
        <f ca="1">IF($C208-Z$1&lt;År1,0,Y207*(1-VLOOKUP($A208,[1]Hugst!$R$5:$W$9,MATCH(ROUNDUP((Z$1)/10,0)*10,[1]Hugst!$R$4:$W$4,0))))</f>
        <v>5294.0550366046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125.69553396063566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3448.4534396371851</v>
      </c>
      <c r="G209">
        <f ca="1">IF($C209-G$1&lt;År1,0,F208*(1-VLOOKUP($A209,[1]Hugst!$R$5:$W$9,MATCH(ROUNDUP((G$1)/10,0)*10,[1]Hugst!$R$4:$W$4,0))))</f>
        <v>3450.8673778227417</v>
      </c>
      <c r="H209">
        <f ca="1">IF($C209-H$1&lt;År1,0,G208*(1-VLOOKUP($A209,[1]Hugst!$R$5:$W$9,MATCH(ROUNDUP((H$1)/10,0)*10,[1]Hugst!$R$4:$W$4,0))))</f>
        <v>3448.9310783282303</v>
      </c>
      <c r="I209">
        <f ca="1">IF($C209-I$1&lt;År1,0,H208*(1-VLOOKUP($A209,[1]Hugst!$R$5:$W$9,MATCH(ROUNDUP((I$1)/10,0)*10,[1]Hugst!$R$4:$W$4,0))))</f>
        <v>3441.8363491980886</v>
      </c>
      <c r="J209">
        <f ca="1">IF($C209-J$1&lt;År1,0,I208*(1-VLOOKUP($A209,[1]Hugst!$R$5:$W$9,MATCH(ROUNDUP((J$1)/10,0)*10,[1]Hugst!$R$4:$W$4,0))))</f>
        <v>3434.7283024027579</v>
      </c>
      <c r="K209">
        <f ca="1">IF($C209-K$1&lt;År1,0,J208*(1-VLOOKUP($A209,[1]Hugst!$R$5:$W$9,MATCH(ROUNDUP((K$1)/10,0)*10,[1]Hugst!$R$4:$W$4,0))))</f>
        <v>3427.6069201536952</v>
      </c>
      <c r="L209">
        <f ca="1">IF($C209-L$1&lt;År1,0,K208*(1-VLOOKUP($A209,[1]Hugst!$R$5:$W$9,MATCH(ROUNDUP((L$1)/10,0)*10,[1]Hugst!$R$4:$W$4,0))))</f>
        <v>3420.4721846808766</v>
      </c>
      <c r="M209">
        <f ca="1">IF($C209-M$1&lt;År1,0,L208*(1-VLOOKUP($A209,[1]Hugst!$R$5:$W$9,MATCH(ROUNDUP((M$1)/10,0)*10,[1]Hugst!$R$4:$W$4,0))))</f>
        <v>3413.3240782332773</v>
      </c>
      <c r="N209">
        <f ca="1">IF($C209-N$1&lt;År1,0,M208*(1-VLOOKUP($A209,[1]Hugst!$R$5:$W$9,MATCH(ROUNDUP((N$1)/10,0)*10,[1]Hugst!$R$4:$W$4,0))))</f>
        <v>3406.1625830793469</v>
      </c>
      <c r="O209">
        <f ca="1">IF($C209-O$1&lt;År1,0,N208*(1-VLOOKUP($A209,[1]Hugst!$R$5:$W$9,MATCH(ROUNDUP((O$1)/10,0)*10,[1]Hugst!$R$4:$W$4,0))))</f>
        <v>3398.9876815072089</v>
      </c>
      <c r="P209">
        <f ca="1">IF($C209-P$1&lt;År1,0,O208*(1-VLOOKUP($A209,[1]Hugst!$R$5:$W$9,MATCH(ROUNDUP((P$1)/10,0)*10,[1]Hugst!$R$4:$W$4,0))))</f>
        <v>3384.3539426048051</v>
      </c>
      <c r="Q209">
        <f ca="1">IF($C209-Q$1&lt;År1,0,P208*(1-VLOOKUP($A209,[1]Hugst!$R$5:$W$9,MATCH(ROUNDUP((Q$1)/10,0)*10,[1]Hugst!$R$4:$W$4,0))))</f>
        <v>5358.7210772434291</v>
      </c>
      <c r="R209">
        <f ca="1">IF($C209-R$1&lt;År1,0,Q208*(1-VLOOKUP($A209,[1]Hugst!$R$5:$W$9,MATCH(ROUNDUP((R$1)/10,0)*10,[1]Hugst!$R$4:$W$4,0))))</f>
        <v>5339.7902147642744</v>
      </c>
      <c r="S209">
        <f ca="1">IF($C209-S$1&lt;År1,0,R208*(1-VLOOKUP($A209,[1]Hugst!$R$5:$W$9,MATCH(ROUNDUP((S$1)/10,0)*10,[1]Hugst!$R$4:$W$4,0))))</f>
        <v>5332.7296620781226</v>
      </c>
      <c r="T209">
        <f ca="1">IF($C209-T$1&lt;År1,0,S208*(1-VLOOKUP($A209,[1]Hugst!$R$5:$W$9,MATCH(ROUNDUP((T$1)/10,0)*10,[1]Hugst!$R$4:$W$4,0))))</f>
        <v>5325.6977472241588</v>
      </c>
      <c r="U209">
        <f ca="1">IF($C209-U$1&lt;År1,0,T208*(1-VLOOKUP($A209,[1]Hugst!$R$5:$W$9,MATCH(ROUNDUP((U$1)/10,0)*10,[1]Hugst!$R$4:$W$4,0))))</f>
        <v>5318.6944443775583</v>
      </c>
      <c r="V209">
        <f ca="1">IF($C209-V$1&lt;År1,0,U208*(1-VLOOKUP($A209,[1]Hugst!$R$5:$W$9,MATCH(ROUNDUP((V$1)/10,0)*10,[1]Hugst!$R$4:$W$4,0))))</f>
        <v>5311.7197278745343</v>
      </c>
      <c r="W209">
        <f ca="1">IF($C209-W$1&lt;År1,0,V208*(1-VLOOKUP($A209,[1]Hugst!$R$5:$W$9,MATCH(ROUNDUP((W$1)/10,0)*10,[1]Hugst!$R$4:$W$4,0))))</f>
        <v>5304.7735722123462</v>
      </c>
      <c r="X209">
        <f ca="1">IF($C209-X$1&lt;År1,0,W208*(1-VLOOKUP($A209,[1]Hugst!$R$5:$W$9,MATCH(ROUNDUP((X$1)/10,0)*10,[1]Hugst!$R$4:$W$4,0))))</f>
        <v>5297.855952049219</v>
      </c>
      <c r="Y209">
        <f ca="1">IF($C209-Y$1&lt;År1,0,X208*(1-VLOOKUP($A209,[1]Hugst!$R$5:$W$9,MATCH(ROUNDUP((Y$1)/10,0)*10,[1]Hugst!$R$4:$W$4,0))))</f>
        <v>5290.9668422043251</v>
      </c>
      <c r="Z209">
        <f ca="1">IF($C209-Z$1&lt;År1,0,Y208*(1-VLOOKUP($A209,[1]Hugst!$R$5:$W$9,MATCH(ROUNDUP((Z$1)/10,0)*10,[1]Hugst!$R$4:$W$4,0))))</f>
        <v>5289.2727844800993</v>
      </c>
      <c r="AA209">
        <f ca="1">IF($C209-AA$1&lt;År1,0,Z208*(1-VLOOKUP($A209,[1]Hugst!$R$5:$W$9,MATCH(ROUNDUP((AA$1)/10,0)*10,[1]Hugst!$R$4:$W$4,0))))</f>
        <v>5287.5988719258139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127.73148992448114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3446.0839394059653</v>
      </c>
      <c r="G210">
        <f ca="1">IF($C210-G$1&lt;År1,0,F209*(1-VLOOKUP($A210,[1]Hugst!$R$5:$W$9,MATCH(ROUNDUP((G$1)/10,0)*10,[1]Hugst!$R$4:$W$4,0))))</f>
        <v>3448.4534396371851</v>
      </c>
      <c r="H210">
        <f ca="1">IF($C210-H$1&lt;År1,0,G209*(1-VLOOKUP($A210,[1]Hugst!$R$5:$W$9,MATCH(ROUNDUP((H$1)/10,0)*10,[1]Hugst!$R$4:$W$4,0))))</f>
        <v>3450.8673778227417</v>
      </c>
      <c r="I210">
        <f ca="1">IF($C210-I$1&lt;År1,0,H209*(1-VLOOKUP($A210,[1]Hugst!$R$5:$W$9,MATCH(ROUNDUP((I$1)/10,0)*10,[1]Hugst!$R$4:$W$4,0))))</f>
        <v>3448.9310783282303</v>
      </c>
      <c r="J210">
        <f ca="1">IF($C210-J$1&lt;År1,0,I209*(1-VLOOKUP($A210,[1]Hugst!$R$5:$W$9,MATCH(ROUNDUP((J$1)/10,0)*10,[1]Hugst!$R$4:$W$4,0))))</f>
        <v>3441.8363491980886</v>
      </c>
      <c r="K210">
        <f ca="1">IF($C210-K$1&lt;År1,0,J209*(1-VLOOKUP($A210,[1]Hugst!$R$5:$W$9,MATCH(ROUNDUP((K$1)/10,0)*10,[1]Hugst!$R$4:$W$4,0))))</f>
        <v>3434.7283024027579</v>
      </c>
      <c r="L210">
        <f ca="1">IF($C210-L$1&lt;År1,0,K209*(1-VLOOKUP($A210,[1]Hugst!$R$5:$W$9,MATCH(ROUNDUP((L$1)/10,0)*10,[1]Hugst!$R$4:$W$4,0))))</f>
        <v>3427.6069201536952</v>
      </c>
      <c r="M210">
        <f ca="1">IF($C210-M$1&lt;År1,0,L209*(1-VLOOKUP($A210,[1]Hugst!$R$5:$W$9,MATCH(ROUNDUP((M$1)/10,0)*10,[1]Hugst!$R$4:$W$4,0))))</f>
        <v>3420.4721846808766</v>
      </c>
      <c r="N210">
        <f ca="1">IF($C210-N$1&lt;År1,0,M209*(1-VLOOKUP($A210,[1]Hugst!$R$5:$W$9,MATCH(ROUNDUP((N$1)/10,0)*10,[1]Hugst!$R$4:$W$4,0))))</f>
        <v>3413.3240782332773</v>
      </c>
      <c r="O210">
        <f ca="1">IF($C210-O$1&lt;År1,0,N209*(1-VLOOKUP($A210,[1]Hugst!$R$5:$W$9,MATCH(ROUNDUP((O$1)/10,0)*10,[1]Hugst!$R$4:$W$4,0))))</f>
        <v>3406.1625830793469</v>
      </c>
      <c r="P210">
        <f ca="1">IF($C210-P$1&lt;År1,0,O209*(1-VLOOKUP($A210,[1]Hugst!$R$5:$W$9,MATCH(ROUNDUP((P$1)/10,0)*10,[1]Hugst!$R$4:$W$4,0))))</f>
        <v>3391.5264890356075</v>
      </c>
      <c r="Q210">
        <f ca="1">IF($C210-Q$1&lt;År1,0,P209*(1-VLOOKUP($A210,[1]Hugst!$R$5:$W$9,MATCH(ROUNDUP((Q$1)/10,0)*10,[1]Hugst!$R$4:$W$4,0))))</f>
        <v>3376.9248729746969</v>
      </c>
      <c r="R210">
        <f ca="1">IF($C210-R$1&lt;År1,0,Q209*(1-VLOOKUP($A210,[1]Hugst!$R$5:$W$9,MATCH(ROUNDUP((R$1)/10,0)*10,[1]Hugst!$R$4:$W$4,0))))</f>
        <v>5346.9580309763096</v>
      </c>
      <c r="S210">
        <f ca="1">IF($C210-S$1&lt;År1,0,R209*(1-VLOOKUP($A210,[1]Hugst!$R$5:$W$9,MATCH(ROUNDUP((S$1)/10,0)*10,[1]Hugst!$R$4:$W$4,0))))</f>
        <v>5328.0687240489378</v>
      </c>
      <c r="T210">
        <f ca="1">IF($C210-T$1&lt;År1,0,S209*(1-VLOOKUP($A210,[1]Hugst!$R$5:$W$9,MATCH(ROUNDUP((T$1)/10,0)*10,[1]Hugst!$R$4:$W$4,0))))</f>
        <v>5321.0236701369759</v>
      </c>
      <c r="U210">
        <f ca="1">IF($C210-U$1&lt;År1,0,T209*(1-VLOOKUP($A210,[1]Hugst!$R$5:$W$9,MATCH(ROUNDUP((U$1)/10,0)*10,[1]Hugst!$R$4:$W$4,0))))</f>
        <v>5314.0071911936666</v>
      </c>
      <c r="V210">
        <f ca="1">IF($C210-V$1&lt;År1,0,U209*(1-VLOOKUP($A210,[1]Hugst!$R$5:$W$9,MATCH(ROUNDUP((V$1)/10,0)*10,[1]Hugst!$R$4:$W$4,0))))</f>
        <v>5307.019261450876</v>
      </c>
      <c r="W210">
        <f ca="1">IF($C210-W$1&lt;År1,0,V209*(1-VLOOKUP($A210,[1]Hugst!$R$5:$W$9,MATCH(ROUNDUP((W$1)/10,0)*10,[1]Hugst!$R$4:$W$4,0))))</f>
        <v>5300.0598553011514</v>
      </c>
      <c r="X210">
        <f ca="1">IF($C210-X$1&lt;År1,0,W209*(1-VLOOKUP($A210,[1]Hugst!$R$5:$W$9,MATCH(ROUNDUP((X$1)/10,0)*10,[1]Hugst!$R$4:$W$4,0))))</f>
        <v>5293.1289472977332</v>
      </c>
      <c r="Y210">
        <f ca="1">IF($C210-Y$1&lt;År1,0,X209*(1-VLOOKUP($A210,[1]Hugst!$R$5:$W$9,MATCH(ROUNDUP((Y$1)/10,0)*10,[1]Hugst!$R$4:$W$4,0))))</f>
        <v>5286.2265121544769</v>
      </c>
      <c r="Z210">
        <f ca="1">IF($C210-Z$1&lt;År1,0,Y209*(1-VLOOKUP($A210,[1]Hugst!$R$5:$W$9,MATCH(ROUNDUP((Z$1)/10,0)*10,[1]Hugst!$R$4:$W$4,0))))</f>
        <v>5284.5144436162709</v>
      </c>
      <c r="AA210">
        <f ca="1">IF($C210-AA$1&lt;År1,0,Z209*(1-VLOOKUP($A210,[1]Hugst!$R$5:$W$9,MATCH(ROUNDUP((AA$1)/10,0)*10,[1]Hugst!$R$4:$W$4,0))))</f>
        <v>5282.8224518160996</v>
      </c>
      <c r="AB210">
        <f ca="1">IF($C210-AB$1&lt;År1,0,AA209*(1-VLOOKUP($A210,[1]Hugst!$R$5:$W$9,MATCH(ROUNDUP((AB$1)/10,0)*10,[1]Hugst!$R$4:$W$4,0))))</f>
        <v>5281.1505806185869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129.78963087084412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3443.7586514382451</v>
      </c>
      <c r="G211">
        <f ca="1">IF($C211-G$1&lt;År1,0,F210*(1-VLOOKUP($A211,[1]Hugst!$R$5:$W$9,MATCH(ROUNDUP((G$1)/10,0)*10,[1]Hugst!$R$4:$W$4,0))))</f>
        <v>3446.0839394059653</v>
      </c>
      <c r="H211">
        <f ca="1">IF($C211-H$1&lt;År1,0,G210*(1-VLOOKUP($A211,[1]Hugst!$R$5:$W$9,MATCH(ROUNDUP((H$1)/10,0)*10,[1]Hugst!$R$4:$W$4,0))))</f>
        <v>3448.4534396371851</v>
      </c>
      <c r="I211">
        <f ca="1">IF($C211-I$1&lt;År1,0,H210*(1-VLOOKUP($A211,[1]Hugst!$R$5:$W$9,MATCH(ROUNDUP((I$1)/10,0)*10,[1]Hugst!$R$4:$W$4,0))))</f>
        <v>3450.8673778227417</v>
      </c>
      <c r="J211">
        <f ca="1">IF($C211-J$1&lt;År1,0,I210*(1-VLOOKUP($A211,[1]Hugst!$R$5:$W$9,MATCH(ROUNDUP((J$1)/10,0)*10,[1]Hugst!$R$4:$W$4,0))))</f>
        <v>3448.9310783282303</v>
      </c>
      <c r="K211">
        <f ca="1">IF($C211-K$1&lt;År1,0,J210*(1-VLOOKUP($A211,[1]Hugst!$R$5:$W$9,MATCH(ROUNDUP((K$1)/10,0)*10,[1]Hugst!$R$4:$W$4,0))))</f>
        <v>3441.8363491980886</v>
      </c>
      <c r="L211">
        <f ca="1">IF($C211-L$1&lt;År1,0,K210*(1-VLOOKUP($A211,[1]Hugst!$R$5:$W$9,MATCH(ROUNDUP((L$1)/10,0)*10,[1]Hugst!$R$4:$W$4,0))))</f>
        <v>3434.7283024027579</v>
      </c>
      <c r="M211">
        <f ca="1">IF($C211-M$1&lt;År1,0,L210*(1-VLOOKUP($A211,[1]Hugst!$R$5:$W$9,MATCH(ROUNDUP((M$1)/10,0)*10,[1]Hugst!$R$4:$W$4,0))))</f>
        <v>3427.6069201536952</v>
      </c>
      <c r="N211">
        <f ca="1">IF($C211-N$1&lt;År1,0,M210*(1-VLOOKUP($A211,[1]Hugst!$R$5:$W$9,MATCH(ROUNDUP((N$1)/10,0)*10,[1]Hugst!$R$4:$W$4,0))))</f>
        <v>3420.4721846808766</v>
      </c>
      <c r="O211">
        <f ca="1">IF($C211-O$1&lt;År1,0,N210*(1-VLOOKUP($A211,[1]Hugst!$R$5:$W$9,MATCH(ROUNDUP((O$1)/10,0)*10,[1]Hugst!$R$4:$W$4,0))))</f>
        <v>3413.3240782332773</v>
      </c>
      <c r="P211">
        <f ca="1">IF($C211-P$1&lt;År1,0,O210*(1-VLOOKUP($A211,[1]Hugst!$R$5:$W$9,MATCH(ROUNDUP((P$1)/10,0)*10,[1]Hugst!$R$4:$W$4,0))))</f>
        <v>3398.6856408238068</v>
      </c>
      <c r="Q211">
        <f ca="1">IF($C211-Q$1&lt;År1,0,P210*(1-VLOOKUP($A211,[1]Hugst!$R$5:$W$9,MATCH(ROUNDUP((Q$1)/10,0)*10,[1]Hugst!$R$4:$W$4,0))))</f>
        <v>3384.0816747913832</v>
      </c>
      <c r="R211">
        <f ca="1">IF($C211-R$1&lt;År1,0,Q210*(1-VLOOKUP($A211,[1]Hugst!$R$5:$W$9,MATCH(ROUNDUP((R$1)/10,0)*10,[1]Hugst!$R$4:$W$4,0))))</f>
        <v>3369.5121110584109</v>
      </c>
      <c r="S211">
        <f ca="1">IF($C211-S$1&lt;År1,0,R210*(1-VLOOKUP($A211,[1]Hugst!$R$5:$W$9,MATCH(ROUNDUP((S$1)/10,0)*10,[1]Hugst!$R$4:$W$4,0))))</f>
        <v>5335.2208060302637</v>
      </c>
      <c r="T211">
        <f ca="1">IF($C211-T$1&lt;År1,0,S210*(1-VLOOKUP($A211,[1]Hugst!$R$5:$W$9,MATCH(ROUNDUP((T$1)/10,0)*10,[1]Hugst!$R$4:$W$4,0))))</f>
        <v>5316.3729634351721</v>
      </c>
      <c r="U211">
        <f ca="1">IF($C211-U$1&lt;År1,0,T210*(1-VLOOKUP($A211,[1]Hugst!$R$5:$W$9,MATCH(ROUNDUP((U$1)/10,0)*10,[1]Hugst!$R$4:$W$4,0))))</f>
        <v>5309.3433742756997</v>
      </c>
      <c r="V211">
        <f ca="1">IF($C211-V$1&lt;År1,0,U210*(1-VLOOKUP($A211,[1]Hugst!$R$5:$W$9,MATCH(ROUNDUP((V$1)/10,0)*10,[1]Hugst!$R$4:$W$4,0))))</f>
        <v>5302.3422973593388</v>
      </c>
      <c r="W211">
        <f ca="1">IF($C211-W$1&lt;År1,0,V210*(1-VLOOKUP($A211,[1]Hugst!$R$5:$W$9,MATCH(ROUNDUP((W$1)/10,0)*10,[1]Hugst!$R$4:$W$4,0))))</f>
        <v>5295.3697069745203</v>
      </c>
      <c r="X211">
        <f ca="1">IF($C211-X$1&lt;År1,0,W210*(1-VLOOKUP($A211,[1]Hugst!$R$5:$W$9,MATCH(ROUNDUP((X$1)/10,0)*10,[1]Hugst!$R$4:$W$4,0))))</f>
        <v>5288.4255775700021</v>
      </c>
      <c r="Y211">
        <f ca="1">IF($C211-Y$1&lt;År1,0,X210*(1-VLOOKUP($A211,[1]Hugst!$R$5:$W$9,MATCH(ROUNDUP((Y$1)/10,0)*10,[1]Hugst!$R$4:$W$4,0))))</f>
        <v>5281.5098837548849</v>
      </c>
      <c r="Z211">
        <f ca="1">IF($C211-Z$1&lt;År1,0,Y210*(1-VLOOKUP($A211,[1]Hugst!$R$5:$W$9,MATCH(ROUNDUP((Z$1)/10,0)*10,[1]Hugst!$R$4:$W$4,0))))</f>
        <v>5279.7798944567276</v>
      </c>
      <c r="AA211">
        <f ca="1">IF($C211-AA$1&lt;År1,0,Z210*(1-VLOOKUP($A211,[1]Hugst!$R$5:$W$9,MATCH(ROUNDUP((AA$1)/10,0)*10,[1]Hugst!$R$4:$W$4,0))))</f>
        <v>5278.0699138069831</v>
      </c>
      <c r="AB211">
        <f ca="1">IF($C211-AB$1&lt;År1,0,AA210*(1-VLOOKUP($A211,[1]Hugst!$R$5:$W$9,MATCH(ROUNDUP((AB$1)/10,0)*10,[1]Hugst!$R$4:$W$4,0))))</f>
        <v>5276.3799854114459</v>
      </c>
      <c r="AC211">
        <f ca="1">IF($C211-AC$1&lt;År1,0,AB210*(1-VLOOKUP($A211,[1]Hugst!$R$5:$W$9,MATCH(ROUNDUP((AC$1)/10,0)*10,[1]Hugst!$R$4:$W$4,0))))</f>
        <v>5274.710153081247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131.8698422506277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3441.4773510485315</v>
      </c>
      <c r="G212">
        <f ca="1">IF($C212-G$1&lt;År1,0,F211*(1-VLOOKUP($A212,[1]Hugst!$R$5:$W$9,MATCH(ROUNDUP((G$1)/10,0)*10,[1]Hugst!$R$4:$W$4,0))))</f>
        <v>3443.7586514382451</v>
      </c>
      <c r="H212">
        <f ca="1">IF($C212-H$1&lt;År1,0,G211*(1-VLOOKUP($A212,[1]Hugst!$R$5:$W$9,MATCH(ROUNDUP((H$1)/10,0)*10,[1]Hugst!$R$4:$W$4,0))))</f>
        <v>3446.0839394059653</v>
      </c>
      <c r="I212">
        <f ca="1">IF($C212-I$1&lt;År1,0,H211*(1-VLOOKUP($A212,[1]Hugst!$R$5:$W$9,MATCH(ROUNDUP((I$1)/10,0)*10,[1]Hugst!$R$4:$W$4,0))))</f>
        <v>3448.4534396371851</v>
      </c>
      <c r="J212">
        <f ca="1">IF($C212-J$1&lt;År1,0,I211*(1-VLOOKUP($A212,[1]Hugst!$R$5:$W$9,MATCH(ROUNDUP((J$1)/10,0)*10,[1]Hugst!$R$4:$W$4,0))))</f>
        <v>3450.8673778227417</v>
      </c>
      <c r="K212">
        <f ca="1">IF($C212-K$1&lt;År1,0,J211*(1-VLOOKUP($A212,[1]Hugst!$R$5:$W$9,MATCH(ROUNDUP((K$1)/10,0)*10,[1]Hugst!$R$4:$W$4,0))))</f>
        <v>3448.9310783282303</v>
      </c>
      <c r="L212">
        <f ca="1">IF($C212-L$1&lt;År1,0,K211*(1-VLOOKUP($A212,[1]Hugst!$R$5:$W$9,MATCH(ROUNDUP((L$1)/10,0)*10,[1]Hugst!$R$4:$W$4,0))))</f>
        <v>3441.8363491980886</v>
      </c>
      <c r="M212">
        <f ca="1">IF($C212-M$1&lt;År1,0,L211*(1-VLOOKUP($A212,[1]Hugst!$R$5:$W$9,MATCH(ROUNDUP((M$1)/10,0)*10,[1]Hugst!$R$4:$W$4,0))))</f>
        <v>3434.7283024027579</v>
      </c>
      <c r="N212">
        <f ca="1">IF($C212-N$1&lt;År1,0,M211*(1-VLOOKUP($A212,[1]Hugst!$R$5:$W$9,MATCH(ROUNDUP((N$1)/10,0)*10,[1]Hugst!$R$4:$W$4,0))))</f>
        <v>3427.6069201536952</v>
      </c>
      <c r="O212">
        <f ca="1">IF($C212-O$1&lt;År1,0,N211*(1-VLOOKUP($A212,[1]Hugst!$R$5:$W$9,MATCH(ROUNDUP((O$1)/10,0)*10,[1]Hugst!$R$4:$W$4,0))))</f>
        <v>3420.4721846808766</v>
      </c>
      <c r="P212">
        <f ca="1">IF($C212-P$1&lt;År1,0,O211*(1-VLOOKUP($A212,[1]Hugst!$R$5:$W$9,MATCH(ROUNDUP((P$1)/10,0)*10,[1]Hugst!$R$4:$W$4,0))))</f>
        <v>3405.8314156225215</v>
      </c>
      <c r="Q212">
        <f ca="1">IF($C212-Q$1&lt;År1,0,P211*(1-VLOOKUP($A212,[1]Hugst!$R$5:$W$9,MATCH(ROUNDUP((Q$1)/10,0)*10,[1]Hugst!$R$4:$W$4,0))))</f>
        <v>3391.2251113683401</v>
      </c>
      <c r="R212">
        <f ca="1">IF($C212-R$1&lt;År1,0,Q211*(1-VLOOKUP($A212,[1]Hugst!$R$5:$W$9,MATCH(ROUNDUP((R$1)/10,0)*10,[1]Hugst!$R$4:$W$4,0))))</f>
        <v>3376.6532028223291</v>
      </c>
      <c r="S212">
        <f ca="1">IF($C212-S$1&lt;År1,0,R211*(1-VLOOKUP($A212,[1]Hugst!$R$5:$W$9,MATCH(ROUNDUP((S$1)/10,0)*10,[1]Hugst!$R$4:$W$4,0))))</f>
        <v>3362.1156210585268</v>
      </c>
      <c r="T212">
        <f ca="1">IF($C212-T$1&lt;År1,0,S211*(1-VLOOKUP($A212,[1]Hugst!$R$5:$W$9,MATCH(ROUNDUP((T$1)/10,0)*10,[1]Hugst!$R$4:$W$4,0))))</f>
        <v>5323.5093457243438</v>
      </c>
      <c r="U212">
        <f ca="1">IF($C212-U$1&lt;År1,0,T211*(1-VLOOKUP($A212,[1]Hugst!$R$5:$W$9,MATCH(ROUNDUP((U$1)/10,0)*10,[1]Hugst!$R$4:$W$4,0))))</f>
        <v>5304.7028764422657</v>
      </c>
      <c r="V212">
        <f ca="1">IF($C212-V$1&lt;År1,0,U211*(1-VLOOKUP($A212,[1]Hugst!$R$5:$W$9,MATCH(ROUNDUP((V$1)/10,0)*10,[1]Hugst!$R$4:$W$4,0))))</f>
        <v>5297.688718088265</v>
      </c>
      <c r="W212">
        <f ca="1">IF($C212-W$1&lt;År1,0,V211*(1-VLOOKUP($A212,[1]Hugst!$R$5:$W$9,MATCH(ROUNDUP((W$1)/10,0)*10,[1]Hugst!$R$4:$W$4,0))))</f>
        <v>5290.7030093895255</v>
      </c>
      <c r="X212">
        <f ca="1">IF($C212-X$1&lt;År1,0,W211*(1-VLOOKUP($A212,[1]Hugst!$R$5:$W$9,MATCH(ROUNDUP((X$1)/10,0)*10,[1]Hugst!$R$4:$W$4,0))))</f>
        <v>5283.745724690918</v>
      </c>
      <c r="Y212">
        <f ca="1">IF($C212-Y$1&lt;År1,0,X211*(1-VLOOKUP($A212,[1]Hugst!$R$5:$W$9,MATCH(ROUNDUP((Y$1)/10,0)*10,[1]Hugst!$R$4:$W$4,0))))</f>
        <v>5276.8168384972878</v>
      </c>
      <c r="Z212">
        <f ca="1">IF($C212-Z$1&lt;År1,0,Y211*(1-VLOOKUP($A212,[1]Hugst!$R$5:$W$9,MATCH(ROUNDUP((Z$1)/10,0)*10,[1]Hugst!$R$4:$W$4,0))))</f>
        <v>5275.0690180429883</v>
      </c>
      <c r="AA212">
        <f ca="1">IF($C212-AA$1&lt;År1,0,Z211*(1-VLOOKUP($A212,[1]Hugst!$R$5:$W$9,MATCH(ROUNDUP((AA$1)/10,0)*10,[1]Hugst!$R$4:$W$4,0))))</f>
        <v>5273.3411384878782</v>
      </c>
      <c r="AB212">
        <f ca="1">IF($C212-AB$1&lt;År1,0,AA211*(1-VLOOKUP($A212,[1]Hugst!$R$5:$W$9,MATCH(ROUNDUP((AB$1)/10,0)*10,[1]Hugst!$R$4:$W$4,0))))</f>
        <v>5271.6332431803894</v>
      </c>
      <c r="AC212">
        <f ca="1">IF($C212-AC$1&lt;År1,0,AB211*(1-VLOOKUP($A212,[1]Hugst!$R$5:$W$9,MATCH(ROUNDUP((AC$1)/10,0)*10,[1]Hugst!$R$4:$W$4,0))))</f>
        <v>5269.9453756731391</v>
      </c>
      <c r="AD212">
        <f ca="1">IF($C212-AD$1&lt;År1,0,AC211*(1-VLOOKUP($A212,[1]Hugst!$R$5:$W$9,MATCH(ROUNDUP((AD$1)/10,0)*10,[1]Hugst!$R$4:$W$4,0))))</f>
        <v>5268.277579723831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133.97200996510219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3439.2398145523471</v>
      </c>
      <c r="G213">
        <f ca="1">IF($C213-G$1&lt;År1,0,F212*(1-VLOOKUP($A213,[1]Hugst!$R$5:$W$9,MATCH(ROUNDUP((G$1)/10,0)*10,[1]Hugst!$R$4:$W$4,0))))</f>
        <v>3441.4773510485315</v>
      </c>
      <c r="H213">
        <f ca="1">IF($C213-H$1&lt;År1,0,G212*(1-VLOOKUP($A213,[1]Hugst!$R$5:$W$9,MATCH(ROUNDUP((H$1)/10,0)*10,[1]Hugst!$R$4:$W$4,0))))</f>
        <v>3443.7586514382451</v>
      </c>
      <c r="I213">
        <f ca="1">IF($C213-I$1&lt;År1,0,H212*(1-VLOOKUP($A213,[1]Hugst!$R$5:$W$9,MATCH(ROUNDUP((I$1)/10,0)*10,[1]Hugst!$R$4:$W$4,0))))</f>
        <v>3446.0839394059653</v>
      </c>
      <c r="J213">
        <f ca="1">IF($C213-J$1&lt;År1,0,I212*(1-VLOOKUP($A213,[1]Hugst!$R$5:$W$9,MATCH(ROUNDUP((J$1)/10,0)*10,[1]Hugst!$R$4:$W$4,0))))</f>
        <v>3448.4534396371851</v>
      </c>
      <c r="K213">
        <f ca="1">IF($C213-K$1&lt;År1,0,J212*(1-VLOOKUP($A213,[1]Hugst!$R$5:$W$9,MATCH(ROUNDUP((K$1)/10,0)*10,[1]Hugst!$R$4:$W$4,0))))</f>
        <v>3450.8673778227417</v>
      </c>
      <c r="L213">
        <f ca="1">IF($C213-L$1&lt;År1,0,K212*(1-VLOOKUP($A213,[1]Hugst!$R$5:$W$9,MATCH(ROUNDUP((L$1)/10,0)*10,[1]Hugst!$R$4:$W$4,0))))</f>
        <v>3448.9310783282303</v>
      </c>
      <c r="M213">
        <f ca="1">IF($C213-M$1&lt;År1,0,L212*(1-VLOOKUP($A213,[1]Hugst!$R$5:$W$9,MATCH(ROUNDUP((M$1)/10,0)*10,[1]Hugst!$R$4:$W$4,0))))</f>
        <v>3441.8363491980886</v>
      </c>
      <c r="N213">
        <f ca="1">IF($C213-N$1&lt;År1,0,M212*(1-VLOOKUP($A213,[1]Hugst!$R$5:$W$9,MATCH(ROUNDUP((N$1)/10,0)*10,[1]Hugst!$R$4:$W$4,0))))</f>
        <v>3434.7283024027579</v>
      </c>
      <c r="O213">
        <f ca="1">IF($C213-O$1&lt;År1,0,N212*(1-VLOOKUP($A213,[1]Hugst!$R$5:$W$9,MATCH(ROUNDUP((O$1)/10,0)*10,[1]Hugst!$R$4:$W$4,0))))</f>
        <v>3427.6069201536952</v>
      </c>
      <c r="P213">
        <f ca="1">IF($C213-P$1&lt;År1,0,O212*(1-VLOOKUP($A213,[1]Hugst!$R$5:$W$9,MATCH(ROUNDUP((P$1)/10,0)*10,[1]Hugst!$R$4:$W$4,0))))</f>
        <v>3412.9638311047479</v>
      </c>
      <c r="Q213">
        <f ca="1">IF($C213-Q$1&lt;År1,0,P212*(1-VLOOKUP($A213,[1]Hugst!$R$5:$W$9,MATCH(ROUNDUP((Q$1)/10,0)*10,[1]Hugst!$R$4:$W$4,0))))</f>
        <v>3398.3552003199356</v>
      </c>
      <c r="R213">
        <f ca="1">IF($C213-R$1&lt;År1,0,Q212*(1-VLOOKUP($A213,[1]Hugst!$R$5:$W$9,MATCH(ROUNDUP((R$1)/10,0)*10,[1]Hugst!$R$4:$W$4,0))))</f>
        <v>3383.7809586848484</v>
      </c>
      <c r="S213">
        <f ca="1">IF($C213-S$1&lt;År1,0,R212*(1-VLOOKUP($A213,[1]Hugst!$R$5:$W$9,MATCH(ROUNDUP((S$1)/10,0)*10,[1]Hugst!$R$4:$W$4,0))))</f>
        <v>3369.2410372551581</v>
      </c>
      <c r="T213">
        <f ca="1">IF($C213-T$1&lt;År1,0,S212*(1-VLOOKUP($A213,[1]Hugst!$R$5:$W$9,MATCH(ROUNDUP((T$1)/10,0)*10,[1]Hugst!$R$4:$W$4,0))))</f>
        <v>3354.7353672562031</v>
      </c>
      <c r="U213">
        <f ca="1">IF($C213-U$1&lt;År1,0,T212*(1-VLOOKUP($A213,[1]Hugst!$R$5:$W$9,MATCH(ROUNDUP((U$1)/10,0)*10,[1]Hugst!$R$4:$W$4,0))))</f>
        <v>5311.823593502022</v>
      </c>
      <c r="V213">
        <f ca="1">IF($C213-V$1&lt;År1,0,U212*(1-VLOOKUP($A213,[1]Hugst!$R$5:$W$9,MATCH(ROUNDUP((V$1)/10,0)*10,[1]Hugst!$R$4:$W$4,0))))</f>
        <v>5293.0584067134896</v>
      </c>
      <c r="W213">
        <f ca="1">IF($C213-W$1&lt;År1,0,V212*(1-VLOOKUP($A213,[1]Hugst!$R$5:$W$9,MATCH(ROUNDUP((W$1)/10,0)*10,[1]Hugst!$R$4:$W$4,0))))</f>
        <v>5286.059645292461</v>
      </c>
      <c r="X213">
        <f ca="1">IF($C213-X$1&lt;År1,0,W212*(1-VLOOKUP($A213,[1]Hugst!$R$5:$W$9,MATCH(ROUNDUP((X$1)/10,0)*10,[1]Hugst!$R$4:$W$4,0))))</f>
        <v>5279.0892710762319</v>
      </c>
      <c r="Y213">
        <f ca="1">IF($C213-Y$1&lt;År1,0,X212*(1-VLOOKUP($A213,[1]Hugst!$R$5:$W$9,MATCH(ROUNDUP((Y$1)/10,0)*10,[1]Hugst!$R$4:$W$4,0))))</f>
        <v>5272.1472584659869</v>
      </c>
      <c r="Z213">
        <f ca="1">IF($C213-Z$1&lt;År1,0,Y212*(1-VLOOKUP($A213,[1]Hugst!$R$5:$W$9,MATCH(ROUNDUP((Z$1)/10,0)*10,[1]Hugst!$R$4:$W$4,0))))</f>
        <v>5270.3816960113154</v>
      </c>
      <c r="AA213">
        <f ca="1">IF($C213-AA$1&lt;År1,0,Z212*(1-VLOOKUP($A213,[1]Hugst!$R$5:$W$9,MATCH(ROUNDUP((AA$1)/10,0)*10,[1]Hugst!$R$4:$W$4,0))))</f>
        <v>5268.6360070453748</v>
      </c>
      <c r="AB213">
        <f ca="1">IF($C213-AB$1&lt;År1,0,AA212*(1-VLOOKUP($A213,[1]Hugst!$R$5:$W$9,MATCH(ROUNDUP((AB$1)/10,0)*10,[1]Hugst!$R$4:$W$4,0))))</f>
        <v>5266.9102346604541</v>
      </c>
      <c r="AC213">
        <f ca="1">IF($C213-AC$1&lt;År1,0,AB212*(1-VLOOKUP($A213,[1]Hugst!$R$5:$W$9,MATCH(ROUNDUP((AC$1)/10,0)*10,[1]Hugst!$R$4:$W$4,0))))</f>
        <v>5265.204422152121</v>
      </c>
      <c r="AD213">
        <f ca="1">IF($C213-AD$1&lt;År1,0,AC212*(1-VLOOKUP($A213,[1]Hugst!$R$5:$W$9,MATCH(ROUNDUP((AD$1)/10,0)*10,[1]Hugst!$R$4:$W$4,0))))</f>
        <v>5263.518613019879</v>
      </c>
      <c r="AE213">
        <f ca="1">IF($C213-AE$1&lt;År1,0,AD212*(1-VLOOKUP($A213,[1]Hugst!$R$5:$W$9,MATCH(ROUNDUP((AE$1)/10,0)*10,[1]Hugst!$R$4:$W$4,0))))</f>
        <v>5261.85285096807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136.09602036437718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3437.0458192620495</v>
      </c>
      <c r="G214">
        <f ca="1">IF($C214-G$1&lt;År1,0,F213*(1-VLOOKUP($A214,[1]Hugst!$R$5:$W$9,MATCH(ROUNDUP((G$1)/10,0)*10,[1]Hugst!$R$4:$W$4,0))))</f>
        <v>3439.2398145523471</v>
      </c>
      <c r="H214">
        <f ca="1">IF($C214-H$1&lt;År1,0,G213*(1-VLOOKUP($A214,[1]Hugst!$R$5:$W$9,MATCH(ROUNDUP((H$1)/10,0)*10,[1]Hugst!$R$4:$W$4,0))))</f>
        <v>3441.4773510485315</v>
      </c>
      <c r="I214">
        <f ca="1">IF($C214-I$1&lt;År1,0,H213*(1-VLOOKUP($A214,[1]Hugst!$R$5:$W$9,MATCH(ROUNDUP((I$1)/10,0)*10,[1]Hugst!$R$4:$W$4,0))))</f>
        <v>3443.7586514382451</v>
      </c>
      <c r="J214">
        <f ca="1">IF($C214-J$1&lt;År1,0,I213*(1-VLOOKUP($A214,[1]Hugst!$R$5:$W$9,MATCH(ROUNDUP((J$1)/10,0)*10,[1]Hugst!$R$4:$W$4,0))))</f>
        <v>3446.0839394059653</v>
      </c>
      <c r="K214">
        <f ca="1">IF($C214-K$1&lt;År1,0,J213*(1-VLOOKUP($A214,[1]Hugst!$R$5:$W$9,MATCH(ROUNDUP((K$1)/10,0)*10,[1]Hugst!$R$4:$W$4,0))))</f>
        <v>3448.4534396371851</v>
      </c>
      <c r="L214">
        <f ca="1">IF($C214-L$1&lt;År1,0,K213*(1-VLOOKUP($A214,[1]Hugst!$R$5:$W$9,MATCH(ROUNDUP((L$1)/10,0)*10,[1]Hugst!$R$4:$W$4,0))))</f>
        <v>3450.8673778227417</v>
      </c>
      <c r="M214">
        <f ca="1">IF($C214-M$1&lt;År1,0,L213*(1-VLOOKUP($A214,[1]Hugst!$R$5:$W$9,MATCH(ROUNDUP((M$1)/10,0)*10,[1]Hugst!$R$4:$W$4,0))))</f>
        <v>3448.9310783282303</v>
      </c>
      <c r="N214">
        <f ca="1">IF($C214-N$1&lt;År1,0,M213*(1-VLOOKUP($A214,[1]Hugst!$R$5:$W$9,MATCH(ROUNDUP((N$1)/10,0)*10,[1]Hugst!$R$4:$W$4,0))))</f>
        <v>3441.8363491980886</v>
      </c>
      <c r="O214">
        <f ca="1">IF($C214-O$1&lt;År1,0,N213*(1-VLOOKUP($A214,[1]Hugst!$R$5:$W$9,MATCH(ROUNDUP((O$1)/10,0)*10,[1]Hugst!$R$4:$W$4,0))))</f>
        <v>3434.7283024027579</v>
      </c>
      <c r="P214">
        <f ca="1">IF($C214-P$1&lt;År1,0,O213*(1-VLOOKUP($A214,[1]Hugst!$R$5:$W$9,MATCH(ROUNDUP((P$1)/10,0)*10,[1]Hugst!$R$4:$W$4,0))))</f>
        <v>3420.0829049631138</v>
      </c>
      <c r="Q214">
        <f ca="1">IF($C214-Q$1&lt;År1,0,P213*(1-VLOOKUP($A214,[1]Hugst!$R$5:$W$9,MATCH(ROUNDUP((Q$1)/10,0)*10,[1]Hugst!$R$4:$W$4,0))))</f>
        <v>3405.4719592803717</v>
      </c>
      <c r="R214">
        <f ca="1">IF($C214-R$1&lt;År1,0,Q213*(1-VLOOKUP($A214,[1]Hugst!$R$5:$W$9,MATCH(ROUNDUP((R$1)/10,0)*10,[1]Hugst!$R$4:$W$4,0))))</f>
        <v>3390.8953962216724</v>
      </c>
      <c r="S214">
        <f ca="1">IF($C214-S$1&lt;År1,0,R213*(1-VLOOKUP($A214,[1]Hugst!$R$5:$W$9,MATCH(ROUNDUP((S$1)/10,0)*10,[1]Hugst!$R$4:$W$4,0))))</f>
        <v>3376.3531468243209</v>
      </c>
      <c r="T214">
        <f ca="1">IF($C214-T$1&lt;År1,0,S213*(1-VLOOKUP($A214,[1]Hugst!$R$5:$W$9,MATCH(ROUNDUP((T$1)/10,0)*10,[1]Hugst!$R$4:$W$4,0))))</f>
        <v>3361.8451422953299</v>
      </c>
      <c r="U214">
        <f ca="1">IF($C214-U$1&lt;År1,0,T213*(1-VLOOKUP($A214,[1]Hugst!$R$5:$W$9,MATCH(ROUNDUP((U$1)/10,0)*10,[1]Hugst!$R$4:$W$4,0))))</f>
        <v>3347.3713140110067</v>
      </c>
      <c r="V214">
        <f ca="1">IF($C214-V$1&lt;År1,0,U213*(1-VLOOKUP($A214,[1]Hugst!$R$5:$W$9,MATCH(ROUNDUP((V$1)/10,0)*10,[1]Hugst!$R$4:$W$4,0))))</f>
        <v>5300.1634929309203</v>
      </c>
      <c r="W214">
        <f ca="1">IF($C214-W$1&lt;År1,0,V213*(1-VLOOKUP($A214,[1]Hugst!$R$5:$W$9,MATCH(ROUNDUP((W$1)/10,0)*10,[1]Hugst!$R$4:$W$4,0))))</f>
        <v>5281.4394980158258</v>
      </c>
      <c r="X214">
        <f ca="1">IF($C214-X$1&lt;År1,0,W213*(1-VLOOKUP($A214,[1]Hugst!$R$5:$W$9,MATCH(ROUNDUP((X$1)/10,0)*10,[1]Hugst!$R$4:$W$4,0))))</f>
        <v>5274.4560997296239</v>
      </c>
      <c r="Y214">
        <f ca="1">IF($C214-Y$1&lt;År1,0,X213*(1-VLOOKUP($A214,[1]Hugst!$R$5:$W$9,MATCH(ROUNDUP((Y$1)/10,0)*10,[1]Hugst!$R$4:$W$4,0))))</f>
        <v>5267.5010263348449</v>
      </c>
      <c r="Z214">
        <f ca="1">IF($C214-Z$1&lt;År1,0,Y213*(1-VLOOKUP($A214,[1]Hugst!$R$5:$W$9,MATCH(ROUNDUP((Z$1)/10,0)*10,[1]Hugst!$R$4:$W$4,0))))</f>
        <v>5265.7178105898092</v>
      </c>
      <c r="AA214">
        <f ca="1">IF($C214-AA$1&lt;År1,0,Z213*(1-VLOOKUP($A214,[1]Hugst!$R$5:$W$9,MATCH(ROUNDUP((AA$1)/10,0)*10,[1]Hugst!$R$4:$W$4,0))))</f>
        <v>5263.9544012600818</v>
      </c>
      <c r="AB214">
        <f ca="1">IF($C214-AB$1&lt;År1,0,AA213*(1-VLOOKUP($A214,[1]Hugst!$R$5:$W$9,MATCH(ROUNDUP((AB$1)/10,0)*10,[1]Hugst!$R$4:$W$4,0))))</f>
        <v>5262.2108411831241</v>
      </c>
      <c r="AC214">
        <f ca="1">IF($C214-AC$1&lt;År1,0,AB213*(1-VLOOKUP($A214,[1]Hugst!$R$5:$W$9,MATCH(ROUNDUP((AC$1)/10,0)*10,[1]Hugst!$R$4:$W$4,0))))</f>
        <v>5260.4871733986729</v>
      </c>
      <c r="AD214">
        <f ca="1">IF($C214-AD$1&lt;År1,0,AC213*(1-VLOOKUP($A214,[1]Hugst!$R$5:$W$9,MATCH(ROUNDUP((AD$1)/10,0)*10,[1]Hugst!$R$4:$W$4,0))))</f>
        <v>5258.7834411494969</v>
      </c>
      <c r="AE214">
        <f ca="1">IF($C214-AE$1&lt;År1,0,AD213*(1-VLOOKUP($A214,[1]Hugst!$R$5:$W$9,MATCH(ROUNDUP((AE$1)/10,0)*10,[1]Hugst!$R$4:$W$4,0))))</f>
        <v>5257.0996878820497</v>
      </c>
      <c r="AF214">
        <f ca="1">IF($C214-AF$1&lt;År1,0,AE213*(1-VLOOKUP($A214,[1]Hugst!$R$5:$W$9,MATCH(ROUNDUP((AF$1)/10,0)*10,[1]Hugst!$R$4:$W$4,0))))</f>
        <v>5255.4359572473768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138.24176024523331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3434.895143481695</v>
      </c>
      <c r="G215">
        <f ca="1">IF($C215-G$1&lt;År1,0,F214*(1-VLOOKUP($A215,[1]Hugst!$R$5:$W$9,MATCH(ROUNDUP((G$1)/10,0)*10,[1]Hugst!$R$4:$W$4,0))))</f>
        <v>3437.0458192620495</v>
      </c>
      <c r="H215">
        <f ca="1">IF($C215-H$1&lt;År1,0,G214*(1-VLOOKUP($A215,[1]Hugst!$R$5:$W$9,MATCH(ROUNDUP((H$1)/10,0)*10,[1]Hugst!$R$4:$W$4,0))))</f>
        <v>3439.2398145523471</v>
      </c>
      <c r="I215">
        <f ca="1">IF($C215-I$1&lt;År1,0,H214*(1-VLOOKUP($A215,[1]Hugst!$R$5:$W$9,MATCH(ROUNDUP((I$1)/10,0)*10,[1]Hugst!$R$4:$W$4,0))))</f>
        <v>3441.4773510485315</v>
      </c>
      <c r="J215">
        <f ca="1">IF($C215-J$1&lt;År1,0,I214*(1-VLOOKUP($A215,[1]Hugst!$R$5:$W$9,MATCH(ROUNDUP((J$1)/10,0)*10,[1]Hugst!$R$4:$W$4,0))))</f>
        <v>3443.7586514382451</v>
      </c>
      <c r="K215">
        <f ca="1">IF($C215-K$1&lt;År1,0,J214*(1-VLOOKUP($A215,[1]Hugst!$R$5:$W$9,MATCH(ROUNDUP((K$1)/10,0)*10,[1]Hugst!$R$4:$W$4,0))))</f>
        <v>3446.0839394059653</v>
      </c>
      <c r="L215">
        <f ca="1">IF($C215-L$1&lt;År1,0,K214*(1-VLOOKUP($A215,[1]Hugst!$R$5:$W$9,MATCH(ROUNDUP((L$1)/10,0)*10,[1]Hugst!$R$4:$W$4,0))))</f>
        <v>3448.4534396371851</v>
      </c>
      <c r="M215">
        <f ca="1">IF($C215-M$1&lt;År1,0,L214*(1-VLOOKUP($A215,[1]Hugst!$R$5:$W$9,MATCH(ROUNDUP((M$1)/10,0)*10,[1]Hugst!$R$4:$W$4,0))))</f>
        <v>3450.8673778227417</v>
      </c>
      <c r="N215">
        <f ca="1">IF($C215-N$1&lt;År1,0,M214*(1-VLOOKUP($A215,[1]Hugst!$R$5:$W$9,MATCH(ROUNDUP((N$1)/10,0)*10,[1]Hugst!$R$4:$W$4,0))))</f>
        <v>3448.9310783282303</v>
      </c>
      <c r="O215">
        <f ca="1">IF($C215-O$1&lt;År1,0,N214*(1-VLOOKUP($A215,[1]Hugst!$R$5:$W$9,MATCH(ROUNDUP((O$1)/10,0)*10,[1]Hugst!$R$4:$W$4,0))))</f>
        <v>3441.8363491980886</v>
      </c>
      <c r="P215">
        <f ca="1">IF($C215-P$1&lt;År1,0,O214*(1-VLOOKUP($A215,[1]Hugst!$R$5:$W$9,MATCH(ROUNDUP((P$1)/10,0)*10,[1]Hugst!$R$4:$W$4,0))))</f>
        <v>3427.1886549096785</v>
      </c>
      <c r="Q215">
        <f ca="1">IF($C215-Q$1&lt;År1,0,P214*(1-VLOOKUP($A215,[1]Hugst!$R$5:$W$9,MATCH(ROUNDUP((Q$1)/10,0)*10,[1]Hugst!$R$4:$W$4,0))))</f>
        <v>3412.5754059034389</v>
      </c>
      <c r="R215">
        <f ca="1">IF($C215-R$1&lt;År1,0,Q214*(1-VLOOKUP($A215,[1]Hugst!$R$5:$W$9,MATCH(ROUNDUP((R$1)/10,0)*10,[1]Hugst!$R$4:$W$4,0))))</f>
        <v>3397.996533028293</v>
      </c>
      <c r="S215">
        <f ca="1">IF($C215-S$1&lt;År1,0,R214*(1-VLOOKUP($A215,[1]Hugst!$R$5:$W$9,MATCH(ROUNDUP((S$1)/10,0)*10,[1]Hugst!$R$4:$W$4,0))))</f>
        <v>3383.4519673031368</v>
      </c>
      <c r="T215">
        <f ca="1">IF($C215-T$1&lt;År1,0,S214*(1-VLOOKUP($A215,[1]Hugst!$R$5:$W$9,MATCH(ROUNDUP((T$1)/10,0)*10,[1]Hugst!$R$4:$W$4,0))))</f>
        <v>3368.9416399166576</v>
      </c>
      <c r="U215">
        <f ca="1">IF($C215-U$1&lt;År1,0,T214*(1-VLOOKUP($A215,[1]Hugst!$R$5:$W$9,MATCH(ROUNDUP((U$1)/10,0)*10,[1]Hugst!$R$4:$W$4,0))))</f>
        <v>3354.4654822268767</v>
      </c>
      <c r="V215">
        <f ca="1">IF($C215-V$1&lt;År1,0,U214*(1-VLOOKUP($A215,[1]Hugst!$R$5:$W$9,MATCH(ROUNDUP((V$1)/10,0)*10,[1]Hugst!$R$4:$W$4,0))))</f>
        <v>3340.0234257607385</v>
      </c>
      <c r="W215">
        <f ca="1">IF($C215-W$1&lt;År1,0,V214*(1-VLOOKUP($A215,[1]Hugst!$R$5:$W$9,MATCH(ROUNDUP((W$1)/10,0)*10,[1]Hugst!$R$4:$W$4,0))))</f>
        <v>5288.5289877025352</v>
      </c>
      <c r="X215">
        <f ca="1">IF($C215-X$1&lt;År1,0,W214*(1-VLOOKUP($A215,[1]Hugst!$R$5:$W$9,MATCH(ROUNDUP((X$1)/10,0)*10,[1]Hugst!$R$4:$W$4,0))))</f>
        <v>5269.8460942396932</v>
      </c>
      <c r="Y215">
        <f ca="1">IF($C215-Y$1&lt;År1,0,X214*(1-VLOOKUP($A215,[1]Hugst!$R$5:$W$9,MATCH(ROUNDUP((Y$1)/10,0)*10,[1]Hugst!$R$4:$W$4,0))))</f>
        <v>5262.8780253643636</v>
      </c>
      <c r="Z215">
        <f ca="1">IF($C215-Z$1&lt;År1,0,Y214*(1-VLOOKUP($A215,[1]Hugst!$R$5:$W$9,MATCH(ROUNDUP((Z$1)/10,0)*10,[1]Hugst!$R$4:$W$4,0))))</f>
        <v>5261.0772445954126</v>
      </c>
      <c r="AA215">
        <f ca="1">IF($C215-AA$1&lt;År1,0,Z214*(1-VLOOKUP($A215,[1]Hugst!$R$5:$W$9,MATCH(ROUNDUP((AA$1)/10,0)*10,[1]Hugst!$R$4:$W$4,0))))</f>
        <v>5259.2962035037244</v>
      </c>
      <c r="AB215">
        <f ca="1">IF($C215-AB$1&lt;År1,0,AA214*(1-VLOOKUP($A215,[1]Hugst!$R$5:$W$9,MATCH(ROUNDUP((AB$1)/10,0)*10,[1]Hugst!$R$4:$W$4,0))))</f>
        <v>5257.5349446731789</v>
      </c>
      <c r="AC215">
        <f ca="1">IF($C215-AC$1&lt;År1,0,AB214*(1-VLOOKUP($A215,[1]Hugst!$R$5:$W$9,MATCH(ROUNDUP((AC$1)/10,0)*10,[1]Hugst!$R$4:$W$4,0))))</f>
        <v>5255.7935108889988</v>
      </c>
      <c r="AD215">
        <f ca="1">IF($C215-AD$1&lt;År1,0,AC214*(1-VLOOKUP($A215,[1]Hugst!$R$5:$W$9,MATCH(ROUNDUP((AD$1)/10,0)*10,[1]Hugst!$R$4:$W$4,0))))</f>
        <v>5254.0719451384302</v>
      </c>
      <c r="AE215">
        <f ca="1">IF($C215-AE$1&lt;År1,0,AD214*(1-VLOOKUP($A215,[1]Hugst!$R$5:$W$9,MATCH(ROUNDUP((AE$1)/10,0)*10,[1]Hugst!$R$4:$W$4,0))))</f>
        <v>5252.3702906115095</v>
      </c>
      <c r="AF215">
        <f ca="1">IF($C215-AF$1&lt;År1,0,AE214*(1-VLOOKUP($A215,[1]Hugst!$R$5:$W$9,MATCH(ROUNDUP((AF$1)/10,0)*10,[1]Hugst!$R$4:$W$4,0))))</f>
        <v>5250.6885907017058</v>
      </c>
      <c r="AG215">
        <f ca="1">IF($C215-AG$1&lt;År1,0,AF214*(1-VLOOKUP($A215,[1]Hugst!$R$5:$W$9,MATCH(ROUNDUP((AG$1)/10,0)*10,[1]Hugst!$R$4:$W$4,0))))</f>
        <v>5249.026889006831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140.40911684978346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3432.7875665034221</v>
      </c>
      <c r="G216">
        <f ca="1">IF($C216-G$1&lt;År1,0,F215*(1-VLOOKUP($A216,[1]Hugst!$R$5:$W$9,MATCH(ROUNDUP((G$1)/10,0)*10,[1]Hugst!$R$4:$W$4,0))))</f>
        <v>3434.895143481695</v>
      </c>
      <c r="H216">
        <f ca="1">IF($C216-H$1&lt;År1,0,G215*(1-VLOOKUP($A216,[1]Hugst!$R$5:$W$9,MATCH(ROUNDUP((H$1)/10,0)*10,[1]Hugst!$R$4:$W$4,0))))</f>
        <v>3437.0458192620495</v>
      </c>
      <c r="I216">
        <f ca="1">IF($C216-I$1&lt;År1,0,H215*(1-VLOOKUP($A216,[1]Hugst!$R$5:$W$9,MATCH(ROUNDUP((I$1)/10,0)*10,[1]Hugst!$R$4:$W$4,0))))</f>
        <v>3439.2398145523471</v>
      </c>
      <c r="J216">
        <f ca="1">IF($C216-J$1&lt;År1,0,I215*(1-VLOOKUP($A216,[1]Hugst!$R$5:$W$9,MATCH(ROUNDUP((J$1)/10,0)*10,[1]Hugst!$R$4:$W$4,0))))</f>
        <v>3441.4773510485315</v>
      </c>
      <c r="K216">
        <f ca="1">IF($C216-K$1&lt;År1,0,J215*(1-VLOOKUP($A216,[1]Hugst!$R$5:$W$9,MATCH(ROUNDUP((K$1)/10,0)*10,[1]Hugst!$R$4:$W$4,0))))</f>
        <v>3443.7586514382451</v>
      </c>
      <c r="L216">
        <f ca="1">IF($C216-L$1&lt;År1,0,K215*(1-VLOOKUP($A216,[1]Hugst!$R$5:$W$9,MATCH(ROUNDUP((L$1)/10,0)*10,[1]Hugst!$R$4:$W$4,0))))</f>
        <v>3446.0839394059653</v>
      </c>
      <c r="M216">
        <f ca="1">IF($C216-M$1&lt;År1,0,L215*(1-VLOOKUP($A216,[1]Hugst!$R$5:$W$9,MATCH(ROUNDUP((M$1)/10,0)*10,[1]Hugst!$R$4:$W$4,0))))</f>
        <v>3448.4534396371851</v>
      </c>
      <c r="N216">
        <f ca="1">IF($C216-N$1&lt;År1,0,M215*(1-VLOOKUP($A216,[1]Hugst!$R$5:$W$9,MATCH(ROUNDUP((N$1)/10,0)*10,[1]Hugst!$R$4:$W$4,0))))</f>
        <v>3450.8673778227417</v>
      </c>
      <c r="O216">
        <f ca="1">IF($C216-O$1&lt;År1,0,N215*(1-VLOOKUP($A216,[1]Hugst!$R$5:$W$9,MATCH(ROUNDUP((O$1)/10,0)*10,[1]Hugst!$R$4:$W$4,0))))</f>
        <v>3448.9310783282303</v>
      </c>
      <c r="P216">
        <f ca="1">IF($C216-P$1&lt;År1,0,O215*(1-VLOOKUP($A216,[1]Hugst!$R$5:$W$9,MATCH(ROUNDUP((P$1)/10,0)*10,[1]Hugst!$R$4:$W$4,0))))</f>
        <v>3434.2810986754585</v>
      </c>
      <c r="Q216">
        <f ca="1">IF($C216-Q$1&lt;År1,0,P215*(1-VLOOKUP($A216,[1]Hugst!$R$5:$W$9,MATCH(ROUNDUP((Q$1)/10,0)*10,[1]Hugst!$R$4:$W$4,0))))</f>
        <v>3419.6655578623158</v>
      </c>
      <c r="R216">
        <f ca="1">IF($C216-R$1&lt;År1,0,Q215*(1-VLOOKUP($A216,[1]Hugst!$R$5:$W$9,MATCH(ROUNDUP((R$1)/10,0)*10,[1]Hugst!$R$4:$W$4,0))))</f>
        <v>3405.0843867197482</v>
      </c>
      <c r="S216">
        <f ca="1">IF($C216-S$1&lt;År1,0,R215*(1-VLOOKUP($A216,[1]Hugst!$R$5:$W$9,MATCH(ROUNDUP((S$1)/10,0)*10,[1]Hugst!$R$4:$W$4,0))))</f>
        <v>3390.5375162484747</v>
      </c>
      <c r="T216">
        <f ca="1">IF($C216-T$1&lt;År1,0,S215*(1-VLOOKUP($A216,[1]Hugst!$R$5:$W$9,MATCH(ROUNDUP((T$1)/10,0)*10,[1]Hugst!$R$4:$W$4,0))))</f>
        <v>3376.0248776188128</v>
      </c>
      <c r="U216">
        <f ca="1">IF($C216-U$1&lt;År1,0,T215*(1-VLOOKUP($A216,[1]Hugst!$R$5:$W$9,MATCH(ROUNDUP((U$1)/10,0)*10,[1]Hugst!$R$4:$W$4,0))))</f>
        <v>3361.5464021704988</v>
      </c>
      <c r="V216">
        <f ca="1">IF($C216-V$1&lt;År1,0,U215*(1-VLOOKUP($A216,[1]Hugst!$R$5:$W$9,MATCH(ROUNDUP((V$1)/10,0)*10,[1]Hugst!$R$4:$W$4,0))))</f>
        <v>3347.1020214122323</v>
      </c>
      <c r="W216">
        <f ca="1">IF($C216-W$1&lt;År1,0,V215*(1-VLOOKUP($A216,[1]Hugst!$R$5:$W$9,MATCH(ROUNDUP((W$1)/10,0)*10,[1]Hugst!$R$4:$W$4,0))))</f>
        <v>3332.6916670212636</v>
      </c>
      <c r="X216">
        <f ca="1">IF($C216-X$1&lt;År1,0,W215*(1-VLOOKUP($A216,[1]Hugst!$R$5:$W$9,MATCH(ROUNDUP((X$1)/10,0)*10,[1]Hugst!$R$4:$W$4,0))))</f>
        <v>5276.9200216319687</v>
      </c>
      <c r="Y216">
        <f ca="1">IF($C216-Y$1&lt;År1,0,X215*(1-VLOOKUP($A216,[1]Hugst!$R$5:$W$9,MATCH(ROUNDUP((Y$1)/10,0)*10,[1]Hugst!$R$4:$W$4,0))))</f>
        <v>5258.2781393986788</v>
      </c>
      <c r="Z216">
        <f ca="1">IF($C216-Z$1&lt;År1,0,Y215*(1-VLOOKUP($A216,[1]Hugst!$R$5:$W$9,MATCH(ROUNDUP((Z$1)/10,0)*10,[1]Hugst!$R$4:$W$4,0))))</f>
        <v>5256.459881430992</v>
      </c>
      <c r="AA216">
        <f ca="1">IF($C216-AA$1&lt;År1,0,Z215*(1-VLOOKUP($A216,[1]Hugst!$R$5:$W$9,MATCH(ROUNDUP((AA$1)/10,0)*10,[1]Hugst!$R$4:$W$4,0))))</f>
        <v>5254.6612967361498</v>
      </c>
      <c r="AB216">
        <f ca="1">IF($C216-AB$1&lt;År1,0,AA215*(1-VLOOKUP($A216,[1]Hugst!$R$5:$W$9,MATCH(ROUNDUP((AB$1)/10,0)*10,[1]Hugst!$R$4:$W$4,0))))</f>
        <v>5252.8824276457926</v>
      </c>
      <c r="AC216">
        <f ca="1">IF($C216-AC$1&lt;År1,0,AB215*(1-VLOOKUP($A216,[1]Hugst!$R$5:$W$9,MATCH(ROUNDUP((AC$1)/10,0)*10,[1]Hugst!$R$4:$W$4,0))))</f>
        <v>5251.1233166918701</v>
      </c>
      <c r="AD216">
        <f ca="1">IF($C216-AD$1&lt;År1,0,AC215*(1-VLOOKUP($A216,[1]Hugst!$R$5:$W$9,MATCH(ROUNDUP((AD$1)/10,0)*10,[1]Hugst!$R$4:$W$4,0))))</f>
        <v>5249.3840066074272</v>
      </c>
      <c r="AE216">
        <f ca="1">IF($C216-AE$1&lt;År1,0,AD215*(1-VLOOKUP($A216,[1]Hugst!$R$5:$W$9,MATCH(ROUNDUP((AE$1)/10,0)*10,[1]Hugst!$R$4:$W$4,0))))</f>
        <v>5247.664540327286</v>
      </c>
      <c r="AF216">
        <f ca="1">IF($C216-AF$1&lt;År1,0,AE215*(1-VLOOKUP($A216,[1]Hugst!$R$5:$W$9,MATCH(ROUNDUP((AF$1)/10,0)*10,[1]Hugst!$R$4:$W$4,0))))</f>
        <v>5245.9649609888129</v>
      </c>
      <c r="AG216">
        <f ca="1">IF($C216-AG$1&lt;År1,0,AF215*(1-VLOOKUP($A216,[1]Hugst!$R$5:$W$9,MATCH(ROUNDUP((AG$1)/10,0)*10,[1]Hugst!$R$4:$W$4,0))))</f>
        <v>5244.2853119325573</v>
      </c>
      <c r="AH216">
        <f ca="1">IF($C216-AH$1&lt;År1,0,AG215*(1-VLOOKUP($A216,[1]Hugst!$R$5:$W$9,MATCH(ROUNDUP((AH$1)/10,0)*10,[1]Hugst!$R$4:$W$4,0))))</f>
        <v>5242.6256367031638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142.59797786378476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3430.7228686024932</v>
      </c>
      <c r="G217">
        <f ca="1">IF($C217-G$1&lt;År1,0,F216*(1-VLOOKUP($A217,[1]Hugst!$R$5:$W$9,MATCH(ROUNDUP((G$1)/10,0)*10,[1]Hugst!$R$4:$W$4,0))))</f>
        <v>3432.7875665034221</v>
      </c>
      <c r="H217">
        <f ca="1">IF($C217-H$1&lt;År1,0,G216*(1-VLOOKUP($A217,[1]Hugst!$R$5:$W$9,MATCH(ROUNDUP((H$1)/10,0)*10,[1]Hugst!$R$4:$W$4,0))))</f>
        <v>3434.895143481695</v>
      </c>
      <c r="I217">
        <f ca="1">IF($C217-I$1&lt;År1,0,H216*(1-VLOOKUP($A217,[1]Hugst!$R$5:$W$9,MATCH(ROUNDUP((I$1)/10,0)*10,[1]Hugst!$R$4:$W$4,0))))</f>
        <v>3437.0458192620495</v>
      </c>
      <c r="J217">
        <f ca="1">IF($C217-J$1&lt;År1,0,I216*(1-VLOOKUP($A217,[1]Hugst!$R$5:$W$9,MATCH(ROUNDUP((J$1)/10,0)*10,[1]Hugst!$R$4:$W$4,0))))</f>
        <v>3439.2398145523471</v>
      </c>
      <c r="K217">
        <f ca="1">IF($C217-K$1&lt;År1,0,J216*(1-VLOOKUP($A217,[1]Hugst!$R$5:$W$9,MATCH(ROUNDUP((K$1)/10,0)*10,[1]Hugst!$R$4:$W$4,0))))</f>
        <v>3441.4773510485315</v>
      </c>
      <c r="L217">
        <f ca="1">IF($C217-L$1&lt;År1,0,K216*(1-VLOOKUP($A217,[1]Hugst!$R$5:$W$9,MATCH(ROUNDUP((L$1)/10,0)*10,[1]Hugst!$R$4:$W$4,0))))</f>
        <v>3443.7586514382451</v>
      </c>
      <c r="M217">
        <f ca="1">IF($C217-M$1&lt;År1,0,L216*(1-VLOOKUP($A217,[1]Hugst!$R$5:$W$9,MATCH(ROUNDUP((M$1)/10,0)*10,[1]Hugst!$R$4:$W$4,0))))</f>
        <v>3446.0839394059653</v>
      </c>
      <c r="N217">
        <f ca="1">IF($C217-N$1&lt;År1,0,M216*(1-VLOOKUP($A217,[1]Hugst!$R$5:$W$9,MATCH(ROUNDUP((N$1)/10,0)*10,[1]Hugst!$R$4:$W$4,0))))</f>
        <v>3448.4534396371851</v>
      </c>
      <c r="O217">
        <f ca="1">IF($C217-O$1&lt;År1,0,N216*(1-VLOOKUP($A217,[1]Hugst!$R$5:$W$9,MATCH(ROUNDUP((O$1)/10,0)*10,[1]Hugst!$R$4:$W$4,0))))</f>
        <v>3450.8673778227417</v>
      </c>
      <c r="P217">
        <f ca="1">IF($C217-P$1&lt;År1,0,O216*(1-VLOOKUP($A217,[1]Hugst!$R$5:$W$9,MATCH(ROUNDUP((P$1)/10,0)*10,[1]Hugst!$R$4:$W$4,0))))</f>
        <v>3441.3602540099487</v>
      </c>
      <c r="Q217">
        <f ca="1">IF($C217-Q$1&lt;År1,0,P216*(1-VLOOKUP($A217,[1]Hugst!$R$5:$W$9,MATCH(ROUNDUP((Q$1)/10,0)*10,[1]Hugst!$R$4:$W$4,0))))</f>
        <v>3426.7424328490979</v>
      </c>
      <c r="R217">
        <f ca="1">IF($C217-R$1&lt;År1,0,Q216*(1-VLOOKUP($A217,[1]Hugst!$R$5:$W$9,MATCH(ROUNDUP((R$1)/10,0)*10,[1]Hugst!$R$4:$W$4,0))))</f>
        <v>3412.158974930423</v>
      </c>
      <c r="S217">
        <f ca="1">IF($C217-S$1&lt;År1,0,R216*(1-VLOOKUP($A217,[1]Hugst!$R$5:$W$9,MATCH(ROUNDUP((S$1)/10,0)*10,[1]Hugst!$R$4:$W$4,0))))</f>
        <v>3397.6098112367049</v>
      </c>
      <c r="T217">
        <f ca="1">IF($C217-T$1&lt;År1,0,S216*(1-VLOOKUP($A217,[1]Hugst!$R$5:$W$9,MATCH(ROUNDUP((T$1)/10,0)*10,[1]Hugst!$R$4:$W$4,0))))</f>
        <v>3383.0948729201245</v>
      </c>
      <c r="U217">
        <f ca="1">IF($C217-U$1&lt;År1,0,T216*(1-VLOOKUP($A217,[1]Hugst!$R$5:$W$9,MATCH(ROUNDUP((U$1)/10,0)*10,[1]Hugst!$R$4:$W$4,0))))</f>
        <v>3368.6140913020886</v>
      </c>
      <c r="V217">
        <f ca="1">IF($C217-V$1&lt;År1,0,U216*(1-VLOOKUP($A217,[1]Hugst!$R$5:$W$9,MATCH(ROUNDUP((V$1)/10,0)*10,[1]Hugst!$R$4:$W$4,0))))</f>
        <v>3354.1673978730514</v>
      </c>
      <c r="W217">
        <f ca="1">IF($C217-W$1&lt;År1,0,V216*(1-VLOOKUP($A217,[1]Hugst!$R$5:$W$9,MATCH(ROUNDUP((W$1)/10,0)*10,[1]Hugst!$R$4:$W$4,0))))</f>
        <v>3339.7547242920591</v>
      </c>
      <c r="X217">
        <f ca="1">IF($C217-X$1&lt;År1,0,W216*(1-VLOOKUP($A217,[1]Hugst!$R$5:$W$9,MATCH(ROUNDUP((X$1)/10,0)*10,[1]Hugst!$R$4:$W$4,0))))</f>
        <v>3325.3760023863388</v>
      </c>
      <c r="Y217">
        <f ca="1">IF($C217-Y$1&lt;År1,0,X216*(1-VLOOKUP($A217,[1]Hugst!$R$5:$W$9,MATCH(ROUNDUP((Y$1)/10,0)*10,[1]Hugst!$R$4:$W$4,0))))</f>
        <v>5265.3365386576543</v>
      </c>
      <c r="Z217">
        <f ca="1">IF($C217-Z$1&lt;År1,0,Y216*(1-VLOOKUP($A217,[1]Hugst!$R$5:$W$9,MATCH(ROUNDUP((Z$1)/10,0)*10,[1]Hugst!$R$4:$W$4,0))))</f>
        <v>5251.8656050823392</v>
      </c>
      <c r="AA217">
        <f ca="1">IF($C217-AA$1&lt;År1,0,Z216*(1-VLOOKUP($A217,[1]Hugst!$R$5:$W$9,MATCH(ROUNDUP((AA$1)/10,0)*10,[1]Hugst!$R$4:$W$4,0))))</f>
        <v>5250.0495645024175</v>
      </c>
      <c r="AB217">
        <f ca="1">IF($C217-AB$1&lt;År1,0,AA216*(1-VLOOKUP($A217,[1]Hugst!$R$5:$W$9,MATCH(ROUNDUP((AB$1)/10,0)*10,[1]Hugst!$R$4:$W$4,0))))</f>
        <v>5248.253173203545</v>
      </c>
      <c r="AC217">
        <f ca="1">IF($C217-AC$1&lt;År1,0,AB216*(1-VLOOKUP($A217,[1]Hugst!$R$5:$W$9,MATCH(ROUNDUP((AC$1)/10,0)*10,[1]Hugst!$R$4:$W$4,0))))</f>
        <v>5246.4764734657365</v>
      </c>
      <c r="AD217">
        <f ca="1">IF($C217-AD$1&lt;År1,0,AC216*(1-VLOOKUP($A217,[1]Hugst!$R$5:$W$9,MATCH(ROUNDUP((AD$1)/10,0)*10,[1]Hugst!$R$4:$W$4,0))))</f>
        <v>5244.7195077690749</v>
      </c>
      <c r="AE217">
        <f ca="1">IF($C217-AE$1&lt;År1,0,AD216*(1-VLOOKUP($A217,[1]Hugst!$R$5:$W$9,MATCH(ROUNDUP((AE$1)/10,0)*10,[1]Hugst!$R$4:$W$4,0))))</f>
        <v>5242.9823187944912</v>
      </c>
      <c r="AF217">
        <f ca="1">IF($C217-AF$1&lt;År1,0,AE216*(1-VLOOKUP($A217,[1]Hugst!$R$5:$W$9,MATCH(ROUNDUP((AF$1)/10,0)*10,[1]Hugst!$R$4:$W$4,0))))</f>
        <v>5241.2649494244479</v>
      </c>
      <c r="AG217">
        <f ca="1">IF($C217-AG$1&lt;År1,0,AF216*(1-VLOOKUP($A217,[1]Hugst!$R$5:$W$9,MATCH(ROUNDUP((AG$1)/10,0)*10,[1]Hugst!$R$4:$W$4,0))))</f>
        <v>5239.5674427437043</v>
      </c>
      <c r="AH217">
        <f ca="1">IF($C217-AH$1&lt;År1,0,AG216*(1-VLOOKUP($A217,[1]Hugst!$R$5:$W$9,MATCH(ROUNDUP((AH$1)/10,0)*10,[1]Hugst!$R$4:$W$4,0))))</f>
        <v>5237.8898420399564</v>
      </c>
      <c r="AI217">
        <f ca="1">IF($C217-AI$1&lt;År1,0,AH216*(1-VLOOKUP($A217,[1]Hugst!$R$5:$W$9,MATCH(ROUNDUP((AI$1)/10,0)*10,[1]Hugst!$R$4:$W$4,0))))</f>
        <v>5236.2321908047452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141.91204367308819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3425.8046432914484</v>
      </c>
      <c r="G218">
        <f ca="1">IF($C218-G$1&lt;År1,0,F217*(1-VLOOKUP($A218,[1]Hugst!$R$5:$W$9,MATCH(ROUNDUP((G$1)/10,0)*10,[1]Hugst!$R$4:$W$4,0))))</f>
        <v>3430.7228686024932</v>
      </c>
      <c r="H218">
        <f ca="1">IF($C218-H$1&lt;År1,0,G217*(1-VLOOKUP($A218,[1]Hugst!$R$5:$W$9,MATCH(ROUNDUP((H$1)/10,0)*10,[1]Hugst!$R$4:$W$4,0))))</f>
        <v>3432.7875665034221</v>
      </c>
      <c r="I218">
        <f ca="1">IF($C218-I$1&lt;År1,0,H217*(1-VLOOKUP($A218,[1]Hugst!$R$5:$W$9,MATCH(ROUNDUP((I$1)/10,0)*10,[1]Hugst!$R$4:$W$4,0))))</f>
        <v>3434.895143481695</v>
      </c>
      <c r="J218">
        <f ca="1">IF($C218-J$1&lt;År1,0,I217*(1-VLOOKUP($A218,[1]Hugst!$R$5:$W$9,MATCH(ROUNDUP((J$1)/10,0)*10,[1]Hugst!$R$4:$W$4,0))))</f>
        <v>3437.0458192620495</v>
      </c>
      <c r="K218">
        <f ca="1">IF($C218-K$1&lt;År1,0,J217*(1-VLOOKUP($A218,[1]Hugst!$R$5:$W$9,MATCH(ROUNDUP((K$1)/10,0)*10,[1]Hugst!$R$4:$W$4,0))))</f>
        <v>3439.2398145523471</v>
      </c>
      <c r="L218">
        <f ca="1">IF($C218-L$1&lt;År1,0,K217*(1-VLOOKUP($A218,[1]Hugst!$R$5:$W$9,MATCH(ROUNDUP((L$1)/10,0)*10,[1]Hugst!$R$4:$W$4,0))))</f>
        <v>3441.4773510485315</v>
      </c>
      <c r="M218">
        <f ca="1">IF($C218-M$1&lt;År1,0,L217*(1-VLOOKUP($A218,[1]Hugst!$R$5:$W$9,MATCH(ROUNDUP((M$1)/10,0)*10,[1]Hugst!$R$4:$W$4,0))))</f>
        <v>3443.7586514382451</v>
      </c>
      <c r="N218">
        <f ca="1">IF($C218-N$1&lt;År1,0,M217*(1-VLOOKUP($A218,[1]Hugst!$R$5:$W$9,MATCH(ROUNDUP((N$1)/10,0)*10,[1]Hugst!$R$4:$W$4,0))))</f>
        <v>3446.0839394059653</v>
      </c>
      <c r="O218">
        <f ca="1">IF($C218-O$1&lt;År1,0,N217*(1-VLOOKUP($A218,[1]Hugst!$R$5:$W$9,MATCH(ROUNDUP((O$1)/10,0)*10,[1]Hugst!$R$4:$W$4,0))))</f>
        <v>3448.4534396371851</v>
      </c>
      <c r="P218">
        <f ca="1">IF($C218-P$1&lt;År1,0,O217*(1-VLOOKUP($A218,[1]Hugst!$R$5:$W$9,MATCH(ROUNDUP((P$1)/10,0)*10,[1]Hugst!$R$4:$W$4,0))))</f>
        <v>3443.2923030909355</v>
      </c>
      <c r="Q218">
        <f ca="1">IF($C218-Q$1&lt;År1,0,P217*(1-VLOOKUP($A218,[1]Hugst!$R$5:$W$9,MATCH(ROUNDUP((Q$1)/10,0)*10,[1]Hugst!$R$4:$W$4,0))))</f>
        <v>3433.8060485743172</v>
      </c>
      <c r="R218">
        <f ca="1">IF($C218-R$1&lt;År1,0,Q217*(1-VLOOKUP($A218,[1]Hugst!$R$5:$W$9,MATCH(ROUNDUP((R$1)/10,0)*10,[1]Hugst!$R$4:$W$4,0))))</f>
        <v>3419.2203153135756</v>
      </c>
      <c r="S218">
        <f ca="1">IF($C218-S$1&lt;År1,0,R217*(1-VLOOKUP($A218,[1]Hugst!$R$5:$W$9,MATCH(ROUNDUP((S$1)/10,0)*10,[1]Hugst!$R$4:$W$4,0))))</f>
        <v>3404.6688698635026</v>
      </c>
      <c r="T218">
        <f ca="1">IF($C218-T$1&lt;År1,0,S217*(1-VLOOKUP($A218,[1]Hugst!$R$5:$W$9,MATCH(ROUNDUP((T$1)/10,0)*10,[1]Hugst!$R$4:$W$4,0))))</f>
        <v>3390.1516433583806</v>
      </c>
      <c r="U218">
        <f ca="1">IF($C218-U$1&lt;År1,0,T217*(1-VLOOKUP($A218,[1]Hugst!$R$5:$W$9,MATCH(ROUNDUP((U$1)/10,0)*10,[1]Hugst!$R$4:$W$4,0))))</f>
        <v>3375.6685671015193</v>
      </c>
      <c r="V218">
        <f ca="1">IF($C218-V$1&lt;År1,0,U217*(1-VLOOKUP($A218,[1]Hugst!$R$5:$W$9,MATCH(ROUNDUP((V$1)/10,0)*10,[1]Hugst!$R$4:$W$4,0))))</f>
        <v>3361.219572565084</v>
      </c>
      <c r="W218">
        <f ca="1">IF($C218-W$1&lt;År1,0,V217*(1-VLOOKUP($A218,[1]Hugst!$R$5:$W$9,MATCH(ROUNDUP((W$1)/10,0)*10,[1]Hugst!$R$4:$W$4,0))))</f>
        <v>3346.8045913899155</v>
      </c>
      <c r="X218">
        <f ca="1">IF($C218-X$1&lt;År1,0,W217*(1-VLOOKUP($A218,[1]Hugst!$R$5:$W$9,MATCH(ROUNDUP((X$1)/10,0)*10,[1]Hugst!$R$4:$W$4,0))))</f>
        <v>3332.4235553850767</v>
      </c>
      <c r="Y218">
        <f ca="1">IF($C218-Y$1&lt;År1,0,X217*(1-VLOOKUP($A218,[1]Hugst!$R$5:$W$9,MATCH(ROUNDUP((Y$1)/10,0)*10,[1]Hugst!$R$4:$W$4,0))))</f>
        <v>3318.0763965274418</v>
      </c>
      <c r="Z218">
        <f ca="1">IF($C218-Z$1&lt;År1,0,Y217*(1-VLOOKUP($A218,[1]Hugst!$R$5:$W$9,MATCH(ROUNDUP((Z$1)/10,0)*10,[1]Hugst!$R$4:$W$4,0))))</f>
        <v>5258.9153965373398</v>
      </c>
      <c r="AA218">
        <f ca="1">IF($C218-AA$1&lt;År1,0,Z217*(1-VLOOKUP($A218,[1]Hugst!$R$5:$W$9,MATCH(ROUNDUP((AA$1)/10,0)*10,[1]Hugst!$R$4:$W$4,0))))</f>
        <v>5245.4608909297995</v>
      </c>
      <c r="AB218">
        <f ca="1">IF($C218-AB$1&lt;År1,0,AA217*(1-VLOOKUP($A218,[1]Hugst!$R$5:$W$9,MATCH(ROUNDUP((AB$1)/10,0)*10,[1]Hugst!$R$4:$W$4,0))))</f>
        <v>5243.6470650335123</v>
      </c>
      <c r="AC218">
        <f ca="1">IF($C218-AC$1&lt;År1,0,AB217*(1-VLOOKUP($A218,[1]Hugst!$R$5:$W$9,MATCH(ROUNDUP((AC$1)/10,0)*10,[1]Hugst!$R$4:$W$4,0))))</f>
        <v>5241.8528644557355</v>
      </c>
      <c r="AD218">
        <f ca="1">IF($C218-AD$1&lt;År1,0,AC217*(1-VLOOKUP($A218,[1]Hugst!$R$5:$W$9,MATCH(ROUNDUP((AD$1)/10,0)*10,[1]Hugst!$R$4:$W$4,0))))</f>
        <v>5240.0783314249247</v>
      </c>
      <c r="AE218">
        <f ca="1">IF($C218-AE$1&lt;År1,0,AD217*(1-VLOOKUP($A218,[1]Hugst!$R$5:$W$9,MATCH(ROUNDUP((AE$1)/10,0)*10,[1]Hugst!$R$4:$W$4,0))))</f>
        <v>5238.3235083693562</v>
      </c>
      <c r="AF218">
        <f ca="1">IF($C218-AF$1&lt;År1,0,AE217*(1-VLOOKUP($A218,[1]Hugst!$R$5:$W$9,MATCH(ROUNDUP((AF$1)/10,0)*10,[1]Hugst!$R$4:$W$4,0))))</f>
        <v>5236.5884379179124</v>
      </c>
      <c r="AG218">
        <f ca="1">IF($C218-AG$1&lt;År1,0,AF217*(1-VLOOKUP($A218,[1]Hugst!$R$5:$W$9,MATCH(ROUNDUP((AG$1)/10,0)*10,[1]Hugst!$R$4:$W$4,0))))</f>
        <v>5234.8731629007598</v>
      </c>
      <c r="AH218">
        <f ca="1">IF($C218-AH$1&lt;År1,0,AG217*(1-VLOOKUP($A218,[1]Hugst!$R$5:$W$9,MATCH(ROUNDUP((AH$1)/10,0)*10,[1]Hugst!$R$4:$W$4,0))))</f>
        <v>5233.1777263501144</v>
      </c>
      <c r="AI218">
        <f ca="1">IF($C218-AI$1&lt;År1,0,AH217*(1-VLOOKUP($A218,[1]Hugst!$R$5:$W$9,MATCH(ROUNDUP((AI$1)/10,0)*10,[1]Hugst!$R$4:$W$4,0))))</f>
        <v>5231.5021715008834</v>
      </c>
      <c r="AJ218">
        <f ca="1">IF($C218-AJ$1&lt;År1,0,AI217*(1-VLOOKUP($A218,[1]Hugst!$R$5:$W$9,MATCH(ROUNDUP((AJ$1)/10,0)*10,[1]Hugst!$R$4:$W$4,0))))</f>
        <v>5232.7200838474982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960.76975059052859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959.33711395878777</v>
      </c>
      <c r="G220">
        <f ca="1">IF($C220-G$1&lt;År1,0,F219*(1-VLOOKUP($A220,[1]Hugst!$R$5:$W$9,MATCH(ROUNDUP((G$1)/10,0)*10,[1]Hugst!$R$4:$W$4,0))))</f>
        <v>960.76975059052859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957.91164051020678</v>
      </c>
      <c r="G221">
        <f ca="1">IF($C221-G$1&lt;År1,0,F220*(1-VLOOKUP($A221,[1]Hugst!$R$5:$W$9,MATCH(ROUNDUP((G$1)/10,0)*10,[1]Hugst!$R$4:$W$4,0))))</f>
        <v>959.33711395878777</v>
      </c>
      <c r="H221">
        <f ca="1">IF($C221-H$1&lt;År1,0,G220*(1-VLOOKUP($A221,[1]Hugst!$R$5:$W$9,MATCH(ROUNDUP((H$1)/10,0)*10,[1]Hugst!$R$4:$W$4,0))))</f>
        <v>960.76975059052859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956.49329442886085</v>
      </c>
      <c r="G222">
        <f ca="1">IF($C222-G$1&lt;År1,0,F221*(1-VLOOKUP($A222,[1]Hugst!$R$5:$W$9,MATCH(ROUNDUP((G$1)/10,0)*10,[1]Hugst!$R$4:$W$4,0))))</f>
        <v>957.91164051020678</v>
      </c>
      <c r="H222">
        <f ca="1">IF($C222-H$1&lt;År1,0,G221*(1-VLOOKUP($A222,[1]Hugst!$R$5:$W$9,MATCH(ROUNDUP((H$1)/10,0)*10,[1]Hugst!$R$4:$W$4,0))))</f>
        <v>959.33711395878777</v>
      </c>
      <c r="I222">
        <f ca="1">IF($C222-I$1&lt;År1,0,H221*(1-VLOOKUP($A222,[1]Hugst!$R$5:$W$9,MATCH(ROUNDUP((I$1)/10,0)*10,[1]Hugst!$R$4:$W$4,0))))</f>
        <v>960.76975059052859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955.0820400779362</v>
      </c>
      <c r="G223">
        <f ca="1">IF($C223-G$1&lt;År1,0,F222*(1-VLOOKUP($A223,[1]Hugst!$R$5:$W$9,MATCH(ROUNDUP((G$1)/10,0)*10,[1]Hugst!$R$4:$W$4,0))))</f>
        <v>956.49329442886085</v>
      </c>
      <c r="H223">
        <f ca="1">IF($C223-H$1&lt;År1,0,G222*(1-VLOOKUP($A223,[1]Hugst!$R$5:$W$9,MATCH(ROUNDUP((H$1)/10,0)*10,[1]Hugst!$R$4:$W$4,0))))</f>
        <v>957.91164051020678</v>
      </c>
      <c r="I223">
        <f ca="1">IF($C223-I$1&lt;År1,0,H222*(1-VLOOKUP($A223,[1]Hugst!$R$5:$W$9,MATCH(ROUNDUP((I$1)/10,0)*10,[1]Hugst!$R$4:$W$4,0))))</f>
        <v>959.33711395878777</v>
      </c>
      <c r="J223">
        <f ca="1">IF($C223-J$1&lt;År1,0,I222*(1-VLOOKUP($A223,[1]Hugst!$R$5:$W$9,MATCH(ROUNDUP((J$1)/10,0)*10,[1]Hugst!$R$4:$W$4,0))))</f>
        <v>960.76975059052859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953.67784199875382</v>
      </c>
      <c r="G224">
        <f ca="1">IF($C224-G$1&lt;År1,0,F223*(1-VLOOKUP($A224,[1]Hugst!$R$5:$W$9,MATCH(ROUNDUP((G$1)/10,0)*10,[1]Hugst!$R$4:$W$4,0))))</f>
        <v>955.0820400779362</v>
      </c>
      <c r="H224">
        <f ca="1">IF($C224-H$1&lt;År1,0,G223*(1-VLOOKUP($A224,[1]Hugst!$R$5:$W$9,MATCH(ROUNDUP((H$1)/10,0)*10,[1]Hugst!$R$4:$W$4,0))))</f>
        <v>956.49329442886085</v>
      </c>
      <c r="I224">
        <f ca="1">IF($C224-I$1&lt;År1,0,H223*(1-VLOOKUP($A224,[1]Hugst!$R$5:$W$9,MATCH(ROUNDUP((I$1)/10,0)*10,[1]Hugst!$R$4:$W$4,0))))</f>
        <v>957.91164051020678</v>
      </c>
      <c r="J224">
        <f ca="1">IF($C224-J$1&lt;År1,0,I223*(1-VLOOKUP($A224,[1]Hugst!$R$5:$W$9,MATCH(ROUNDUP((J$1)/10,0)*10,[1]Hugst!$R$4:$W$4,0))))</f>
        <v>959.33711395878777</v>
      </c>
      <c r="K224">
        <f ca="1">IF($C224-K$1&lt;År1,0,J223*(1-VLOOKUP($A224,[1]Hugst!$R$5:$W$9,MATCH(ROUNDUP((K$1)/10,0)*10,[1]Hugst!$R$4:$W$4,0))))</f>
        <v>960.76975059052859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952.28066490998458</v>
      </c>
      <c r="G225">
        <f ca="1">IF($C225-G$1&lt;År1,0,F224*(1-VLOOKUP($A225,[1]Hugst!$R$5:$W$9,MATCH(ROUNDUP((G$1)/10,0)*10,[1]Hugst!$R$4:$W$4,0))))</f>
        <v>953.67784199875382</v>
      </c>
      <c r="H225">
        <f ca="1">IF($C225-H$1&lt;År1,0,G224*(1-VLOOKUP($A225,[1]Hugst!$R$5:$W$9,MATCH(ROUNDUP((H$1)/10,0)*10,[1]Hugst!$R$4:$W$4,0))))</f>
        <v>955.0820400779362</v>
      </c>
      <c r="I225">
        <f ca="1">IF($C225-I$1&lt;År1,0,H224*(1-VLOOKUP($A225,[1]Hugst!$R$5:$W$9,MATCH(ROUNDUP((I$1)/10,0)*10,[1]Hugst!$R$4:$W$4,0))))</f>
        <v>956.49329442886085</v>
      </c>
      <c r="J225">
        <f ca="1">IF($C225-J$1&lt;År1,0,I224*(1-VLOOKUP($A225,[1]Hugst!$R$5:$W$9,MATCH(ROUNDUP((J$1)/10,0)*10,[1]Hugst!$R$4:$W$4,0))))</f>
        <v>957.91164051020678</v>
      </c>
      <c r="K225">
        <f ca="1">IF($C225-K$1&lt;År1,0,J224*(1-VLOOKUP($A225,[1]Hugst!$R$5:$W$9,MATCH(ROUNDUP((K$1)/10,0)*10,[1]Hugst!$R$4:$W$4,0))))</f>
        <v>959.33711395878777</v>
      </c>
      <c r="L225">
        <f ca="1">IF($C225-L$1&lt;År1,0,K224*(1-VLOOKUP($A225,[1]Hugst!$R$5:$W$9,MATCH(ROUNDUP((L$1)/10,0)*10,[1]Hugst!$R$4:$W$4,0))))</f>
        <v>960.76975059052859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950.8904737066332</v>
      </c>
      <c r="G226">
        <f ca="1">IF($C226-G$1&lt;År1,0,F225*(1-VLOOKUP($A226,[1]Hugst!$R$5:$W$9,MATCH(ROUNDUP((G$1)/10,0)*10,[1]Hugst!$R$4:$W$4,0))))</f>
        <v>952.28066490998458</v>
      </c>
      <c r="H226">
        <f ca="1">IF($C226-H$1&lt;År1,0,G225*(1-VLOOKUP($A226,[1]Hugst!$R$5:$W$9,MATCH(ROUNDUP((H$1)/10,0)*10,[1]Hugst!$R$4:$W$4,0))))</f>
        <v>953.67784199875382</v>
      </c>
      <c r="I226">
        <f ca="1">IF($C226-I$1&lt;År1,0,H225*(1-VLOOKUP($A226,[1]Hugst!$R$5:$W$9,MATCH(ROUNDUP((I$1)/10,0)*10,[1]Hugst!$R$4:$W$4,0))))</f>
        <v>955.0820400779362</v>
      </c>
      <c r="J226">
        <f ca="1">IF($C226-J$1&lt;År1,0,I225*(1-VLOOKUP($A226,[1]Hugst!$R$5:$W$9,MATCH(ROUNDUP((J$1)/10,0)*10,[1]Hugst!$R$4:$W$4,0))))</f>
        <v>956.49329442886085</v>
      </c>
      <c r="K226">
        <f ca="1">IF($C226-K$1&lt;År1,0,J225*(1-VLOOKUP($A226,[1]Hugst!$R$5:$W$9,MATCH(ROUNDUP((K$1)/10,0)*10,[1]Hugst!$R$4:$W$4,0))))</f>
        <v>957.91164051020678</v>
      </c>
      <c r="L226">
        <f ca="1">IF($C226-L$1&lt;År1,0,K225*(1-VLOOKUP($A226,[1]Hugst!$R$5:$W$9,MATCH(ROUNDUP((L$1)/10,0)*10,[1]Hugst!$R$4:$W$4,0))))</f>
        <v>959.33711395878777</v>
      </c>
      <c r="M226">
        <f ca="1">IF($C226-M$1&lt;År1,0,L225*(1-VLOOKUP($A226,[1]Hugst!$R$5:$W$9,MATCH(ROUNDUP((M$1)/10,0)*10,[1]Hugst!$R$4:$W$4,0))))</f>
        <v>960.76975059052859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949.50723345931829</v>
      </c>
      <c r="G227">
        <f ca="1">IF($C227-G$1&lt;År1,0,F226*(1-VLOOKUP($A227,[1]Hugst!$R$5:$W$9,MATCH(ROUNDUP((G$1)/10,0)*10,[1]Hugst!$R$4:$W$4,0))))</f>
        <v>950.8904737066332</v>
      </c>
      <c r="H227">
        <f ca="1">IF($C227-H$1&lt;År1,0,G226*(1-VLOOKUP($A227,[1]Hugst!$R$5:$W$9,MATCH(ROUNDUP((H$1)/10,0)*10,[1]Hugst!$R$4:$W$4,0))))</f>
        <v>952.28066490998458</v>
      </c>
      <c r="I227">
        <f ca="1">IF($C227-I$1&lt;År1,0,H226*(1-VLOOKUP($A227,[1]Hugst!$R$5:$W$9,MATCH(ROUNDUP((I$1)/10,0)*10,[1]Hugst!$R$4:$W$4,0))))</f>
        <v>953.67784199875382</v>
      </c>
      <c r="J227">
        <f ca="1">IF($C227-J$1&lt;År1,0,I226*(1-VLOOKUP($A227,[1]Hugst!$R$5:$W$9,MATCH(ROUNDUP((J$1)/10,0)*10,[1]Hugst!$R$4:$W$4,0))))</f>
        <v>955.0820400779362</v>
      </c>
      <c r="K227">
        <f ca="1">IF($C227-K$1&lt;År1,0,J226*(1-VLOOKUP($A227,[1]Hugst!$R$5:$W$9,MATCH(ROUNDUP((K$1)/10,0)*10,[1]Hugst!$R$4:$W$4,0))))</f>
        <v>956.49329442886085</v>
      </c>
      <c r="L227">
        <f ca="1">IF($C227-L$1&lt;År1,0,K226*(1-VLOOKUP($A227,[1]Hugst!$R$5:$W$9,MATCH(ROUNDUP((L$1)/10,0)*10,[1]Hugst!$R$4:$W$4,0))))</f>
        <v>957.91164051020678</v>
      </c>
      <c r="M227">
        <f ca="1">IF($C227-M$1&lt;År1,0,L226*(1-VLOOKUP($A227,[1]Hugst!$R$5:$W$9,MATCH(ROUNDUP((M$1)/10,0)*10,[1]Hugst!$R$4:$W$4,0))))</f>
        <v>959.33711395878777</v>
      </c>
      <c r="N227">
        <f ca="1">IF($C227-N$1&lt;År1,0,M226*(1-VLOOKUP($A227,[1]Hugst!$R$5:$W$9,MATCH(ROUNDUP((N$1)/10,0)*10,[1]Hugst!$R$4:$W$4,0))))</f>
        <v>960.76975059052859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948.13090941323208</v>
      </c>
      <c r="G228">
        <f ca="1">IF($C228-G$1&lt;År1,0,F227*(1-VLOOKUP($A228,[1]Hugst!$R$5:$W$9,MATCH(ROUNDUP((G$1)/10,0)*10,[1]Hugst!$R$4:$W$4,0))))</f>
        <v>949.50723345931829</v>
      </c>
      <c r="H228">
        <f ca="1">IF($C228-H$1&lt;År1,0,G227*(1-VLOOKUP($A228,[1]Hugst!$R$5:$W$9,MATCH(ROUNDUP((H$1)/10,0)*10,[1]Hugst!$R$4:$W$4,0))))</f>
        <v>950.8904737066332</v>
      </c>
      <c r="I228">
        <f ca="1">IF($C228-I$1&lt;År1,0,H227*(1-VLOOKUP($A228,[1]Hugst!$R$5:$W$9,MATCH(ROUNDUP((I$1)/10,0)*10,[1]Hugst!$R$4:$W$4,0))))</f>
        <v>952.28066490998458</v>
      </c>
      <c r="J228">
        <f ca="1">IF($C228-J$1&lt;År1,0,I227*(1-VLOOKUP($A228,[1]Hugst!$R$5:$W$9,MATCH(ROUNDUP((J$1)/10,0)*10,[1]Hugst!$R$4:$W$4,0))))</f>
        <v>953.67784199875382</v>
      </c>
      <c r="K228">
        <f ca="1">IF($C228-K$1&lt;År1,0,J227*(1-VLOOKUP($A228,[1]Hugst!$R$5:$W$9,MATCH(ROUNDUP((K$1)/10,0)*10,[1]Hugst!$R$4:$W$4,0))))</f>
        <v>955.0820400779362</v>
      </c>
      <c r="L228">
        <f ca="1">IF($C228-L$1&lt;År1,0,K227*(1-VLOOKUP($A228,[1]Hugst!$R$5:$W$9,MATCH(ROUNDUP((L$1)/10,0)*10,[1]Hugst!$R$4:$W$4,0))))</f>
        <v>956.49329442886085</v>
      </c>
      <c r="M228">
        <f ca="1">IF($C228-M$1&lt;År1,0,L227*(1-VLOOKUP($A228,[1]Hugst!$R$5:$W$9,MATCH(ROUNDUP((M$1)/10,0)*10,[1]Hugst!$R$4:$W$4,0))))</f>
        <v>957.91164051020678</v>
      </c>
      <c r="N228">
        <f ca="1">IF($C228-N$1&lt;År1,0,M227*(1-VLOOKUP($A228,[1]Hugst!$R$5:$W$9,MATCH(ROUNDUP((N$1)/10,0)*10,[1]Hugst!$R$4:$W$4,0))))</f>
        <v>959.33711395878777</v>
      </c>
      <c r="O228">
        <f ca="1">IF($C228-O$1&lt;År1,0,N227*(1-VLOOKUP($A228,[1]Hugst!$R$5:$W$9,MATCH(ROUNDUP((O$1)/10,0)*10,[1]Hugst!$R$4:$W$4,0))))</f>
        <v>960.76975059052859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2.1090067695895414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948.87047375697375</v>
      </c>
      <c r="G229">
        <f ca="1">IF($C229-G$1&lt;År1,0,F228*(1-VLOOKUP($A229,[1]Hugst!$R$5:$W$9,MATCH(ROUNDUP((G$1)/10,0)*10,[1]Hugst!$R$4:$W$4,0))))</f>
        <v>948.13090941323208</v>
      </c>
      <c r="H229">
        <f ca="1">IF($C229-H$1&lt;År1,0,G228*(1-VLOOKUP($A229,[1]Hugst!$R$5:$W$9,MATCH(ROUNDUP((H$1)/10,0)*10,[1]Hugst!$R$4:$W$4,0))))</f>
        <v>949.50723345931829</v>
      </c>
      <c r="I229">
        <f ca="1">IF($C229-I$1&lt;År1,0,H228*(1-VLOOKUP($A229,[1]Hugst!$R$5:$W$9,MATCH(ROUNDUP((I$1)/10,0)*10,[1]Hugst!$R$4:$W$4,0))))</f>
        <v>950.8904737066332</v>
      </c>
      <c r="J229">
        <f ca="1">IF($C229-J$1&lt;År1,0,I228*(1-VLOOKUP($A229,[1]Hugst!$R$5:$W$9,MATCH(ROUNDUP((J$1)/10,0)*10,[1]Hugst!$R$4:$W$4,0))))</f>
        <v>952.28066490998458</v>
      </c>
      <c r="K229">
        <f ca="1">IF($C229-K$1&lt;År1,0,J228*(1-VLOOKUP($A229,[1]Hugst!$R$5:$W$9,MATCH(ROUNDUP((K$1)/10,0)*10,[1]Hugst!$R$4:$W$4,0))))</f>
        <v>953.67784199875382</v>
      </c>
      <c r="L229">
        <f ca="1">IF($C229-L$1&lt;År1,0,K228*(1-VLOOKUP($A229,[1]Hugst!$R$5:$W$9,MATCH(ROUNDUP((L$1)/10,0)*10,[1]Hugst!$R$4:$W$4,0))))</f>
        <v>955.0820400779362</v>
      </c>
      <c r="M229">
        <f ca="1">IF($C229-M$1&lt;År1,0,L228*(1-VLOOKUP($A229,[1]Hugst!$R$5:$W$9,MATCH(ROUNDUP((M$1)/10,0)*10,[1]Hugst!$R$4:$W$4,0))))</f>
        <v>956.49329442886085</v>
      </c>
      <c r="N229">
        <f ca="1">IF($C229-N$1&lt;År1,0,M228*(1-VLOOKUP($A229,[1]Hugst!$R$5:$W$9,MATCH(ROUNDUP((N$1)/10,0)*10,[1]Hugst!$R$4:$W$4,0))))</f>
        <v>957.91164051020678</v>
      </c>
      <c r="O229">
        <f ca="1">IF($C229-O$1&lt;År1,0,N228*(1-VLOOKUP($A229,[1]Hugst!$R$5:$W$9,MATCH(ROUNDUP((O$1)/10,0)*10,[1]Hugst!$R$4:$W$4,0))))</f>
        <v>959.33711395878777</v>
      </c>
      <c r="P229">
        <f ca="1">IF($C229-P$1&lt;År1,0,O228*(1-VLOOKUP($A229,[1]Hugst!$R$5:$W$9,MATCH(ROUNDUP((P$1)/10,0)*10,[1]Hugst!$R$4:$W$4,0))))</f>
        <v>958.66074382093962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4.2102392000033433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646.20002006455798</v>
      </c>
      <c r="G230">
        <f ca="1">IF($C230-G$1&lt;År1,0,F229*(1-VLOOKUP($A230,[1]Hugst!$R$5:$W$9,MATCH(ROUNDUP((G$1)/10,0)*10,[1]Hugst!$R$4:$W$4,0))))</f>
        <v>948.87047375697375</v>
      </c>
      <c r="H230">
        <f ca="1">IF($C230-H$1&lt;År1,0,G229*(1-VLOOKUP($A230,[1]Hugst!$R$5:$W$9,MATCH(ROUNDUP((H$1)/10,0)*10,[1]Hugst!$R$4:$W$4,0))))</f>
        <v>948.13090941323208</v>
      </c>
      <c r="I230">
        <f ca="1">IF($C230-I$1&lt;År1,0,H229*(1-VLOOKUP($A230,[1]Hugst!$R$5:$W$9,MATCH(ROUNDUP((I$1)/10,0)*10,[1]Hugst!$R$4:$W$4,0))))</f>
        <v>949.50723345931829</v>
      </c>
      <c r="J230">
        <f ca="1">IF($C230-J$1&lt;År1,0,I229*(1-VLOOKUP($A230,[1]Hugst!$R$5:$W$9,MATCH(ROUNDUP((J$1)/10,0)*10,[1]Hugst!$R$4:$W$4,0))))</f>
        <v>950.8904737066332</v>
      </c>
      <c r="K230">
        <f ca="1">IF($C230-K$1&lt;År1,0,J229*(1-VLOOKUP($A230,[1]Hugst!$R$5:$W$9,MATCH(ROUNDUP((K$1)/10,0)*10,[1]Hugst!$R$4:$W$4,0))))</f>
        <v>952.28066490998458</v>
      </c>
      <c r="L230">
        <f ca="1">IF($C230-L$1&lt;År1,0,K229*(1-VLOOKUP($A230,[1]Hugst!$R$5:$W$9,MATCH(ROUNDUP((L$1)/10,0)*10,[1]Hugst!$R$4:$W$4,0))))</f>
        <v>953.67784199875382</v>
      </c>
      <c r="M230">
        <f ca="1">IF($C230-M$1&lt;År1,0,L229*(1-VLOOKUP($A230,[1]Hugst!$R$5:$W$9,MATCH(ROUNDUP((M$1)/10,0)*10,[1]Hugst!$R$4:$W$4,0))))</f>
        <v>955.0820400779362</v>
      </c>
      <c r="N230">
        <f ca="1">IF($C230-N$1&lt;År1,0,M229*(1-VLOOKUP($A230,[1]Hugst!$R$5:$W$9,MATCH(ROUNDUP((N$1)/10,0)*10,[1]Hugst!$R$4:$W$4,0))))</f>
        <v>956.49329442886085</v>
      </c>
      <c r="O230">
        <f ca="1">IF($C230-O$1&lt;År1,0,N229*(1-VLOOKUP($A230,[1]Hugst!$R$5:$W$9,MATCH(ROUNDUP((O$1)/10,0)*10,[1]Hugst!$R$4:$W$4,0))))</f>
        <v>957.91164051020678</v>
      </c>
      <c r="P230">
        <f ca="1">IF($C230-P$1&lt;År1,0,O229*(1-VLOOKUP($A230,[1]Hugst!$R$5:$W$9,MATCH(ROUNDUP((P$1)/10,0)*10,[1]Hugst!$R$4:$W$4,0))))</f>
        <v>957.23125200131722</v>
      </c>
      <c r="Q230">
        <f ca="1">IF($C230-Q$1&lt;År1,0,P229*(1-VLOOKUP($A230,[1]Hugst!$R$5:$W$9,MATCH(ROUNDUP((Q$1)/10,0)*10,[1]Hugst!$R$4:$W$4,0))))</f>
        <v>956.5563665784058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6.3037300809282897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646.93772870783687</v>
      </c>
      <c r="G231">
        <f ca="1">IF($C231-G$1&lt;År1,0,F230*(1-VLOOKUP($A231,[1]Hugst!$R$5:$W$9,MATCH(ROUNDUP((G$1)/10,0)*10,[1]Hugst!$R$4:$W$4,0))))</f>
        <v>646.20002006455798</v>
      </c>
      <c r="H231">
        <f ca="1">IF($C231-H$1&lt;År1,0,G230*(1-VLOOKUP($A231,[1]Hugst!$R$5:$W$9,MATCH(ROUNDUP((H$1)/10,0)*10,[1]Hugst!$R$4:$W$4,0))))</f>
        <v>948.87047375697375</v>
      </c>
      <c r="I231">
        <f ca="1">IF($C231-I$1&lt;År1,0,H230*(1-VLOOKUP($A231,[1]Hugst!$R$5:$W$9,MATCH(ROUNDUP((I$1)/10,0)*10,[1]Hugst!$R$4:$W$4,0))))</f>
        <v>948.13090941323208</v>
      </c>
      <c r="J231">
        <f ca="1">IF($C231-J$1&lt;År1,0,I230*(1-VLOOKUP($A231,[1]Hugst!$R$5:$W$9,MATCH(ROUNDUP((J$1)/10,0)*10,[1]Hugst!$R$4:$W$4,0))))</f>
        <v>949.50723345931829</v>
      </c>
      <c r="K231">
        <f ca="1">IF($C231-K$1&lt;År1,0,J230*(1-VLOOKUP($A231,[1]Hugst!$R$5:$W$9,MATCH(ROUNDUP((K$1)/10,0)*10,[1]Hugst!$R$4:$W$4,0))))</f>
        <v>950.8904737066332</v>
      </c>
      <c r="L231">
        <f ca="1">IF($C231-L$1&lt;År1,0,K230*(1-VLOOKUP($A231,[1]Hugst!$R$5:$W$9,MATCH(ROUNDUP((L$1)/10,0)*10,[1]Hugst!$R$4:$W$4,0))))</f>
        <v>952.28066490998458</v>
      </c>
      <c r="M231">
        <f ca="1">IF($C231-M$1&lt;År1,0,L230*(1-VLOOKUP($A231,[1]Hugst!$R$5:$W$9,MATCH(ROUNDUP((M$1)/10,0)*10,[1]Hugst!$R$4:$W$4,0))))</f>
        <v>953.67784199875382</v>
      </c>
      <c r="N231">
        <f ca="1">IF($C231-N$1&lt;År1,0,M230*(1-VLOOKUP($A231,[1]Hugst!$R$5:$W$9,MATCH(ROUNDUP((N$1)/10,0)*10,[1]Hugst!$R$4:$W$4,0))))</f>
        <v>955.0820400779362</v>
      </c>
      <c r="O231">
        <f ca="1">IF($C231-O$1&lt;År1,0,N230*(1-VLOOKUP($A231,[1]Hugst!$R$5:$W$9,MATCH(ROUNDUP((O$1)/10,0)*10,[1]Hugst!$R$4:$W$4,0))))</f>
        <v>956.49329442886085</v>
      </c>
      <c r="P231">
        <f ca="1">IF($C231-P$1&lt;År1,0,O230*(1-VLOOKUP($A231,[1]Hugst!$R$5:$W$9,MATCH(ROUNDUP((P$1)/10,0)*10,[1]Hugst!$R$4:$W$4,0))))</f>
        <v>955.80890764079413</v>
      </c>
      <c r="Q231">
        <f ca="1">IF($C231-Q$1&lt;År1,0,P230*(1-VLOOKUP($A231,[1]Hugst!$R$5:$W$9,MATCH(ROUNDUP((Q$1)/10,0)*10,[1]Hugst!$R$4:$W$4,0))))</f>
        <v>955.13001266765582</v>
      </c>
      <c r="R231">
        <f ca="1">IF($C231-R$1&lt;År1,0,Q230*(1-VLOOKUP($A231,[1]Hugst!$R$5:$W$9,MATCH(ROUNDUP((R$1)/10,0)*10,[1]Hugst!$R$4:$W$4,0))))</f>
        <v>954.45660870055076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8.3895120514498558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647.67450735188686</v>
      </c>
      <c r="G232">
        <f ca="1">IF($C232-G$1&lt;År1,0,F231*(1-VLOOKUP($A232,[1]Hugst!$R$5:$W$9,MATCH(ROUNDUP((G$1)/10,0)*10,[1]Hugst!$R$4:$W$4,0))))</f>
        <v>646.93772870783687</v>
      </c>
      <c r="H232">
        <f ca="1">IF($C232-H$1&lt;År1,0,G231*(1-VLOOKUP($A232,[1]Hugst!$R$5:$W$9,MATCH(ROUNDUP((H$1)/10,0)*10,[1]Hugst!$R$4:$W$4,0))))</f>
        <v>646.20002006455798</v>
      </c>
      <c r="I232">
        <f ca="1">IF($C232-I$1&lt;År1,0,H231*(1-VLOOKUP($A232,[1]Hugst!$R$5:$W$9,MATCH(ROUNDUP((I$1)/10,0)*10,[1]Hugst!$R$4:$W$4,0))))</f>
        <v>948.87047375697375</v>
      </c>
      <c r="J232">
        <f ca="1">IF($C232-J$1&lt;År1,0,I231*(1-VLOOKUP($A232,[1]Hugst!$R$5:$W$9,MATCH(ROUNDUP((J$1)/10,0)*10,[1]Hugst!$R$4:$W$4,0))))</f>
        <v>948.13090941323208</v>
      </c>
      <c r="K232">
        <f ca="1">IF($C232-K$1&lt;År1,0,J231*(1-VLOOKUP($A232,[1]Hugst!$R$5:$W$9,MATCH(ROUNDUP((K$1)/10,0)*10,[1]Hugst!$R$4:$W$4,0))))</f>
        <v>949.50723345931829</v>
      </c>
      <c r="L232">
        <f ca="1">IF($C232-L$1&lt;År1,0,K231*(1-VLOOKUP($A232,[1]Hugst!$R$5:$W$9,MATCH(ROUNDUP((L$1)/10,0)*10,[1]Hugst!$R$4:$W$4,0))))</f>
        <v>950.8904737066332</v>
      </c>
      <c r="M232">
        <f ca="1">IF($C232-M$1&lt;År1,0,L231*(1-VLOOKUP($A232,[1]Hugst!$R$5:$W$9,MATCH(ROUNDUP((M$1)/10,0)*10,[1]Hugst!$R$4:$W$4,0))))</f>
        <v>952.28066490998458</v>
      </c>
      <c r="N232">
        <f ca="1">IF($C232-N$1&lt;År1,0,M231*(1-VLOOKUP($A232,[1]Hugst!$R$5:$W$9,MATCH(ROUNDUP((N$1)/10,0)*10,[1]Hugst!$R$4:$W$4,0))))</f>
        <v>953.67784199875382</v>
      </c>
      <c r="O232">
        <f ca="1">IF($C232-O$1&lt;År1,0,N231*(1-VLOOKUP($A232,[1]Hugst!$R$5:$W$9,MATCH(ROUNDUP((O$1)/10,0)*10,[1]Hugst!$R$4:$W$4,0))))</f>
        <v>955.0820400779362</v>
      </c>
      <c r="P232">
        <f ca="1">IF($C232-P$1&lt;År1,0,O231*(1-VLOOKUP($A232,[1]Hugst!$R$5:$W$9,MATCH(ROUNDUP((P$1)/10,0)*10,[1]Hugst!$R$4:$W$4,0))))</f>
        <v>954.39367500206583</v>
      </c>
      <c r="Q232">
        <f ca="1">IF($C232-Q$1&lt;År1,0,P231*(1-VLOOKUP($A232,[1]Hugst!$R$5:$W$9,MATCH(ROUNDUP((Q$1)/10,0)*10,[1]Hugst!$R$4:$W$4,0))))</f>
        <v>953.71079052646064</v>
      </c>
      <c r="R232">
        <f ca="1">IF($C232-R$1&lt;År1,0,Q231*(1-VLOOKUP($A232,[1]Hugst!$R$5:$W$9,MATCH(ROUNDUP((R$1)/10,0)*10,[1]Hugst!$R$4:$W$4,0))))</f>
        <v>953.03338581058051</v>
      </c>
      <c r="S232">
        <f ca="1">IF($C232-S$1&lt;År1,0,R231*(1-VLOOKUP($A232,[1]Hugst!$R$5:$W$9,MATCH(ROUNDUP((S$1)/10,0)*10,[1]Hugst!$R$4:$W$4,0))))</f>
        <v>952.36146004730563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10.467617600776066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648.41035459137856</v>
      </c>
      <c r="G233">
        <f ca="1">IF($C233-G$1&lt;År1,0,F232*(1-VLOOKUP($A233,[1]Hugst!$R$5:$W$9,MATCH(ROUNDUP((G$1)/10,0)*10,[1]Hugst!$R$4:$W$4,0))))</f>
        <v>647.67450735188686</v>
      </c>
      <c r="H233">
        <f ca="1">IF($C233-H$1&lt;År1,0,G232*(1-VLOOKUP($A233,[1]Hugst!$R$5:$W$9,MATCH(ROUNDUP((H$1)/10,0)*10,[1]Hugst!$R$4:$W$4,0))))</f>
        <v>646.93772870783687</v>
      </c>
      <c r="I233">
        <f ca="1">IF($C233-I$1&lt;År1,0,H232*(1-VLOOKUP($A233,[1]Hugst!$R$5:$W$9,MATCH(ROUNDUP((I$1)/10,0)*10,[1]Hugst!$R$4:$W$4,0))))</f>
        <v>646.20002006455798</v>
      </c>
      <c r="J233">
        <f ca="1">IF($C233-J$1&lt;År1,0,I232*(1-VLOOKUP($A233,[1]Hugst!$R$5:$W$9,MATCH(ROUNDUP((J$1)/10,0)*10,[1]Hugst!$R$4:$W$4,0))))</f>
        <v>948.87047375697375</v>
      </c>
      <c r="K233">
        <f ca="1">IF($C233-K$1&lt;År1,0,J232*(1-VLOOKUP($A233,[1]Hugst!$R$5:$W$9,MATCH(ROUNDUP((K$1)/10,0)*10,[1]Hugst!$R$4:$W$4,0))))</f>
        <v>948.13090941323208</v>
      </c>
      <c r="L233">
        <f ca="1">IF($C233-L$1&lt;År1,0,K232*(1-VLOOKUP($A233,[1]Hugst!$R$5:$W$9,MATCH(ROUNDUP((L$1)/10,0)*10,[1]Hugst!$R$4:$W$4,0))))</f>
        <v>949.50723345931829</v>
      </c>
      <c r="M233">
        <f ca="1">IF($C233-M$1&lt;År1,0,L232*(1-VLOOKUP($A233,[1]Hugst!$R$5:$W$9,MATCH(ROUNDUP((M$1)/10,0)*10,[1]Hugst!$R$4:$W$4,0))))</f>
        <v>950.8904737066332</v>
      </c>
      <c r="N233">
        <f ca="1">IF($C233-N$1&lt;År1,0,M232*(1-VLOOKUP($A233,[1]Hugst!$R$5:$W$9,MATCH(ROUNDUP((N$1)/10,0)*10,[1]Hugst!$R$4:$W$4,0))))</f>
        <v>952.28066490998458</v>
      </c>
      <c r="O233">
        <f ca="1">IF($C233-O$1&lt;År1,0,N232*(1-VLOOKUP($A233,[1]Hugst!$R$5:$W$9,MATCH(ROUNDUP((O$1)/10,0)*10,[1]Hugst!$R$4:$W$4,0))))</f>
        <v>953.67784199875382</v>
      </c>
      <c r="P233">
        <f ca="1">IF($C233-P$1&lt;År1,0,O232*(1-VLOOKUP($A233,[1]Hugst!$R$5:$W$9,MATCH(ROUNDUP((P$1)/10,0)*10,[1]Hugst!$R$4:$W$4,0))))</f>
        <v>952.98551852654566</v>
      </c>
      <c r="Q233">
        <f ca="1">IF($C233-Q$1&lt;År1,0,P232*(1-VLOOKUP($A233,[1]Hugst!$R$5:$W$9,MATCH(ROUNDUP((Q$1)/10,0)*10,[1]Hugst!$R$4:$W$4,0))))</f>
        <v>952.29866449596375</v>
      </c>
      <c r="R233">
        <f ca="1">IF($C233-R$1&lt;År1,0,Q232*(1-VLOOKUP($A233,[1]Hugst!$R$5:$W$9,MATCH(ROUNDUP((R$1)/10,0)*10,[1]Hugst!$R$4:$W$4,0))))</f>
        <v>951.61727903506107</v>
      </c>
      <c r="S233">
        <f ca="1">IF($C233-S$1&lt;År1,0,R232*(1-VLOOKUP($A233,[1]Hugst!$R$5:$W$9,MATCH(ROUNDUP((S$1)/10,0)*10,[1]Hugst!$R$4:$W$4,0))))</f>
        <v>950.94136130514266</v>
      </c>
      <c r="T233">
        <f ca="1">IF($C233-T$1&lt;År1,0,S232*(1-VLOOKUP($A233,[1]Hugst!$R$5:$W$9,MATCH(ROUNDUP((T$1)/10,0)*10,[1]Hugst!$R$4:$W$4,0))))</f>
        <v>950.27091050086028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12.538079068965089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649.14526904128661</v>
      </c>
      <c r="G234">
        <f ca="1">IF($C234-G$1&lt;År1,0,F233*(1-VLOOKUP($A234,[1]Hugst!$R$5:$W$9,MATCH(ROUNDUP((G$1)/10,0)*10,[1]Hugst!$R$4:$W$4,0))))</f>
        <v>648.41035459137856</v>
      </c>
      <c r="H234">
        <f ca="1">IF($C234-H$1&lt;År1,0,G233*(1-VLOOKUP($A234,[1]Hugst!$R$5:$W$9,MATCH(ROUNDUP((H$1)/10,0)*10,[1]Hugst!$R$4:$W$4,0))))</f>
        <v>647.67450735188686</v>
      </c>
      <c r="I234">
        <f ca="1">IF($C234-I$1&lt;År1,0,H233*(1-VLOOKUP($A234,[1]Hugst!$R$5:$W$9,MATCH(ROUNDUP((I$1)/10,0)*10,[1]Hugst!$R$4:$W$4,0))))</f>
        <v>646.93772870783687</v>
      </c>
      <c r="J234">
        <f ca="1">IF($C234-J$1&lt;År1,0,I233*(1-VLOOKUP($A234,[1]Hugst!$R$5:$W$9,MATCH(ROUNDUP((J$1)/10,0)*10,[1]Hugst!$R$4:$W$4,0))))</f>
        <v>646.20002006455798</v>
      </c>
      <c r="K234">
        <f ca="1">IF($C234-K$1&lt;År1,0,J233*(1-VLOOKUP($A234,[1]Hugst!$R$5:$W$9,MATCH(ROUNDUP((K$1)/10,0)*10,[1]Hugst!$R$4:$W$4,0))))</f>
        <v>948.87047375697375</v>
      </c>
      <c r="L234">
        <f ca="1">IF($C234-L$1&lt;År1,0,K233*(1-VLOOKUP($A234,[1]Hugst!$R$5:$W$9,MATCH(ROUNDUP((L$1)/10,0)*10,[1]Hugst!$R$4:$W$4,0))))</f>
        <v>948.13090941323208</v>
      </c>
      <c r="M234">
        <f ca="1">IF($C234-M$1&lt;År1,0,L233*(1-VLOOKUP($A234,[1]Hugst!$R$5:$W$9,MATCH(ROUNDUP((M$1)/10,0)*10,[1]Hugst!$R$4:$W$4,0))))</f>
        <v>949.50723345931829</v>
      </c>
      <c r="N234">
        <f ca="1">IF($C234-N$1&lt;År1,0,M233*(1-VLOOKUP($A234,[1]Hugst!$R$5:$W$9,MATCH(ROUNDUP((N$1)/10,0)*10,[1]Hugst!$R$4:$W$4,0))))</f>
        <v>950.8904737066332</v>
      </c>
      <c r="O234">
        <f ca="1">IF($C234-O$1&lt;År1,0,N233*(1-VLOOKUP($A234,[1]Hugst!$R$5:$W$9,MATCH(ROUNDUP((O$1)/10,0)*10,[1]Hugst!$R$4:$W$4,0))))</f>
        <v>952.28066490998458</v>
      </c>
      <c r="P234">
        <f ca="1">IF($C234-P$1&lt;År1,0,O233*(1-VLOOKUP($A234,[1]Hugst!$R$5:$W$9,MATCH(ROUNDUP((P$1)/10,0)*10,[1]Hugst!$R$4:$W$4,0))))</f>
        <v>951.58440283339075</v>
      </c>
      <c r="Q234">
        <f ca="1">IF($C234-Q$1&lt;År1,0,P233*(1-VLOOKUP($A234,[1]Hugst!$R$5:$W$9,MATCH(ROUNDUP((Q$1)/10,0)*10,[1]Hugst!$R$4:$W$4,0))))</f>
        <v>950.8935990956337</v>
      </c>
      <c r="R234">
        <f ca="1">IF($C234-R$1&lt;År1,0,Q233*(1-VLOOKUP($A234,[1]Hugst!$R$5:$W$9,MATCH(ROUNDUP((R$1)/10,0)*10,[1]Hugst!$R$4:$W$4,0))))</f>
        <v>950.20825279341159</v>
      </c>
      <c r="S234">
        <f ca="1">IF($C234-S$1&lt;År1,0,R233*(1-VLOOKUP($A234,[1]Hugst!$R$5:$W$9,MATCH(ROUNDUP((S$1)/10,0)*10,[1]Hugst!$R$4:$W$4,0))))</f>
        <v>949.52836305669143</v>
      </c>
      <c r="T234">
        <f ca="1">IF($C234-T$1&lt;År1,0,S233*(1-VLOOKUP($A234,[1]Hugst!$R$5:$W$9,MATCH(ROUNDUP((T$1)/10,0)*10,[1]Hugst!$R$4:$W$4,0))))</f>
        <v>948.85392904861919</v>
      </c>
      <c r="U234">
        <f ca="1">IF($C234-U$1&lt;År1,0,T233*(1-VLOOKUP($A234,[1]Hugst!$R$5:$W$9,MATCH(ROUNDUP((U$1)/10,0)*10,[1]Hugst!$R$4:$W$4,0))))</f>
        <v>948.18494996561446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14.600928647643741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649.87924933676322</v>
      </c>
      <c r="G235">
        <f ca="1">IF($C235-G$1&lt;År1,0,F234*(1-VLOOKUP($A235,[1]Hugst!$R$5:$W$9,MATCH(ROUNDUP((G$1)/10,0)*10,[1]Hugst!$R$4:$W$4,0))))</f>
        <v>649.14526904128661</v>
      </c>
      <c r="H235">
        <f ca="1">IF($C235-H$1&lt;År1,0,G234*(1-VLOOKUP($A235,[1]Hugst!$R$5:$W$9,MATCH(ROUNDUP((H$1)/10,0)*10,[1]Hugst!$R$4:$W$4,0))))</f>
        <v>648.41035459137856</v>
      </c>
      <c r="I235">
        <f ca="1">IF($C235-I$1&lt;År1,0,H234*(1-VLOOKUP($A235,[1]Hugst!$R$5:$W$9,MATCH(ROUNDUP((I$1)/10,0)*10,[1]Hugst!$R$4:$W$4,0))))</f>
        <v>647.67450735188686</v>
      </c>
      <c r="J235">
        <f ca="1">IF($C235-J$1&lt;År1,0,I234*(1-VLOOKUP($A235,[1]Hugst!$R$5:$W$9,MATCH(ROUNDUP((J$1)/10,0)*10,[1]Hugst!$R$4:$W$4,0))))</f>
        <v>646.93772870783687</v>
      </c>
      <c r="K235">
        <f ca="1">IF($C235-K$1&lt;År1,0,J234*(1-VLOOKUP($A235,[1]Hugst!$R$5:$W$9,MATCH(ROUNDUP((K$1)/10,0)*10,[1]Hugst!$R$4:$W$4,0))))</f>
        <v>646.20002006455798</v>
      </c>
      <c r="L235">
        <f ca="1">IF($C235-L$1&lt;År1,0,K234*(1-VLOOKUP($A235,[1]Hugst!$R$5:$W$9,MATCH(ROUNDUP((L$1)/10,0)*10,[1]Hugst!$R$4:$W$4,0))))</f>
        <v>948.87047375697375</v>
      </c>
      <c r="M235">
        <f ca="1">IF($C235-M$1&lt;År1,0,L234*(1-VLOOKUP($A235,[1]Hugst!$R$5:$W$9,MATCH(ROUNDUP((M$1)/10,0)*10,[1]Hugst!$R$4:$W$4,0))))</f>
        <v>948.13090941323208</v>
      </c>
      <c r="N235">
        <f ca="1">IF($C235-N$1&lt;År1,0,M234*(1-VLOOKUP($A235,[1]Hugst!$R$5:$W$9,MATCH(ROUNDUP((N$1)/10,0)*10,[1]Hugst!$R$4:$W$4,0))))</f>
        <v>949.50723345931829</v>
      </c>
      <c r="O235">
        <f ca="1">IF($C235-O$1&lt;År1,0,N234*(1-VLOOKUP($A235,[1]Hugst!$R$5:$W$9,MATCH(ROUNDUP((O$1)/10,0)*10,[1]Hugst!$R$4:$W$4,0))))</f>
        <v>950.8904737066332</v>
      </c>
      <c r="P235">
        <f ca="1">IF($C235-P$1&lt;År1,0,O234*(1-VLOOKUP($A235,[1]Hugst!$R$5:$W$9,MATCH(ROUNDUP((P$1)/10,0)*10,[1]Hugst!$R$4:$W$4,0))))</f>
        <v>950.19029271871875</v>
      </c>
      <c r="Q235">
        <f ca="1">IF($C235-Q$1&lt;År1,0,P234*(1-VLOOKUP($A235,[1]Hugst!$R$5:$W$9,MATCH(ROUNDUP((Q$1)/10,0)*10,[1]Hugst!$R$4:$W$4,0))))</f>
        <v>949.49555902229304</v>
      </c>
      <c r="R235">
        <f ca="1">IF($C235-R$1&lt;År1,0,Q234*(1-VLOOKUP($A235,[1]Hugst!$R$5:$W$9,MATCH(ROUNDUP((R$1)/10,0)*10,[1]Hugst!$R$4:$W$4,0))))</f>
        <v>948.80627168298474</v>
      </c>
      <c r="S235">
        <f ca="1">IF($C235-S$1&lt;År1,0,R234*(1-VLOOKUP($A235,[1]Hugst!$R$5:$W$9,MATCH(ROUNDUP((S$1)/10,0)*10,[1]Hugst!$R$4:$W$4,0))))</f>
        <v>948.12242979947484</v>
      </c>
      <c r="T235">
        <f ca="1">IF($C235-T$1&lt;År1,0,S234*(1-VLOOKUP($A235,[1]Hugst!$R$5:$W$9,MATCH(ROUNDUP((T$1)/10,0)*10,[1]Hugst!$R$4:$W$4,0))))</f>
        <v>947.44403250364019</v>
      </c>
      <c r="U235">
        <f ca="1">IF($C235-U$1&lt;År1,0,T234*(1-VLOOKUP($A235,[1]Hugst!$R$5:$W$9,MATCH(ROUNDUP((U$1)/10,0)*10,[1]Hugst!$R$4:$W$4,0))))</f>
        <v>946.77107896046368</v>
      </c>
      <c r="V235">
        <f ca="1">IF($C235-V$1&lt;År1,0,U234*(1-VLOOKUP($A235,[1]Hugst!$R$5:$W$9,MATCH(ROUNDUP((V$1)/10,0)*10,[1]Hugst!$R$4:$W$4,0))))</f>
        <v>946.103568368129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16.656198380696878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650.6122941330409</v>
      </c>
      <c r="G236">
        <f ca="1">IF($C236-G$1&lt;År1,0,F235*(1-VLOOKUP($A236,[1]Hugst!$R$5:$W$9,MATCH(ROUNDUP((G$1)/10,0)*10,[1]Hugst!$R$4:$W$4,0))))</f>
        <v>649.87924933676322</v>
      </c>
      <c r="H236">
        <f ca="1">IF($C236-H$1&lt;År1,0,G235*(1-VLOOKUP($A236,[1]Hugst!$R$5:$W$9,MATCH(ROUNDUP((H$1)/10,0)*10,[1]Hugst!$R$4:$W$4,0))))</f>
        <v>649.14526904128661</v>
      </c>
      <c r="I236">
        <f ca="1">IF($C236-I$1&lt;År1,0,H235*(1-VLOOKUP($A236,[1]Hugst!$R$5:$W$9,MATCH(ROUNDUP((I$1)/10,0)*10,[1]Hugst!$R$4:$W$4,0))))</f>
        <v>648.41035459137856</v>
      </c>
      <c r="J236">
        <f ca="1">IF($C236-J$1&lt;År1,0,I235*(1-VLOOKUP($A236,[1]Hugst!$R$5:$W$9,MATCH(ROUNDUP((J$1)/10,0)*10,[1]Hugst!$R$4:$W$4,0))))</f>
        <v>647.67450735188686</v>
      </c>
      <c r="K236">
        <f ca="1">IF($C236-K$1&lt;År1,0,J235*(1-VLOOKUP($A236,[1]Hugst!$R$5:$W$9,MATCH(ROUNDUP((K$1)/10,0)*10,[1]Hugst!$R$4:$W$4,0))))</f>
        <v>646.93772870783687</v>
      </c>
      <c r="L236">
        <f ca="1">IF($C236-L$1&lt;År1,0,K235*(1-VLOOKUP($A236,[1]Hugst!$R$5:$W$9,MATCH(ROUNDUP((L$1)/10,0)*10,[1]Hugst!$R$4:$W$4,0))))</f>
        <v>646.20002006455798</v>
      </c>
      <c r="M236">
        <f ca="1">IF($C236-M$1&lt;År1,0,L235*(1-VLOOKUP($A236,[1]Hugst!$R$5:$W$9,MATCH(ROUNDUP((M$1)/10,0)*10,[1]Hugst!$R$4:$W$4,0))))</f>
        <v>948.87047375697375</v>
      </c>
      <c r="N236">
        <f ca="1">IF($C236-N$1&lt;År1,0,M235*(1-VLOOKUP($A236,[1]Hugst!$R$5:$W$9,MATCH(ROUNDUP((N$1)/10,0)*10,[1]Hugst!$R$4:$W$4,0))))</f>
        <v>948.13090941323208</v>
      </c>
      <c r="O236">
        <f ca="1">IF($C236-O$1&lt;År1,0,N235*(1-VLOOKUP($A236,[1]Hugst!$R$5:$W$9,MATCH(ROUNDUP((O$1)/10,0)*10,[1]Hugst!$R$4:$W$4,0))))</f>
        <v>949.50723345931829</v>
      </c>
      <c r="P236">
        <f ca="1">IF($C236-P$1&lt;År1,0,O235*(1-VLOOKUP($A236,[1]Hugst!$R$5:$W$9,MATCH(ROUNDUP((P$1)/10,0)*10,[1]Hugst!$R$4:$W$4,0))))</f>
        <v>948.80315315459427</v>
      </c>
      <c r="Q236">
        <f ca="1">IF($C236-Q$1&lt;År1,0,P235*(1-VLOOKUP($A236,[1]Hugst!$R$5:$W$9,MATCH(ROUNDUP((Q$1)/10,0)*10,[1]Hugst!$R$4:$W$4,0))))</f>
        <v>948.1045091493362</v>
      </c>
      <c r="R236">
        <f ca="1">IF($C236-R$1&lt;År1,0,Q235*(1-VLOOKUP($A236,[1]Hugst!$R$5:$W$9,MATCH(ROUNDUP((R$1)/10,0)*10,[1]Hugst!$R$4:$W$4,0))))</f>
        <v>947.4113004780977</v>
      </c>
      <c r="S236">
        <f ca="1">IF($C236-S$1&lt;År1,0,R235*(1-VLOOKUP($A236,[1]Hugst!$R$5:$W$9,MATCH(ROUNDUP((S$1)/10,0)*10,[1]Hugst!$R$4:$W$4,0))))</f>
        <v>946.72352620855872</v>
      </c>
      <c r="T236">
        <f ca="1">IF($C236-T$1&lt;År1,0,S235*(1-VLOOKUP($A236,[1]Hugst!$R$5:$W$9,MATCH(ROUNDUP((T$1)/10,0)*10,[1]Hugst!$R$4:$W$4,0))))</f>
        <v>946.04118544137839</v>
      </c>
      <c r="U236">
        <f ca="1">IF($C236-U$1&lt;År1,0,T235*(1-VLOOKUP($A236,[1]Hugst!$R$5:$W$9,MATCH(ROUNDUP((U$1)/10,0)*10,[1]Hugst!$R$4:$W$4,0))))</f>
        <v>945.3642773103395</v>
      </c>
      <c r="V236">
        <f ca="1">IF($C236-V$1&lt;År1,0,U235*(1-VLOOKUP($A236,[1]Hugst!$R$5:$W$9,MATCH(ROUNDUP((V$1)/10,0)*10,[1]Hugst!$R$4:$W$4,0))))</f>
        <v>944.69280098225784</v>
      </c>
      <c r="W236">
        <f ca="1">IF($C236-W$1&lt;År1,0,V235*(1-VLOOKUP($A236,[1]Hugst!$R$5:$W$9,MATCH(ROUNDUP((W$1)/10,0)*10,[1]Hugst!$R$4:$W$4,0))))</f>
        <v>944.02675565707705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18.703920165020463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651.34440210527418</v>
      </c>
      <c r="G237">
        <f ca="1">IF($C237-G$1&lt;År1,0,F236*(1-VLOOKUP($A237,[1]Hugst!$R$5:$W$9,MATCH(ROUNDUP((G$1)/10,0)*10,[1]Hugst!$R$4:$W$4,0))))</f>
        <v>650.6122941330409</v>
      </c>
      <c r="H237">
        <f ca="1">IF($C237-H$1&lt;År1,0,G236*(1-VLOOKUP($A237,[1]Hugst!$R$5:$W$9,MATCH(ROUNDUP((H$1)/10,0)*10,[1]Hugst!$R$4:$W$4,0))))</f>
        <v>649.87924933676322</v>
      </c>
      <c r="I237">
        <f ca="1">IF($C237-I$1&lt;År1,0,H236*(1-VLOOKUP($A237,[1]Hugst!$R$5:$W$9,MATCH(ROUNDUP((I$1)/10,0)*10,[1]Hugst!$R$4:$W$4,0))))</f>
        <v>649.14526904128661</v>
      </c>
      <c r="J237">
        <f ca="1">IF($C237-J$1&lt;År1,0,I236*(1-VLOOKUP($A237,[1]Hugst!$R$5:$W$9,MATCH(ROUNDUP((J$1)/10,0)*10,[1]Hugst!$R$4:$W$4,0))))</f>
        <v>648.41035459137856</v>
      </c>
      <c r="K237">
        <f ca="1">IF($C237-K$1&lt;År1,0,J236*(1-VLOOKUP($A237,[1]Hugst!$R$5:$W$9,MATCH(ROUNDUP((K$1)/10,0)*10,[1]Hugst!$R$4:$W$4,0))))</f>
        <v>647.67450735188686</v>
      </c>
      <c r="L237">
        <f ca="1">IF($C237-L$1&lt;År1,0,K236*(1-VLOOKUP($A237,[1]Hugst!$R$5:$W$9,MATCH(ROUNDUP((L$1)/10,0)*10,[1]Hugst!$R$4:$W$4,0))))</f>
        <v>646.93772870783687</v>
      </c>
      <c r="M237">
        <f ca="1">IF($C237-M$1&lt;År1,0,L236*(1-VLOOKUP($A237,[1]Hugst!$R$5:$W$9,MATCH(ROUNDUP((M$1)/10,0)*10,[1]Hugst!$R$4:$W$4,0))))</f>
        <v>646.20002006455798</v>
      </c>
      <c r="N237">
        <f ca="1">IF($C237-N$1&lt;År1,0,M236*(1-VLOOKUP($A237,[1]Hugst!$R$5:$W$9,MATCH(ROUNDUP((N$1)/10,0)*10,[1]Hugst!$R$4:$W$4,0))))</f>
        <v>948.87047375697375</v>
      </c>
      <c r="O237">
        <f ca="1">IF($C237-O$1&lt;År1,0,N236*(1-VLOOKUP($A237,[1]Hugst!$R$5:$W$9,MATCH(ROUNDUP((O$1)/10,0)*10,[1]Hugst!$R$4:$W$4,0))))</f>
        <v>948.13090941323208</v>
      </c>
      <c r="P237">
        <f ca="1">IF($C237-P$1&lt;År1,0,O236*(1-VLOOKUP($A237,[1]Hugst!$R$5:$W$9,MATCH(ROUNDUP((P$1)/10,0)*10,[1]Hugst!$R$4:$W$4,0))))</f>
        <v>947.42294928831006</v>
      </c>
      <c r="Q237">
        <f ca="1">IF($C237-Q$1&lt;År1,0,P236*(1-VLOOKUP($A237,[1]Hugst!$R$5:$W$9,MATCH(ROUNDUP((Q$1)/10,0)*10,[1]Hugst!$R$4:$W$4,0))))</f>
        <v>946.7204145257183</v>
      </c>
      <c r="R237">
        <f ca="1">IF($C237-R$1&lt;År1,0,Q236*(1-VLOOKUP($A237,[1]Hugst!$R$5:$W$9,MATCH(ROUNDUP((R$1)/10,0)*10,[1]Hugst!$R$4:$W$4,0))))</f>
        <v>946.02330412925232</v>
      </c>
      <c r="S237">
        <f ca="1">IF($C237-S$1&lt;År1,0,R236*(1-VLOOKUP($A237,[1]Hugst!$R$5:$W$9,MATCH(ROUNDUP((S$1)/10,0)*10,[1]Hugst!$R$4:$W$4,0))))</f>
        <v>945.33161713558479</v>
      </c>
      <c r="T237">
        <f ca="1">IF($C237-T$1&lt;År1,0,S236*(1-VLOOKUP($A237,[1]Hugst!$R$5:$W$9,MATCH(ROUNDUP((T$1)/10,0)*10,[1]Hugst!$R$4:$W$4,0))))</f>
        <v>944.64535261444234</v>
      </c>
      <c r="U237">
        <f ca="1">IF($C237-U$1&lt;År1,0,T236*(1-VLOOKUP($A237,[1]Hugst!$R$5:$W$9,MATCH(ROUNDUP((U$1)/10,0)*10,[1]Hugst!$R$4:$W$4,0))))</f>
        <v>943.96450966845828</v>
      </c>
      <c r="V237">
        <f ca="1">IF($C237-V$1&lt;År1,0,U236*(1-VLOOKUP($A237,[1]Hugst!$R$5:$W$9,MATCH(ROUNDUP((V$1)/10,0)*10,[1]Hugst!$R$4:$W$4,0))))</f>
        <v>943.28908743331681</v>
      </c>
      <c r="W237">
        <f ca="1">IF($C237-W$1&lt;År1,0,V236*(1-VLOOKUP($A237,[1]Hugst!$R$5:$W$9,MATCH(ROUNDUP((W$1)/10,0)*10,[1]Hugst!$R$4:$W$4,0))))</f>
        <v>942.61908507766259</v>
      </c>
      <c r="X237">
        <f ca="1">IF($C237-X$1&lt;År1,0,W236*(1-VLOOKUP($A237,[1]Hugst!$R$5:$W$9,MATCH(ROUNDUP((X$1)/10,0)*10,[1]Hugst!$R$4:$W$4,0))))</f>
        <v>941.95450180319563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20.744125751167303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652.07557194837727</v>
      </c>
      <c r="G238">
        <f ca="1">IF($C238-G$1&lt;År1,0,F237*(1-VLOOKUP($A238,[1]Hugst!$R$5:$W$9,MATCH(ROUNDUP((G$1)/10,0)*10,[1]Hugst!$R$4:$W$4,0))))</f>
        <v>651.34440210527418</v>
      </c>
      <c r="H238">
        <f ca="1">IF($C238-H$1&lt;År1,0,G237*(1-VLOOKUP($A238,[1]Hugst!$R$5:$W$9,MATCH(ROUNDUP((H$1)/10,0)*10,[1]Hugst!$R$4:$W$4,0))))</f>
        <v>650.6122941330409</v>
      </c>
      <c r="I238">
        <f ca="1">IF($C238-I$1&lt;År1,0,H237*(1-VLOOKUP($A238,[1]Hugst!$R$5:$W$9,MATCH(ROUNDUP((I$1)/10,0)*10,[1]Hugst!$R$4:$W$4,0))))</f>
        <v>649.87924933676322</v>
      </c>
      <c r="J238">
        <f ca="1">IF($C238-J$1&lt;År1,0,I237*(1-VLOOKUP($A238,[1]Hugst!$R$5:$W$9,MATCH(ROUNDUP((J$1)/10,0)*10,[1]Hugst!$R$4:$W$4,0))))</f>
        <v>649.14526904128661</v>
      </c>
      <c r="K238">
        <f ca="1">IF($C238-K$1&lt;År1,0,J237*(1-VLOOKUP($A238,[1]Hugst!$R$5:$W$9,MATCH(ROUNDUP((K$1)/10,0)*10,[1]Hugst!$R$4:$W$4,0))))</f>
        <v>648.41035459137856</v>
      </c>
      <c r="L238">
        <f ca="1">IF($C238-L$1&lt;År1,0,K237*(1-VLOOKUP($A238,[1]Hugst!$R$5:$W$9,MATCH(ROUNDUP((L$1)/10,0)*10,[1]Hugst!$R$4:$W$4,0))))</f>
        <v>647.67450735188686</v>
      </c>
      <c r="M238">
        <f ca="1">IF($C238-M$1&lt;År1,0,L237*(1-VLOOKUP($A238,[1]Hugst!$R$5:$W$9,MATCH(ROUNDUP((M$1)/10,0)*10,[1]Hugst!$R$4:$W$4,0))))</f>
        <v>646.93772870783687</v>
      </c>
      <c r="N238">
        <f ca="1">IF($C238-N$1&lt;År1,0,M237*(1-VLOOKUP($A238,[1]Hugst!$R$5:$W$9,MATCH(ROUNDUP((N$1)/10,0)*10,[1]Hugst!$R$4:$W$4,0))))</f>
        <v>646.20002006455798</v>
      </c>
      <c r="O238">
        <f ca="1">IF($C238-O$1&lt;År1,0,N237*(1-VLOOKUP($A238,[1]Hugst!$R$5:$W$9,MATCH(ROUNDUP((O$1)/10,0)*10,[1]Hugst!$R$4:$W$4,0))))</f>
        <v>948.87047375697375</v>
      </c>
      <c r="P238">
        <f ca="1">IF($C238-P$1&lt;År1,0,O237*(1-VLOOKUP($A238,[1]Hugst!$R$5:$W$9,MATCH(ROUNDUP((P$1)/10,0)*10,[1]Hugst!$R$4:$W$4,0))))</f>
        <v>946.04964644134941</v>
      </c>
      <c r="Q238">
        <f ca="1">IF($C238-Q$1&lt;År1,0,P237*(1-VLOOKUP($A238,[1]Hugst!$R$5:$W$9,MATCH(ROUNDUP((Q$1)/10,0)*10,[1]Hugst!$R$4:$W$4,0))))</f>
        <v>945.34324037523811</v>
      </c>
      <c r="R238">
        <f ca="1">IF($C238-R$1&lt;År1,0,Q237*(1-VLOOKUP($A238,[1]Hugst!$R$5:$W$9,MATCH(ROUNDUP((R$1)/10,0)*10,[1]Hugst!$R$4:$W$4,0))))</f>
        <v>944.64224776212529</v>
      </c>
      <c r="S238">
        <f ca="1">IF($C238-S$1&lt;År1,0,R237*(1-VLOOKUP($A238,[1]Hugst!$R$5:$W$9,MATCH(ROUNDUP((S$1)/10,0)*10,[1]Hugst!$R$4:$W$4,0))))</f>
        <v>943.94666760799294</v>
      </c>
      <c r="T238">
        <f ca="1">IF($C238-T$1&lt;År1,0,S237*(1-VLOOKUP($A238,[1]Hugst!$R$5:$W$9,MATCH(ROUNDUP((T$1)/10,0)*10,[1]Hugst!$R$4:$W$4,0))))</f>
        <v>943.2564989516286</v>
      </c>
      <c r="U238">
        <f ca="1">IF($C238-U$1&lt;År1,0,T237*(1-VLOOKUP($A238,[1]Hugst!$R$5:$W$9,MATCH(ROUNDUP((U$1)/10,0)*10,[1]Hugst!$R$4:$W$4,0))))</f>
        <v>942.57174086480086</v>
      </c>
      <c r="V238">
        <f ca="1">IF($C238-V$1&lt;År1,0,U237*(1-VLOOKUP($A238,[1]Hugst!$R$5:$W$9,MATCH(ROUNDUP((V$1)/10,0)*10,[1]Hugst!$R$4:$W$4,0))))</f>
        <v>941.89239245211286</v>
      </c>
      <c r="W238">
        <f ca="1">IF($C238-W$1&lt;År1,0,V237*(1-VLOOKUP($A238,[1]Hugst!$R$5:$W$9,MATCH(ROUNDUP((W$1)/10,0)*10,[1]Hugst!$R$4:$W$4,0))))</f>
        <v>941.21845285114614</v>
      </c>
      <c r="X238">
        <f ca="1">IF($C238-X$1&lt;År1,0,W237*(1-VLOOKUP($A238,[1]Hugst!$R$5:$W$9,MATCH(ROUNDUP((X$1)/10,0)*10,[1]Hugst!$R$4:$W$4,0))))</f>
        <v>940.54992123237014</v>
      </c>
      <c r="Y238">
        <f ca="1">IF($C238-Y$1&lt;År1,0,X237*(1-VLOOKUP($A238,[1]Hugst!$R$5:$W$9,MATCH(ROUNDUP((Y$1)/10,0)*10,[1]Hugst!$R$4:$W$4,0))))</f>
        <v>939.88679679923735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21.864513542604982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651.89346917549801</v>
      </c>
      <c r="G239">
        <f ca="1">IF($C239-G$1&lt;År1,0,F238*(1-VLOOKUP($A239,[1]Hugst!$R$5:$W$9,MATCH(ROUNDUP((G$1)/10,0)*10,[1]Hugst!$R$4:$W$4,0))))</f>
        <v>652.07557194837727</v>
      </c>
      <c r="H239">
        <f ca="1">IF($C239-H$1&lt;År1,0,G238*(1-VLOOKUP($A239,[1]Hugst!$R$5:$W$9,MATCH(ROUNDUP((H$1)/10,0)*10,[1]Hugst!$R$4:$W$4,0))))</f>
        <v>651.34440210527418</v>
      </c>
      <c r="I239">
        <f ca="1">IF($C239-I$1&lt;År1,0,H238*(1-VLOOKUP($A239,[1]Hugst!$R$5:$W$9,MATCH(ROUNDUP((I$1)/10,0)*10,[1]Hugst!$R$4:$W$4,0))))</f>
        <v>650.6122941330409</v>
      </c>
      <c r="J239">
        <f ca="1">IF($C239-J$1&lt;År1,0,I238*(1-VLOOKUP($A239,[1]Hugst!$R$5:$W$9,MATCH(ROUNDUP((J$1)/10,0)*10,[1]Hugst!$R$4:$W$4,0))))</f>
        <v>649.87924933676322</v>
      </c>
      <c r="K239">
        <f ca="1">IF($C239-K$1&lt;År1,0,J238*(1-VLOOKUP($A239,[1]Hugst!$R$5:$W$9,MATCH(ROUNDUP((K$1)/10,0)*10,[1]Hugst!$R$4:$W$4,0))))</f>
        <v>649.14526904128661</v>
      </c>
      <c r="L239">
        <f ca="1">IF($C239-L$1&lt;År1,0,K238*(1-VLOOKUP($A239,[1]Hugst!$R$5:$W$9,MATCH(ROUNDUP((L$1)/10,0)*10,[1]Hugst!$R$4:$W$4,0))))</f>
        <v>648.41035459137856</v>
      </c>
      <c r="M239">
        <f ca="1">IF($C239-M$1&lt;År1,0,L238*(1-VLOOKUP($A239,[1]Hugst!$R$5:$W$9,MATCH(ROUNDUP((M$1)/10,0)*10,[1]Hugst!$R$4:$W$4,0))))</f>
        <v>647.67450735188686</v>
      </c>
      <c r="N239">
        <f ca="1">IF($C239-N$1&lt;År1,0,M238*(1-VLOOKUP($A239,[1]Hugst!$R$5:$W$9,MATCH(ROUNDUP((N$1)/10,0)*10,[1]Hugst!$R$4:$W$4,0))))</f>
        <v>646.93772870783687</v>
      </c>
      <c r="O239">
        <f ca="1">IF($C239-O$1&lt;År1,0,N238*(1-VLOOKUP($A239,[1]Hugst!$R$5:$W$9,MATCH(ROUNDUP((O$1)/10,0)*10,[1]Hugst!$R$4:$W$4,0))))</f>
        <v>646.20002006455798</v>
      </c>
      <c r="P239">
        <f ca="1">IF($C239-P$1&lt;År1,0,O238*(1-VLOOKUP($A239,[1]Hugst!$R$5:$W$9,MATCH(ROUNDUP((P$1)/10,0)*10,[1]Hugst!$R$4:$W$4,0))))</f>
        <v>946.78758735116571</v>
      </c>
      <c r="Q239">
        <f ca="1">IF($C239-Q$1&lt;År1,0,P238*(1-VLOOKUP($A239,[1]Hugst!$R$5:$W$9,MATCH(ROUNDUP((Q$1)/10,0)*10,[1]Hugst!$R$4:$W$4,0))))</f>
        <v>943.97295209550259</v>
      </c>
      <c r="R239">
        <f ca="1">IF($C239-R$1&lt;År1,0,Q238*(1-VLOOKUP($A239,[1]Hugst!$R$5:$W$9,MATCH(ROUNDUP((R$1)/10,0)*10,[1]Hugst!$R$4:$W$4,0))))</f>
        <v>943.26809667685347</v>
      </c>
      <c r="S239">
        <f ca="1">IF($C239-S$1&lt;År1,0,R238*(1-VLOOKUP($A239,[1]Hugst!$R$5:$W$9,MATCH(ROUNDUP((S$1)/10,0)*10,[1]Hugst!$R$4:$W$4,0))))</f>
        <v>942.56864282801325</v>
      </c>
      <c r="T239">
        <f ca="1">IF($C239-T$1&lt;År1,0,S238*(1-VLOOKUP($A239,[1]Hugst!$R$5:$W$9,MATCH(ROUNDUP((T$1)/10,0)*10,[1]Hugst!$R$4:$W$4,0))))</f>
        <v>941.87458955714612</v>
      </c>
      <c r="U239">
        <f ca="1">IF($C239-U$1&lt;År1,0,T238*(1-VLOOKUP($A239,[1]Hugst!$R$5:$W$9,MATCH(ROUNDUP((U$1)/10,0)*10,[1]Hugst!$R$4:$W$4,0))))</f>
        <v>941.18593590514945</v>
      </c>
      <c r="V239">
        <f ca="1">IF($C239-V$1&lt;År1,0,U238*(1-VLOOKUP($A239,[1]Hugst!$R$5:$W$9,MATCH(ROUNDUP((V$1)/10,0)*10,[1]Hugst!$R$4:$W$4,0))))</f>
        <v>940.5026809458293</v>
      </c>
      <c r="W239">
        <f ca="1">IF($C239-W$1&lt;År1,0,V238*(1-VLOOKUP($A239,[1]Hugst!$R$5:$W$9,MATCH(ROUNDUP((W$1)/10,0)*10,[1]Hugst!$R$4:$W$4,0))))</f>
        <v>939.82482378575457</v>
      </c>
      <c r="X239">
        <f ca="1">IF($C239-X$1&lt;År1,0,W238*(1-VLOOKUP($A239,[1]Hugst!$R$5:$W$9,MATCH(ROUNDUP((X$1)/10,0)*10,[1]Hugst!$R$4:$W$4,0))))</f>
        <v>939.15236356439971</v>
      </c>
      <c r="Y239">
        <f ca="1">IF($C239-Y$1&lt;År1,0,X238*(1-VLOOKUP($A239,[1]Hugst!$R$5:$W$9,MATCH(ROUNDUP((Y$1)/10,0)*10,[1]Hugst!$R$4:$W$4,0))))</f>
        <v>938.48529945405517</v>
      </c>
      <c r="Z239">
        <f ca="1">IF($C239-Z$1&lt;År1,0,Y238*(1-VLOOKUP($A239,[1]Hugst!$R$5:$W$9,MATCH(ROUNDUP((Z$1)/10,0)*10,[1]Hugst!$R$4:$W$4,0))))</f>
        <v>938.74059338850657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22.320528951015149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651.05350647241403</v>
      </c>
      <c r="G240">
        <f ca="1">IF($C240-G$1&lt;År1,0,F239*(1-VLOOKUP($A240,[1]Hugst!$R$5:$W$9,MATCH(ROUNDUP((G$1)/10,0)*10,[1]Hugst!$R$4:$W$4,0))))</f>
        <v>651.89346917549801</v>
      </c>
      <c r="H240">
        <f ca="1">IF($C240-H$1&lt;År1,0,G239*(1-VLOOKUP($A240,[1]Hugst!$R$5:$W$9,MATCH(ROUNDUP((H$1)/10,0)*10,[1]Hugst!$R$4:$W$4,0))))</f>
        <v>652.07557194837727</v>
      </c>
      <c r="I240">
        <f ca="1">IF($C240-I$1&lt;År1,0,H239*(1-VLOOKUP($A240,[1]Hugst!$R$5:$W$9,MATCH(ROUNDUP((I$1)/10,0)*10,[1]Hugst!$R$4:$W$4,0))))</f>
        <v>651.34440210527418</v>
      </c>
      <c r="J240">
        <f ca="1">IF($C240-J$1&lt;År1,0,I239*(1-VLOOKUP($A240,[1]Hugst!$R$5:$W$9,MATCH(ROUNDUP((J$1)/10,0)*10,[1]Hugst!$R$4:$W$4,0))))</f>
        <v>650.6122941330409</v>
      </c>
      <c r="K240">
        <f ca="1">IF($C240-K$1&lt;År1,0,J239*(1-VLOOKUP($A240,[1]Hugst!$R$5:$W$9,MATCH(ROUNDUP((K$1)/10,0)*10,[1]Hugst!$R$4:$W$4,0))))</f>
        <v>649.87924933676322</v>
      </c>
      <c r="L240">
        <f ca="1">IF($C240-L$1&lt;År1,0,K239*(1-VLOOKUP($A240,[1]Hugst!$R$5:$W$9,MATCH(ROUNDUP((L$1)/10,0)*10,[1]Hugst!$R$4:$W$4,0))))</f>
        <v>649.14526904128661</v>
      </c>
      <c r="M240">
        <f ca="1">IF($C240-M$1&lt;År1,0,L239*(1-VLOOKUP($A240,[1]Hugst!$R$5:$W$9,MATCH(ROUNDUP((M$1)/10,0)*10,[1]Hugst!$R$4:$W$4,0))))</f>
        <v>648.41035459137856</v>
      </c>
      <c r="N240">
        <f ca="1">IF($C240-N$1&lt;År1,0,M239*(1-VLOOKUP($A240,[1]Hugst!$R$5:$W$9,MATCH(ROUNDUP((N$1)/10,0)*10,[1]Hugst!$R$4:$W$4,0))))</f>
        <v>647.67450735188686</v>
      </c>
      <c r="O240">
        <f ca="1">IF($C240-O$1&lt;År1,0,N239*(1-VLOOKUP($A240,[1]Hugst!$R$5:$W$9,MATCH(ROUNDUP((O$1)/10,0)*10,[1]Hugst!$R$4:$W$4,0))))</f>
        <v>646.93772870783687</v>
      </c>
      <c r="P240">
        <f ca="1">IF($C240-P$1&lt;År1,0,O239*(1-VLOOKUP($A240,[1]Hugst!$R$5:$W$9,MATCH(ROUNDUP((P$1)/10,0)*10,[1]Hugst!$R$4:$W$4,0))))</f>
        <v>644.78153221563582</v>
      </c>
      <c r="Q240">
        <f ca="1">IF($C240-Q$1&lt;År1,0,P239*(1-VLOOKUP($A240,[1]Hugst!$R$5:$W$9,MATCH(ROUNDUP((Q$1)/10,0)*10,[1]Hugst!$R$4:$W$4,0))))</f>
        <v>944.70927313502898</v>
      </c>
      <c r="R240">
        <f ca="1">IF($C240-R$1&lt;År1,0,Q239*(1-VLOOKUP($A240,[1]Hugst!$R$5:$W$9,MATCH(ROUNDUP((R$1)/10,0)*10,[1]Hugst!$R$4:$W$4,0))))</f>
        <v>941.90081634700027</v>
      </c>
      <c r="S240">
        <f ca="1">IF($C240-S$1&lt;År1,0,R239*(1-VLOOKUP($A240,[1]Hugst!$R$5:$W$9,MATCH(ROUNDUP((S$1)/10,0)*10,[1]Hugst!$R$4:$W$4,0))))</f>
        <v>941.19750817195302</v>
      </c>
      <c r="T240">
        <f ca="1">IF($C240-T$1&lt;År1,0,S239*(1-VLOOKUP($A240,[1]Hugst!$R$5:$W$9,MATCH(ROUNDUP((T$1)/10,0)*10,[1]Hugst!$R$4:$W$4,0))))</f>
        <v>940.49958970961029</v>
      </c>
      <c r="U240">
        <f ca="1">IF($C240-U$1&lt;År1,0,T239*(1-VLOOKUP($A240,[1]Hugst!$R$5:$W$9,MATCH(ROUNDUP((U$1)/10,0)*10,[1]Hugst!$R$4:$W$4,0))))</f>
        <v>939.80705997031339</v>
      </c>
      <c r="V240">
        <f ca="1">IF($C240-V$1&lt;År1,0,U239*(1-VLOOKUP($A240,[1]Hugst!$R$5:$W$9,MATCH(ROUNDUP((V$1)/10,0)*10,[1]Hugst!$R$4:$W$4,0))))</f>
        <v>939.11991799706493</v>
      </c>
      <c r="W240">
        <f ca="1">IF($C240-W$1&lt;År1,0,V239*(1-VLOOKUP($A240,[1]Hugst!$R$5:$W$9,MATCH(ROUNDUP((W$1)/10,0)*10,[1]Hugst!$R$4:$W$4,0))))</f>
        <v>938.43816286570427</v>
      </c>
      <c r="X240">
        <f ca="1">IF($C240-X$1&lt;År1,0,W239*(1-VLOOKUP($A240,[1]Hugst!$R$5:$W$9,MATCH(ROUNDUP((X$1)/10,0)*10,[1]Hugst!$R$4:$W$4,0))))</f>
        <v>937.76179368476141</v>
      </c>
      <c r="Y240">
        <f ca="1">IF($C240-Y$1&lt;År1,0,X239*(1-VLOOKUP($A240,[1]Hugst!$R$5:$W$9,MATCH(ROUNDUP((Y$1)/10,0)*10,[1]Hugst!$R$4:$W$4,0))))</f>
        <v>937.09080959559981</v>
      </c>
      <c r="Z240">
        <f ca="1">IF($C240-Z$1&lt;År1,0,Y239*(1-VLOOKUP($A240,[1]Hugst!$R$5:$W$9,MATCH(ROUNDUP((Z$1)/10,0)*10,[1]Hugst!$R$4:$W$4,0))))</f>
        <v>937.34080518642827</v>
      </c>
      <c r="AA240">
        <f ca="1">IF($C240-AA$1&lt;År1,0,Z239*(1-VLOOKUP($A240,[1]Hugst!$R$5:$W$9,MATCH(ROUNDUP((AA$1)/10,0)*10,[1]Hugst!$R$4:$W$4,0))))</f>
        <v>937.59578778681328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22.779638404412253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650.2231177048684</v>
      </c>
      <c r="G241">
        <f ca="1">IF($C241-G$1&lt;År1,0,F240*(1-VLOOKUP($A241,[1]Hugst!$R$5:$W$9,MATCH(ROUNDUP((G$1)/10,0)*10,[1]Hugst!$R$4:$W$4,0))))</f>
        <v>651.05350647241403</v>
      </c>
      <c r="H241">
        <f ca="1">IF($C241-H$1&lt;År1,0,G240*(1-VLOOKUP($A241,[1]Hugst!$R$5:$W$9,MATCH(ROUNDUP((H$1)/10,0)*10,[1]Hugst!$R$4:$W$4,0))))</f>
        <v>651.89346917549801</v>
      </c>
      <c r="I241">
        <f ca="1">IF($C241-I$1&lt;År1,0,H240*(1-VLOOKUP($A241,[1]Hugst!$R$5:$W$9,MATCH(ROUNDUP((I$1)/10,0)*10,[1]Hugst!$R$4:$W$4,0))))</f>
        <v>652.07557194837727</v>
      </c>
      <c r="J241">
        <f ca="1">IF($C241-J$1&lt;År1,0,I240*(1-VLOOKUP($A241,[1]Hugst!$R$5:$W$9,MATCH(ROUNDUP((J$1)/10,0)*10,[1]Hugst!$R$4:$W$4,0))))</f>
        <v>651.34440210527418</v>
      </c>
      <c r="K241">
        <f ca="1">IF($C241-K$1&lt;År1,0,J240*(1-VLOOKUP($A241,[1]Hugst!$R$5:$W$9,MATCH(ROUNDUP((K$1)/10,0)*10,[1]Hugst!$R$4:$W$4,0))))</f>
        <v>650.6122941330409</v>
      </c>
      <c r="L241">
        <f ca="1">IF($C241-L$1&lt;År1,0,K240*(1-VLOOKUP($A241,[1]Hugst!$R$5:$W$9,MATCH(ROUNDUP((L$1)/10,0)*10,[1]Hugst!$R$4:$W$4,0))))</f>
        <v>649.87924933676322</v>
      </c>
      <c r="M241">
        <f ca="1">IF($C241-M$1&lt;År1,0,L240*(1-VLOOKUP($A241,[1]Hugst!$R$5:$W$9,MATCH(ROUNDUP((M$1)/10,0)*10,[1]Hugst!$R$4:$W$4,0))))</f>
        <v>649.14526904128661</v>
      </c>
      <c r="N241">
        <f ca="1">IF($C241-N$1&lt;År1,0,M240*(1-VLOOKUP($A241,[1]Hugst!$R$5:$W$9,MATCH(ROUNDUP((N$1)/10,0)*10,[1]Hugst!$R$4:$W$4,0))))</f>
        <v>648.41035459137856</v>
      </c>
      <c r="O241">
        <f ca="1">IF($C241-O$1&lt;År1,0,N240*(1-VLOOKUP($A241,[1]Hugst!$R$5:$W$9,MATCH(ROUNDUP((O$1)/10,0)*10,[1]Hugst!$R$4:$W$4,0))))</f>
        <v>647.67450735188686</v>
      </c>
      <c r="P241">
        <f ca="1">IF($C241-P$1&lt;År1,0,O240*(1-VLOOKUP($A241,[1]Hugst!$R$5:$W$9,MATCH(ROUNDUP((P$1)/10,0)*10,[1]Hugst!$R$4:$W$4,0))))</f>
        <v>645.51762149847821</v>
      </c>
      <c r="Q241">
        <f ca="1">IF($C241-Q$1&lt;År1,0,P240*(1-VLOOKUP($A241,[1]Hugst!$R$5:$W$9,MATCH(ROUNDUP((Q$1)/10,0)*10,[1]Hugst!$R$4:$W$4,0))))</f>
        <v>643.36615812052833</v>
      </c>
      <c r="R241">
        <f ca="1">IF($C241-R$1&lt;År1,0,Q240*(1-VLOOKUP($A241,[1]Hugst!$R$5:$W$9,MATCH(ROUNDUP((R$1)/10,0)*10,[1]Hugst!$R$4:$W$4,0))))</f>
        <v>942.63552107204964</v>
      </c>
      <c r="S241">
        <f ca="1">IF($C241-S$1&lt;År1,0,R240*(1-VLOOKUP($A241,[1]Hugst!$R$5:$W$9,MATCH(ROUNDUP((S$1)/10,0)*10,[1]Hugst!$R$4:$W$4,0))))</f>
        <v>939.83322918916542</v>
      </c>
      <c r="T241">
        <f ca="1">IF($C241-T$1&lt;År1,0,S240*(1-VLOOKUP($A241,[1]Hugst!$R$5:$W$9,MATCH(ROUNDUP((T$1)/10,0)*10,[1]Hugst!$R$4:$W$4,0))))</f>
        <v>939.13146486133166</v>
      </c>
      <c r="U241">
        <f ca="1">IF($C241-U$1&lt;År1,0,T240*(1-VLOOKUP($A241,[1]Hugst!$R$5:$W$9,MATCH(ROUNDUP((U$1)/10,0)*10,[1]Hugst!$R$4:$W$4,0))))</f>
        <v>938.43507841512576</v>
      </c>
      <c r="V241">
        <f ca="1">IF($C241-V$1&lt;År1,0,U240*(1-VLOOKUP($A241,[1]Hugst!$R$5:$W$9,MATCH(ROUNDUP((V$1)/10,0)*10,[1]Hugst!$R$4:$W$4,0))))</f>
        <v>937.74406886306144</v>
      </c>
      <c r="W241">
        <f ca="1">IF($C241-W$1&lt;År1,0,V240*(1-VLOOKUP($A241,[1]Hugst!$R$5:$W$9,MATCH(ROUNDUP((W$1)/10,0)*10,[1]Hugst!$R$4:$W$4,0))))</f>
        <v>937.05843525024216</v>
      </c>
      <c r="X241">
        <f ca="1">IF($C241-X$1&lt;År1,0,W240*(1-VLOOKUP($A241,[1]Hugst!$R$5:$W$9,MATCH(ROUNDUP((X$1)/10,0)*10,[1]Hugst!$R$4:$W$4,0))))</f>
        <v>936.37817665453565</v>
      </c>
      <c r="Y241">
        <f ca="1">IF($C241-Y$1&lt;År1,0,X240*(1-VLOOKUP($A241,[1]Hugst!$R$5:$W$9,MATCH(ROUNDUP((Y$1)/10,0)*10,[1]Hugst!$R$4:$W$4,0))))</f>
        <v>935.70329218642905</v>
      </c>
      <c r="Z241">
        <f ca="1">IF($C241-Z$1&lt;År1,0,Y240*(1-VLOOKUP($A241,[1]Hugst!$R$5:$W$9,MATCH(ROUNDUP((Z$1)/10,0)*10,[1]Hugst!$R$4:$W$4,0))))</f>
        <v>935.94801592536123</v>
      </c>
      <c r="AA241">
        <f ca="1">IF($C241-AA$1&lt;År1,0,Z240*(1-VLOOKUP($A241,[1]Hugst!$R$5:$W$9,MATCH(ROUNDUP((AA$1)/10,0)*10,[1]Hugst!$R$4:$W$4,0))))</f>
        <v>936.19770664351802</v>
      </c>
      <c r="AB241">
        <f ca="1">IF($C241-AB$1&lt;År1,0,AA240*(1-VLOOKUP($A241,[1]Hugst!$R$5:$W$9,MATCH(ROUNDUP((AB$1)/10,0)*10,[1]Hugst!$R$4:$W$4,0))))</f>
        <v>936.45237828951224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23.241823247986758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649.40225181860978</v>
      </c>
      <c r="G242">
        <f ca="1">IF($C242-G$1&lt;År1,0,F241*(1-VLOOKUP($A242,[1]Hugst!$R$5:$W$9,MATCH(ROUNDUP((G$1)/10,0)*10,[1]Hugst!$R$4:$W$4,0))))</f>
        <v>650.2231177048684</v>
      </c>
      <c r="H242">
        <f ca="1">IF($C242-H$1&lt;År1,0,G241*(1-VLOOKUP($A242,[1]Hugst!$R$5:$W$9,MATCH(ROUNDUP((H$1)/10,0)*10,[1]Hugst!$R$4:$W$4,0))))</f>
        <v>651.05350647241403</v>
      </c>
      <c r="I242">
        <f ca="1">IF($C242-I$1&lt;År1,0,H241*(1-VLOOKUP($A242,[1]Hugst!$R$5:$W$9,MATCH(ROUNDUP((I$1)/10,0)*10,[1]Hugst!$R$4:$W$4,0))))</f>
        <v>651.89346917549801</v>
      </c>
      <c r="J242">
        <f ca="1">IF($C242-J$1&lt;År1,0,I241*(1-VLOOKUP($A242,[1]Hugst!$R$5:$W$9,MATCH(ROUNDUP((J$1)/10,0)*10,[1]Hugst!$R$4:$W$4,0))))</f>
        <v>652.07557194837727</v>
      </c>
      <c r="K242">
        <f ca="1">IF($C242-K$1&lt;År1,0,J241*(1-VLOOKUP($A242,[1]Hugst!$R$5:$W$9,MATCH(ROUNDUP((K$1)/10,0)*10,[1]Hugst!$R$4:$W$4,0))))</f>
        <v>651.34440210527418</v>
      </c>
      <c r="L242">
        <f ca="1">IF($C242-L$1&lt;År1,0,K241*(1-VLOOKUP($A242,[1]Hugst!$R$5:$W$9,MATCH(ROUNDUP((L$1)/10,0)*10,[1]Hugst!$R$4:$W$4,0))))</f>
        <v>650.6122941330409</v>
      </c>
      <c r="M242">
        <f ca="1">IF($C242-M$1&lt;År1,0,L241*(1-VLOOKUP($A242,[1]Hugst!$R$5:$W$9,MATCH(ROUNDUP((M$1)/10,0)*10,[1]Hugst!$R$4:$W$4,0))))</f>
        <v>649.87924933676322</v>
      </c>
      <c r="N242">
        <f ca="1">IF($C242-N$1&lt;År1,0,M241*(1-VLOOKUP($A242,[1]Hugst!$R$5:$W$9,MATCH(ROUNDUP((N$1)/10,0)*10,[1]Hugst!$R$4:$W$4,0))))</f>
        <v>649.14526904128661</v>
      </c>
      <c r="O242">
        <f ca="1">IF($C242-O$1&lt;År1,0,N241*(1-VLOOKUP($A242,[1]Hugst!$R$5:$W$9,MATCH(ROUNDUP((O$1)/10,0)*10,[1]Hugst!$R$4:$W$4,0))))</f>
        <v>648.41035459137856</v>
      </c>
      <c r="P242">
        <f ca="1">IF($C242-P$1&lt;År1,0,O241*(1-VLOOKUP($A242,[1]Hugst!$R$5:$W$9,MATCH(ROUNDUP((P$1)/10,0)*10,[1]Hugst!$R$4:$W$4,0))))</f>
        <v>646.2527828235535</v>
      </c>
      <c r="Q242">
        <f ca="1">IF($C242-Q$1&lt;År1,0,P241*(1-VLOOKUP($A242,[1]Hugst!$R$5:$W$9,MATCH(ROUNDUP((Q$1)/10,0)*10,[1]Hugst!$R$4:$W$4,0))))</f>
        <v>644.10063159762785</v>
      </c>
      <c r="R242">
        <f ca="1">IF($C242-R$1&lt;År1,0,Q241*(1-VLOOKUP($A242,[1]Hugst!$R$5:$W$9,MATCH(ROUNDUP((R$1)/10,0)*10,[1]Hugst!$R$4:$W$4,0))))</f>
        <v>641.95389094416623</v>
      </c>
      <c r="S242">
        <f ca="1">IF($C242-S$1&lt;År1,0,R241*(1-VLOOKUP($A242,[1]Hugst!$R$5:$W$9,MATCH(ROUNDUP((S$1)/10,0)*10,[1]Hugst!$R$4:$W$4,0))))</f>
        <v>940.56632114774516</v>
      </c>
      <c r="T242">
        <f ca="1">IF($C242-T$1&lt;År1,0,S241*(1-VLOOKUP($A242,[1]Hugst!$R$5:$W$9,MATCH(ROUNDUP((T$1)/10,0)*10,[1]Hugst!$R$4:$W$4,0))))</f>
        <v>937.77018063728678</v>
      </c>
      <c r="U242">
        <f ca="1">IF($C242-U$1&lt;År1,0,T241*(1-VLOOKUP($A242,[1]Hugst!$R$5:$W$9,MATCH(ROUNDUP((U$1)/10,0)*10,[1]Hugst!$R$4:$W$4,0))))</f>
        <v>937.06995676773363</v>
      </c>
      <c r="V242">
        <f ca="1">IF($C242-V$1&lt;År1,0,U241*(1-VLOOKUP($A242,[1]Hugst!$R$5:$W$9,MATCH(ROUNDUP((V$1)/10,0)*10,[1]Hugst!$R$4:$W$4,0))))</f>
        <v>936.37509897470227</v>
      </c>
      <c r="W242">
        <f ca="1">IF($C242-W$1&lt;År1,0,V241*(1-VLOOKUP($A242,[1]Hugst!$R$5:$W$9,MATCH(ROUNDUP((W$1)/10,0)*10,[1]Hugst!$R$4:$W$4,0))))</f>
        <v>935.68560627287422</v>
      </c>
      <c r="X242">
        <f ca="1">IF($C242-X$1&lt;År1,0,W241*(1-VLOOKUP($A242,[1]Hugst!$R$5:$W$9,MATCH(ROUNDUP((X$1)/10,0)*10,[1]Hugst!$R$4:$W$4,0))))</f>
        <v>935.00147770944898</v>
      </c>
      <c r="Y242">
        <f ca="1">IF($C242-Y$1&lt;År1,0,X241*(1-VLOOKUP($A242,[1]Hugst!$R$5:$W$9,MATCH(ROUNDUP((Y$1)/10,0)*10,[1]Hugst!$R$4:$W$4,0))))</f>
        <v>934.32271236431836</v>
      </c>
      <c r="Z242">
        <f ca="1">IF($C242-Z$1&lt;År1,0,Y241*(1-VLOOKUP($A242,[1]Hugst!$R$5:$W$9,MATCH(ROUNDUP((Z$1)/10,0)*10,[1]Hugst!$R$4:$W$4,0))))</f>
        <v>934.56219061059198</v>
      </c>
      <c r="AA242">
        <f ca="1">IF($C242-AA$1&lt;År1,0,Z241*(1-VLOOKUP($A242,[1]Hugst!$R$5:$W$9,MATCH(ROUNDUP((AA$1)/10,0)*10,[1]Hugst!$R$4:$W$4,0))))</f>
        <v>934.80661590594002</v>
      </c>
      <c r="AB242">
        <f ca="1">IF($C242-AB$1&lt;År1,0,AA241*(1-VLOOKUP($A242,[1]Hugst!$R$5:$W$9,MATCH(ROUNDUP((AB$1)/10,0)*10,[1]Hugst!$R$4:$W$4,0))))</f>
        <v>935.05600212322099</v>
      </c>
      <c r="AC242">
        <f ca="1">IF($C242-AC$1&lt;År1,0,AB241*(1-VLOOKUP($A242,[1]Hugst!$R$5:$W$9,MATCH(ROUNDUP((AC$1)/10,0)*10,[1]Hugst!$R$4:$W$4,0))))</f>
        <v>935.31036319403722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23.707064910769986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648.59085800520052</v>
      </c>
      <c r="G243">
        <f ca="1">IF($C243-G$1&lt;År1,0,F242*(1-VLOOKUP($A243,[1]Hugst!$R$5:$W$9,MATCH(ROUNDUP((G$1)/10,0)*10,[1]Hugst!$R$4:$W$4,0))))</f>
        <v>649.40225181860978</v>
      </c>
      <c r="H243">
        <f ca="1">IF($C243-H$1&lt;År1,0,G242*(1-VLOOKUP($A243,[1]Hugst!$R$5:$W$9,MATCH(ROUNDUP((H$1)/10,0)*10,[1]Hugst!$R$4:$W$4,0))))</f>
        <v>650.2231177048684</v>
      </c>
      <c r="I243">
        <f ca="1">IF($C243-I$1&lt;År1,0,H242*(1-VLOOKUP($A243,[1]Hugst!$R$5:$W$9,MATCH(ROUNDUP((I$1)/10,0)*10,[1]Hugst!$R$4:$W$4,0))))</f>
        <v>651.05350647241403</v>
      </c>
      <c r="J243">
        <f ca="1">IF($C243-J$1&lt;År1,0,I242*(1-VLOOKUP($A243,[1]Hugst!$R$5:$W$9,MATCH(ROUNDUP((J$1)/10,0)*10,[1]Hugst!$R$4:$W$4,0))))</f>
        <v>651.89346917549801</v>
      </c>
      <c r="K243">
        <f ca="1">IF($C243-K$1&lt;År1,0,J242*(1-VLOOKUP($A243,[1]Hugst!$R$5:$W$9,MATCH(ROUNDUP((K$1)/10,0)*10,[1]Hugst!$R$4:$W$4,0))))</f>
        <v>652.07557194837727</v>
      </c>
      <c r="L243">
        <f ca="1">IF($C243-L$1&lt;År1,0,K242*(1-VLOOKUP($A243,[1]Hugst!$R$5:$W$9,MATCH(ROUNDUP((L$1)/10,0)*10,[1]Hugst!$R$4:$W$4,0))))</f>
        <v>651.34440210527418</v>
      </c>
      <c r="M243">
        <f ca="1">IF($C243-M$1&lt;År1,0,L242*(1-VLOOKUP($A243,[1]Hugst!$R$5:$W$9,MATCH(ROUNDUP((M$1)/10,0)*10,[1]Hugst!$R$4:$W$4,0))))</f>
        <v>650.6122941330409</v>
      </c>
      <c r="N243">
        <f ca="1">IF($C243-N$1&lt;År1,0,M242*(1-VLOOKUP($A243,[1]Hugst!$R$5:$W$9,MATCH(ROUNDUP((N$1)/10,0)*10,[1]Hugst!$R$4:$W$4,0))))</f>
        <v>649.87924933676322</v>
      </c>
      <c r="O243">
        <f ca="1">IF($C243-O$1&lt;År1,0,N242*(1-VLOOKUP($A243,[1]Hugst!$R$5:$W$9,MATCH(ROUNDUP((O$1)/10,0)*10,[1]Hugst!$R$4:$W$4,0))))</f>
        <v>649.14526904128661</v>
      </c>
      <c r="P243">
        <f ca="1">IF($C243-P$1&lt;År1,0,O242*(1-VLOOKUP($A243,[1]Hugst!$R$5:$W$9,MATCH(ROUNDUP((P$1)/10,0)*10,[1]Hugst!$R$4:$W$4,0))))</f>
        <v>646.98701478861699</v>
      </c>
      <c r="Q243">
        <f ca="1">IF($C243-Q$1&lt;År1,0,P242*(1-VLOOKUP($A243,[1]Hugst!$R$5:$W$9,MATCH(ROUNDUP((Q$1)/10,0)*10,[1]Hugst!$R$4:$W$4,0))))</f>
        <v>644.8341791539408</v>
      </c>
      <c r="R243">
        <f ca="1">IF($C243-R$1&lt;År1,0,Q242*(1-VLOOKUP($A243,[1]Hugst!$R$5:$W$9,MATCH(ROUNDUP((R$1)/10,0)*10,[1]Hugst!$R$4:$W$4,0))))</f>
        <v>642.68675216241354</v>
      </c>
      <c r="S243">
        <f ca="1">IF($C243-S$1&lt;År1,0,R242*(1-VLOOKUP($A243,[1]Hugst!$R$5:$W$9,MATCH(ROUNDUP((S$1)/10,0)*10,[1]Hugst!$R$4:$W$4,0))))</f>
        <v>640.54472386648388</v>
      </c>
      <c r="T243">
        <f ca="1">IF($C243-T$1&lt;År1,0,S242*(1-VLOOKUP($A243,[1]Hugst!$R$5:$W$9,MATCH(ROUNDUP((T$1)/10,0)*10,[1]Hugst!$R$4:$W$4,0))))</f>
        <v>938.50166336961593</v>
      </c>
      <c r="U243">
        <f ca="1">IF($C243-U$1&lt;År1,0,T242*(1-VLOOKUP($A243,[1]Hugst!$R$5:$W$9,MATCH(ROUNDUP((U$1)/10,0)*10,[1]Hugst!$R$4:$W$4,0))))</f>
        <v>935.71166072857079</v>
      </c>
      <c r="V243">
        <f ca="1">IF($C243-V$1&lt;År1,0,U242*(1-VLOOKUP($A243,[1]Hugst!$R$5:$W$9,MATCH(ROUNDUP((V$1)/10,0)*10,[1]Hugst!$R$4:$W$4,0))))</f>
        <v>935.01297393580444</v>
      </c>
      <c r="W243">
        <f ca="1">IF($C243-W$1&lt;År1,0,V242*(1-VLOOKUP($A243,[1]Hugst!$R$5:$W$9,MATCH(ROUNDUP((W$1)/10,0)*10,[1]Hugst!$R$4:$W$4,0))))</f>
        <v>934.3196414403676</v>
      </c>
      <c r="X243">
        <f ca="1">IF($C243-X$1&lt;År1,0,W242*(1-VLOOKUP($A243,[1]Hugst!$R$5:$W$9,MATCH(ROUNDUP((X$1)/10,0)*10,[1]Hugst!$R$4:$W$4,0))))</f>
        <v>933.63166225910447</v>
      </c>
      <c r="Y243">
        <f ca="1">IF($C243-Y$1&lt;År1,0,X242*(1-VLOOKUP($A243,[1]Hugst!$R$5:$W$9,MATCH(ROUNDUP((Y$1)/10,0)*10,[1]Hugst!$R$4:$W$4,0))))</f>
        <v>932.94903544130625</v>
      </c>
      <c r="Z243">
        <f ca="1">IF($C243-Z$1&lt;År1,0,Y242*(1-VLOOKUP($A243,[1]Hugst!$R$5:$W$9,MATCH(ROUNDUP((Z$1)/10,0)*10,[1]Hugst!$R$4:$W$4,0))))</f>
        <v>933.18329442241065</v>
      </c>
      <c r="AA243">
        <f ca="1">IF($C243-AA$1&lt;År1,0,Z242*(1-VLOOKUP($A243,[1]Hugst!$R$5:$W$9,MATCH(ROUNDUP((AA$1)/10,0)*10,[1]Hugst!$R$4:$W$4,0))))</f>
        <v>933.42248062204249</v>
      </c>
      <c r="AB243">
        <f ca="1">IF($C243-AB$1&lt;År1,0,AA242*(1-VLOOKUP($A243,[1]Hugst!$R$5:$W$9,MATCH(ROUNDUP((AB$1)/10,0)*10,[1]Hugst!$R$4:$W$4,0))))</f>
        <v>933.66660783776206</v>
      </c>
      <c r="AC243">
        <f ca="1">IF($C243-AC$1&lt;År1,0,AB242*(1-VLOOKUP($A243,[1]Hugst!$R$5:$W$9,MATCH(ROUNDUP((AC$1)/10,0)*10,[1]Hugst!$R$4:$W$4,0))))</f>
        <v>933.9156899255097</v>
      </c>
      <c r="AD243">
        <f ca="1">IF($C243-AD$1&lt;År1,0,AC242*(1-VLOOKUP($A243,[1]Hugst!$R$5:$W$9,MATCH(ROUNDUP((AD$1)/10,0)*10,[1]Hugst!$R$4:$W$4,0))))</f>
        <v>934.16974079989814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24.175344905353995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647.78888570098252</v>
      </c>
      <c r="G244">
        <f ca="1">IF($C244-G$1&lt;År1,0,F243*(1-VLOOKUP($A244,[1]Hugst!$R$5:$W$9,MATCH(ROUNDUP((G$1)/10,0)*10,[1]Hugst!$R$4:$W$4,0))))</f>
        <v>648.59085800520052</v>
      </c>
      <c r="H244">
        <f ca="1">IF($C244-H$1&lt;År1,0,G243*(1-VLOOKUP($A244,[1]Hugst!$R$5:$W$9,MATCH(ROUNDUP((H$1)/10,0)*10,[1]Hugst!$R$4:$W$4,0))))</f>
        <v>649.40225181860978</v>
      </c>
      <c r="I244">
        <f ca="1">IF($C244-I$1&lt;År1,0,H243*(1-VLOOKUP($A244,[1]Hugst!$R$5:$W$9,MATCH(ROUNDUP((I$1)/10,0)*10,[1]Hugst!$R$4:$W$4,0))))</f>
        <v>650.2231177048684</v>
      </c>
      <c r="J244">
        <f ca="1">IF($C244-J$1&lt;År1,0,I243*(1-VLOOKUP($A244,[1]Hugst!$R$5:$W$9,MATCH(ROUNDUP((J$1)/10,0)*10,[1]Hugst!$R$4:$W$4,0))))</f>
        <v>651.05350647241403</v>
      </c>
      <c r="K244">
        <f ca="1">IF($C244-K$1&lt;År1,0,J243*(1-VLOOKUP($A244,[1]Hugst!$R$5:$W$9,MATCH(ROUNDUP((K$1)/10,0)*10,[1]Hugst!$R$4:$W$4,0))))</f>
        <v>651.89346917549801</v>
      </c>
      <c r="L244">
        <f ca="1">IF($C244-L$1&lt;År1,0,K243*(1-VLOOKUP($A244,[1]Hugst!$R$5:$W$9,MATCH(ROUNDUP((L$1)/10,0)*10,[1]Hugst!$R$4:$W$4,0))))</f>
        <v>652.07557194837727</v>
      </c>
      <c r="M244">
        <f ca="1">IF($C244-M$1&lt;År1,0,L243*(1-VLOOKUP($A244,[1]Hugst!$R$5:$W$9,MATCH(ROUNDUP((M$1)/10,0)*10,[1]Hugst!$R$4:$W$4,0))))</f>
        <v>651.34440210527418</v>
      </c>
      <c r="N244">
        <f ca="1">IF($C244-N$1&lt;År1,0,M243*(1-VLOOKUP($A244,[1]Hugst!$R$5:$W$9,MATCH(ROUNDUP((N$1)/10,0)*10,[1]Hugst!$R$4:$W$4,0))))</f>
        <v>650.6122941330409</v>
      </c>
      <c r="O244">
        <f ca="1">IF($C244-O$1&lt;År1,0,N243*(1-VLOOKUP($A244,[1]Hugst!$R$5:$W$9,MATCH(ROUNDUP((O$1)/10,0)*10,[1]Hugst!$R$4:$W$4,0))))</f>
        <v>649.87924933676322</v>
      </c>
      <c r="P244">
        <f ca="1">IF($C244-P$1&lt;År1,0,O243*(1-VLOOKUP($A244,[1]Hugst!$R$5:$W$9,MATCH(ROUNDUP((P$1)/10,0)*10,[1]Hugst!$R$4:$W$4,0))))</f>
        <v>647.72031601168374</v>
      </c>
      <c r="Q244">
        <f ca="1">IF($C244-Q$1&lt;År1,0,P243*(1-VLOOKUP($A244,[1]Hugst!$R$5:$W$9,MATCH(ROUNDUP((Q$1)/10,0)*10,[1]Hugst!$R$4:$W$4,0))))</f>
        <v>645.5667993903005</v>
      </c>
      <c r="R244">
        <f ca="1">IF($C244-R$1&lt;År1,0,Q243*(1-VLOOKUP($A244,[1]Hugst!$R$5:$W$9,MATCH(ROUNDUP((R$1)/10,0)*10,[1]Hugst!$R$4:$W$4,0))))</f>
        <v>643.41868949238335</v>
      </c>
      <c r="S244">
        <f ca="1">IF($C244-S$1&lt;År1,0,R243*(1-VLOOKUP($A244,[1]Hugst!$R$5:$W$9,MATCH(ROUNDUP((S$1)/10,0)*10,[1]Hugst!$R$4:$W$4,0))))</f>
        <v>641.27597636498388</v>
      </c>
      <c r="T244">
        <f ca="1">IF($C244-T$1&lt;År1,0,S243*(1-VLOOKUP($A244,[1]Hugst!$R$5:$W$9,MATCH(ROUNDUP((T$1)/10,0)*10,[1]Hugst!$R$4:$W$4,0))))</f>
        <v>639.13865008238668</v>
      </c>
      <c r="U244">
        <f ca="1">IF($C244-U$1&lt;År1,0,T243*(1-VLOOKUP($A244,[1]Hugst!$R$5:$W$9,MATCH(ROUNDUP((U$1)/10,0)*10,[1]Hugst!$R$4:$W$4,0))))</f>
        <v>936.4415377670972</v>
      </c>
      <c r="V244">
        <f ca="1">IF($C244-V$1&lt;År1,0,U243*(1-VLOOKUP($A244,[1]Hugst!$R$5:$W$9,MATCH(ROUNDUP((V$1)/10,0)*10,[1]Hugst!$R$4:$W$4,0))))</f>
        <v>933.65765952209347</v>
      </c>
      <c r="W244">
        <f ca="1">IF($C244-W$1&lt;År1,0,V243*(1-VLOOKUP($A244,[1]Hugst!$R$5:$W$9,MATCH(ROUNDUP((W$1)/10,0)*10,[1]Hugst!$R$4:$W$4,0))))</f>
        <v>932.96050643204296</v>
      </c>
      <c r="X244">
        <f ca="1">IF($C244-X$1&lt;År1,0,W243*(1-VLOOKUP($A244,[1]Hugst!$R$5:$W$9,MATCH(ROUNDUP((X$1)/10,0)*10,[1]Hugst!$R$4:$W$4,0))))</f>
        <v>932.26869588598629</v>
      </c>
      <c r="Y244">
        <f ca="1">IF($C244-Y$1&lt;År1,0,X243*(1-VLOOKUP($A244,[1]Hugst!$R$5:$W$9,MATCH(ROUNDUP((Y$1)/10,0)*10,[1]Hugst!$R$4:$W$4,0))))</f>
        <v>931.58222690292598</v>
      </c>
      <c r="Z244">
        <f ca="1">IF($C244-Z$1&lt;År1,0,Y243*(1-VLOOKUP($A244,[1]Hugst!$R$5:$W$9,MATCH(ROUNDUP((Z$1)/10,0)*10,[1]Hugst!$R$4:$W$4,0))))</f>
        <v>931.81129271515829</v>
      </c>
      <c r="AA244">
        <f ca="1">IF($C244-AA$1&lt;År1,0,Z243*(1-VLOOKUP($A244,[1]Hugst!$R$5:$W$9,MATCH(ROUNDUP((AA$1)/10,0)*10,[1]Hugst!$R$4:$W$4,0))))</f>
        <v>932.04526601457849</v>
      </c>
      <c r="AB244">
        <f ca="1">IF($C244-AB$1&lt;År1,0,AA243*(1-VLOOKUP($A244,[1]Hugst!$R$5:$W$9,MATCH(ROUNDUP((AB$1)/10,0)*10,[1]Hugst!$R$4:$W$4,0))))</f>
        <v>932.2841605237229</v>
      </c>
      <c r="AC244">
        <f ca="1">IF($C244-AC$1&lt;År1,0,AB243*(1-VLOOKUP($A244,[1]Hugst!$R$5:$W$9,MATCH(ROUNDUP((AC$1)/10,0)*10,[1]Hugst!$R$4:$W$4,0))))</f>
        <v>932.52799002332574</v>
      </c>
      <c r="AD244">
        <f ca="1">IF($C244-AD$1&lt;År1,0,AC243*(1-VLOOKUP($A244,[1]Hugst!$R$5:$W$9,MATCH(ROUNDUP((AD$1)/10,0)*10,[1]Hugst!$R$4:$W$4,0))))</f>
        <v>932.77676835242983</v>
      </c>
      <c r="AE244">
        <f ca="1">IF($C244-AE$1&lt;År1,0,AD243*(1-VLOOKUP($A244,[1]Hugst!$R$5:$W$9,MATCH(ROUNDUP((AE$1)/10,0)*10,[1]Hugst!$R$4:$W$4,0))))</f>
        <v>933.03050940867877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24.646644827385899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646.99628458570851</v>
      </c>
      <c r="G245">
        <f ca="1">IF($C245-G$1&lt;År1,0,F244*(1-VLOOKUP($A245,[1]Hugst!$R$5:$W$9,MATCH(ROUNDUP((G$1)/10,0)*10,[1]Hugst!$R$4:$W$4,0))))</f>
        <v>647.78888570098252</v>
      </c>
      <c r="H245">
        <f ca="1">IF($C245-H$1&lt;År1,0,G244*(1-VLOOKUP($A245,[1]Hugst!$R$5:$W$9,MATCH(ROUNDUP((H$1)/10,0)*10,[1]Hugst!$R$4:$W$4,0))))</f>
        <v>648.59085800520052</v>
      </c>
      <c r="I245">
        <f ca="1">IF($C245-I$1&lt;År1,0,H244*(1-VLOOKUP($A245,[1]Hugst!$R$5:$W$9,MATCH(ROUNDUP((I$1)/10,0)*10,[1]Hugst!$R$4:$W$4,0))))</f>
        <v>649.40225181860978</v>
      </c>
      <c r="J245">
        <f ca="1">IF($C245-J$1&lt;År1,0,I244*(1-VLOOKUP($A245,[1]Hugst!$R$5:$W$9,MATCH(ROUNDUP((J$1)/10,0)*10,[1]Hugst!$R$4:$W$4,0))))</f>
        <v>650.2231177048684</v>
      </c>
      <c r="K245">
        <f ca="1">IF($C245-K$1&lt;År1,0,J244*(1-VLOOKUP($A245,[1]Hugst!$R$5:$W$9,MATCH(ROUNDUP((K$1)/10,0)*10,[1]Hugst!$R$4:$W$4,0))))</f>
        <v>651.05350647241403</v>
      </c>
      <c r="L245">
        <f ca="1">IF($C245-L$1&lt;År1,0,K244*(1-VLOOKUP($A245,[1]Hugst!$R$5:$W$9,MATCH(ROUNDUP((L$1)/10,0)*10,[1]Hugst!$R$4:$W$4,0))))</f>
        <v>651.89346917549801</v>
      </c>
      <c r="M245">
        <f ca="1">IF($C245-M$1&lt;År1,0,L244*(1-VLOOKUP($A245,[1]Hugst!$R$5:$W$9,MATCH(ROUNDUP((M$1)/10,0)*10,[1]Hugst!$R$4:$W$4,0))))</f>
        <v>652.07557194837727</v>
      </c>
      <c r="N245">
        <f ca="1">IF($C245-N$1&lt;År1,0,M244*(1-VLOOKUP($A245,[1]Hugst!$R$5:$W$9,MATCH(ROUNDUP((N$1)/10,0)*10,[1]Hugst!$R$4:$W$4,0))))</f>
        <v>651.34440210527418</v>
      </c>
      <c r="O245">
        <f ca="1">IF($C245-O$1&lt;År1,0,N244*(1-VLOOKUP($A245,[1]Hugst!$R$5:$W$9,MATCH(ROUNDUP((O$1)/10,0)*10,[1]Hugst!$R$4:$W$4,0))))</f>
        <v>650.6122941330409</v>
      </c>
      <c r="P245">
        <f ca="1">IF($C245-P$1&lt;År1,0,O244*(1-VLOOKUP($A245,[1]Hugst!$R$5:$W$9,MATCH(ROUNDUP((P$1)/10,0)*10,[1]Hugst!$R$4:$W$4,0))))</f>
        <v>648.45268513090207</v>
      </c>
      <c r="Q245">
        <f ca="1">IF($C245-Q$1&lt;År1,0,P244*(1-VLOOKUP($A245,[1]Hugst!$R$5:$W$9,MATCH(ROUNDUP((Q$1)/10,0)*10,[1]Hugst!$R$4:$W$4,0))))</f>
        <v>646.29849092775567</v>
      </c>
      <c r="R245">
        <f ca="1">IF($C245-R$1&lt;År1,0,Q244*(1-VLOOKUP($A245,[1]Hugst!$R$5:$W$9,MATCH(ROUNDUP((R$1)/10,0)*10,[1]Hugst!$R$4:$W$4,0))))</f>
        <v>644.14970153798038</v>
      </c>
      <c r="S245">
        <f ca="1">IF($C245-S$1&lt;År1,0,R244*(1-VLOOKUP($A245,[1]Hugst!$R$5:$W$9,MATCH(ROUNDUP((S$1)/10,0)*10,[1]Hugst!$R$4:$W$4,0))))</f>
        <v>642.00630700325371</v>
      </c>
      <c r="T245">
        <f ca="1">IF($C245-T$1&lt;År1,0,S244*(1-VLOOKUP($A245,[1]Hugst!$R$5:$W$9,MATCH(ROUNDUP((T$1)/10,0)*10,[1]Hugst!$R$4:$W$4,0))))</f>
        <v>639.86829739247537</v>
      </c>
      <c r="U245">
        <f ca="1">IF($C245-U$1&lt;År1,0,T244*(1-VLOOKUP($A245,[1]Hugst!$R$5:$W$9,MATCH(ROUNDUP((U$1)/10,0)*10,[1]Hugst!$R$4:$W$4,0))))</f>
        <v>637.73566280171804</v>
      </c>
      <c r="V245">
        <f ca="1">IF($C245-V$1&lt;År1,0,U244*(1-VLOOKUP($A245,[1]Hugst!$R$5:$W$9,MATCH(ROUNDUP((V$1)/10,0)*10,[1]Hugst!$R$4:$W$4,0))))</f>
        <v>934.38593439151089</v>
      </c>
      <c r="W245">
        <f ca="1">IF($C245-W$1&lt;År1,0,V244*(1-VLOOKUP($A245,[1]Hugst!$R$5:$W$9,MATCH(ROUNDUP((W$1)/10,0)*10,[1]Hugst!$R$4:$W$4,0))))</f>
        <v>931.60816709875223</v>
      </c>
      <c r="X245">
        <f ca="1">IF($C245-X$1&lt;År1,0,W244*(1-VLOOKUP($A245,[1]Hugst!$R$5:$W$9,MATCH(ROUNDUP((X$1)/10,0)*10,[1]Hugst!$R$4:$W$4,0))))</f>
        <v>930.91254434475309</v>
      </c>
      <c r="Y245">
        <f ca="1">IF($C245-Y$1&lt;År1,0,X244*(1-VLOOKUP($A245,[1]Hugst!$R$5:$W$9,MATCH(ROUNDUP((Y$1)/10,0)*10,[1]Hugst!$R$4:$W$4,0))))</f>
        <v>930.22225240721218</v>
      </c>
      <c r="Z245">
        <f ca="1">IF($C245-Z$1&lt;År1,0,Y244*(1-VLOOKUP($A245,[1]Hugst!$R$5:$W$9,MATCH(ROUNDUP((Z$1)/10,0)*10,[1]Hugst!$R$4:$W$4,0))))</f>
        <v>930.446151016459</v>
      </c>
      <c r="AA245">
        <f ca="1">IF($C245-AA$1&lt;År1,0,Z244*(1-VLOOKUP($A245,[1]Hugst!$R$5:$W$9,MATCH(ROUNDUP((AA$1)/10,0)*10,[1]Hugst!$R$4:$W$4,0))))</f>
        <v>930.67493748013976</v>
      </c>
      <c r="AB245">
        <f ca="1">IF($C245-AB$1&lt;År1,0,AA244*(1-VLOOKUP($A245,[1]Hugst!$R$5:$W$9,MATCH(ROUNDUP((AB$1)/10,0)*10,[1]Hugst!$R$4:$W$4,0))))</f>
        <v>930.90862544626805</v>
      </c>
      <c r="AC245">
        <f ca="1">IF($C245-AC$1&lt;År1,0,AB244*(1-VLOOKUP($A245,[1]Hugst!$R$5:$W$9,MATCH(ROUNDUP((AC$1)/10,0)*10,[1]Hugst!$R$4:$W$4,0))))</f>
        <v>931.14722862064514</v>
      </c>
      <c r="AD245">
        <f ca="1">IF($C245-AD$1&lt;År1,0,AC244*(1-VLOOKUP($A245,[1]Hugst!$R$5:$W$9,MATCH(ROUNDUP((AD$1)/10,0)*10,[1]Hugst!$R$4:$W$4,0))))</f>
        <v>931.39076076719971</v>
      </c>
      <c r="AE245">
        <f ca="1">IF($C245-AE$1&lt;År1,0,AD244*(1-VLOOKUP($A245,[1]Hugst!$R$5:$W$9,MATCH(ROUNDUP((AE$1)/10,0)*10,[1]Hugst!$R$4:$W$4,0))))</f>
        <v>931.63923570809754</v>
      </c>
      <c r="AF245">
        <f ca="1">IF($C245-AF$1&lt;År1,0,AE244*(1-VLOOKUP($A245,[1]Hugst!$R$5:$W$9,MATCH(ROUNDUP((AF$1)/10,0)*10,[1]Hugst!$R$4:$W$4,0))))</f>
        <v>931.89266732403405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25.120946355298656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646.21300458148062</v>
      </c>
      <c r="G246">
        <f ca="1">IF($C246-G$1&lt;År1,0,F245*(1-VLOOKUP($A246,[1]Hugst!$R$5:$W$9,MATCH(ROUNDUP((G$1)/10,0)*10,[1]Hugst!$R$4:$W$4,0))))</f>
        <v>646.99628458570851</v>
      </c>
      <c r="H246">
        <f ca="1">IF($C246-H$1&lt;År1,0,G245*(1-VLOOKUP($A246,[1]Hugst!$R$5:$W$9,MATCH(ROUNDUP((H$1)/10,0)*10,[1]Hugst!$R$4:$W$4,0))))</f>
        <v>647.78888570098252</v>
      </c>
      <c r="I246">
        <f ca="1">IF($C246-I$1&lt;År1,0,H245*(1-VLOOKUP($A246,[1]Hugst!$R$5:$W$9,MATCH(ROUNDUP((I$1)/10,0)*10,[1]Hugst!$R$4:$W$4,0))))</f>
        <v>648.59085800520052</v>
      </c>
      <c r="J246">
        <f ca="1">IF($C246-J$1&lt;År1,0,I245*(1-VLOOKUP($A246,[1]Hugst!$R$5:$W$9,MATCH(ROUNDUP((J$1)/10,0)*10,[1]Hugst!$R$4:$W$4,0))))</f>
        <v>649.40225181860978</v>
      </c>
      <c r="K246">
        <f ca="1">IF($C246-K$1&lt;År1,0,J245*(1-VLOOKUP($A246,[1]Hugst!$R$5:$W$9,MATCH(ROUNDUP((K$1)/10,0)*10,[1]Hugst!$R$4:$W$4,0))))</f>
        <v>650.2231177048684</v>
      </c>
      <c r="L246">
        <f ca="1">IF($C246-L$1&lt;År1,0,K245*(1-VLOOKUP($A246,[1]Hugst!$R$5:$W$9,MATCH(ROUNDUP((L$1)/10,0)*10,[1]Hugst!$R$4:$W$4,0))))</f>
        <v>651.05350647241403</v>
      </c>
      <c r="M246">
        <f ca="1">IF($C246-M$1&lt;År1,0,L245*(1-VLOOKUP($A246,[1]Hugst!$R$5:$W$9,MATCH(ROUNDUP((M$1)/10,0)*10,[1]Hugst!$R$4:$W$4,0))))</f>
        <v>651.89346917549801</v>
      </c>
      <c r="N246">
        <f ca="1">IF($C246-N$1&lt;År1,0,M245*(1-VLOOKUP($A246,[1]Hugst!$R$5:$W$9,MATCH(ROUNDUP((N$1)/10,0)*10,[1]Hugst!$R$4:$W$4,0))))</f>
        <v>652.07557194837727</v>
      </c>
      <c r="O246">
        <f ca="1">IF($C246-O$1&lt;År1,0,N245*(1-VLOOKUP($A246,[1]Hugst!$R$5:$W$9,MATCH(ROUNDUP((O$1)/10,0)*10,[1]Hugst!$R$4:$W$4,0))))</f>
        <v>651.34440210527418</v>
      </c>
      <c r="P246">
        <f ca="1">IF($C246-P$1&lt;År1,0,O245*(1-VLOOKUP($A246,[1]Hugst!$R$5:$W$9,MATCH(ROUNDUP((P$1)/10,0)*10,[1]Hugst!$R$4:$W$4,0))))</f>
        <v>649.18412080445614</v>
      </c>
      <c r="Q246">
        <f ca="1">IF($C246-Q$1&lt;År1,0,P245*(1-VLOOKUP($A246,[1]Hugst!$R$5:$W$9,MATCH(ROUNDUP((Q$1)/10,0)*10,[1]Hugst!$R$4:$W$4,0))))</f>
        <v>647.02925240744401</v>
      </c>
      <c r="R246">
        <f ca="1">IF($C246-R$1&lt;År1,0,Q245*(1-VLOOKUP($A246,[1]Hugst!$R$5:$W$9,MATCH(ROUNDUP((R$1)/10,0)*10,[1]Hugst!$R$4:$W$4,0))))</f>
        <v>644.87978692328011</v>
      </c>
      <c r="S246">
        <f ca="1">IF($C246-S$1&lt;År1,0,R245*(1-VLOOKUP($A246,[1]Hugst!$R$5:$W$9,MATCH(ROUNDUP((S$1)/10,0)*10,[1]Hugst!$R$4:$W$4,0))))</f>
        <v>642.73571438826286</v>
      </c>
      <c r="T246">
        <f ca="1">IF($C246-T$1&lt;År1,0,S245*(1-VLOOKUP($A246,[1]Hugst!$R$5:$W$9,MATCH(ROUNDUP((T$1)/10,0)*10,[1]Hugst!$R$4:$W$4,0))))</f>
        <v>640.59702486592948</v>
      </c>
      <c r="U246">
        <f ca="1">IF($C246-U$1&lt;År1,0,T245*(1-VLOOKUP($A246,[1]Hugst!$R$5:$W$9,MATCH(ROUNDUP((U$1)/10,0)*10,[1]Hugst!$R$4:$W$4,0))))</f>
        <v>638.46370844697969</v>
      </c>
      <c r="V246">
        <f ca="1">IF($C246-V$1&lt;År1,0,U245*(1-VLOOKUP($A246,[1]Hugst!$R$5:$W$9,MATCH(ROUNDUP((V$1)/10,0)*10,[1]Hugst!$R$4:$W$4,0))))</f>
        <v>636.33575524922651</v>
      </c>
      <c r="W246">
        <f ca="1">IF($C246-W$1&lt;År1,0,V245*(1-VLOOKUP($A246,[1]Hugst!$R$5:$W$9,MATCH(ROUNDUP((W$1)/10,0)*10,[1]Hugst!$R$4:$W$4,0))))</f>
        <v>932.33484331601733</v>
      </c>
      <c r="X246">
        <f ca="1">IF($C246-X$1&lt;År1,0,W245*(1-VLOOKUP($A246,[1]Hugst!$R$5:$W$9,MATCH(ROUNDUP((X$1)/10,0)*10,[1]Hugst!$R$4:$W$4,0))))</f>
        <v>929.56317356121838</v>
      </c>
      <c r="Y246">
        <f ca="1">IF($C246-Y$1&lt;År1,0,X245*(1-VLOOKUP($A246,[1]Hugst!$R$5:$W$9,MATCH(ROUNDUP((Y$1)/10,0)*10,[1]Hugst!$R$4:$W$4,0))))</f>
        <v>928.86907778399632</v>
      </c>
      <c r="Z246">
        <f ca="1">IF($C246-Z$1&lt;År1,0,Y245*(1-VLOOKUP($A246,[1]Hugst!$R$5:$W$9,MATCH(ROUNDUP((Z$1)/10,0)*10,[1]Hugst!$R$4:$W$4,0))))</f>
        <v>929.08783502622782</v>
      </c>
      <c r="AA246">
        <f ca="1">IF($C246-AA$1&lt;År1,0,Z245*(1-VLOOKUP($A246,[1]Hugst!$R$5:$W$9,MATCH(ROUNDUP((AA$1)/10,0)*10,[1]Hugst!$R$4:$W$4,0))))</f>
        <v>929.3114605883901</v>
      </c>
      <c r="AB246">
        <f ca="1">IF($C246-AB$1&lt;År1,0,AA245*(1-VLOOKUP($A246,[1]Hugst!$R$5:$W$9,MATCH(ROUNDUP((AB$1)/10,0)*10,[1]Hugst!$R$4:$W$4,0))))</f>
        <v>929.53996804418841</v>
      </c>
      <c r="AC246">
        <f ca="1">IF($C246-AC$1&lt;År1,0,AB245*(1-VLOOKUP($A246,[1]Hugst!$R$5:$W$9,MATCH(ROUNDUP((AC$1)/10,0)*10,[1]Hugst!$R$4:$W$4,0))))</f>
        <v>929.77337102499212</v>
      </c>
      <c r="AD246">
        <f ca="1">IF($C246-AD$1&lt;År1,0,AC245*(1-VLOOKUP($A246,[1]Hugst!$R$5:$W$9,MATCH(ROUNDUP((AD$1)/10,0)*10,[1]Hugst!$R$4:$W$4,0))))</f>
        <v>930.01168321988825</v>
      </c>
      <c r="AE246">
        <f ca="1">IF($C246-AE$1&lt;År1,0,AD245*(1-VLOOKUP($A246,[1]Hugst!$R$5:$W$9,MATCH(ROUNDUP((AE$1)/10,0)*10,[1]Hugst!$R$4:$W$4,0))))</f>
        <v>930.25491837602021</v>
      </c>
      <c r="AF246">
        <f ca="1">IF($C246-AF$1&lt;År1,0,AE245*(1-VLOOKUP($A246,[1]Hugst!$R$5:$W$9,MATCH(ROUNDUP((AF$1)/10,0)*10,[1]Hugst!$R$4:$W$4,0))))</f>
        <v>930.50309029869743</v>
      </c>
      <c r="AG246">
        <f ca="1">IF($C246-AG$1&lt;År1,0,AF245*(1-VLOOKUP($A246,[1]Hugst!$R$5:$W$9,MATCH(ROUNDUP((AG$1)/10,0)*10,[1]Hugst!$R$4:$W$4,0))))</f>
        <v>930.75621285168768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25.598231249929086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645.43899585165263</v>
      </c>
      <c r="G247">
        <f ca="1">IF($C247-G$1&lt;År1,0,F246*(1-VLOOKUP($A247,[1]Hugst!$R$5:$W$9,MATCH(ROUNDUP((G$1)/10,0)*10,[1]Hugst!$R$4:$W$4,0))))</f>
        <v>646.21300458148062</v>
      </c>
      <c r="H247">
        <f ca="1">IF($C247-H$1&lt;År1,0,G246*(1-VLOOKUP($A247,[1]Hugst!$R$5:$W$9,MATCH(ROUNDUP((H$1)/10,0)*10,[1]Hugst!$R$4:$W$4,0))))</f>
        <v>646.99628458570851</v>
      </c>
      <c r="I247">
        <f ca="1">IF($C247-I$1&lt;År1,0,H246*(1-VLOOKUP($A247,[1]Hugst!$R$5:$W$9,MATCH(ROUNDUP((I$1)/10,0)*10,[1]Hugst!$R$4:$W$4,0))))</f>
        <v>647.78888570098252</v>
      </c>
      <c r="J247">
        <f ca="1">IF($C247-J$1&lt;År1,0,I246*(1-VLOOKUP($A247,[1]Hugst!$R$5:$W$9,MATCH(ROUNDUP((J$1)/10,0)*10,[1]Hugst!$R$4:$W$4,0))))</f>
        <v>648.59085800520052</v>
      </c>
      <c r="K247">
        <f ca="1">IF($C247-K$1&lt;År1,0,J246*(1-VLOOKUP($A247,[1]Hugst!$R$5:$W$9,MATCH(ROUNDUP((K$1)/10,0)*10,[1]Hugst!$R$4:$W$4,0))))</f>
        <v>649.40225181860978</v>
      </c>
      <c r="L247">
        <f ca="1">IF($C247-L$1&lt;År1,0,K246*(1-VLOOKUP($A247,[1]Hugst!$R$5:$W$9,MATCH(ROUNDUP((L$1)/10,0)*10,[1]Hugst!$R$4:$W$4,0))))</f>
        <v>650.2231177048684</v>
      </c>
      <c r="M247">
        <f ca="1">IF($C247-M$1&lt;År1,0,L246*(1-VLOOKUP($A247,[1]Hugst!$R$5:$W$9,MATCH(ROUNDUP((M$1)/10,0)*10,[1]Hugst!$R$4:$W$4,0))))</f>
        <v>651.05350647241403</v>
      </c>
      <c r="N247">
        <f ca="1">IF($C247-N$1&lt;År1,0,M246*(1-VLOOKUP($A247,[1]Hugst!$R$5:$W$9,MATCH(ROUNDUP((N$1)/10,0)*10,[1]Hugst!$R$4:$W$4,0))))</f>
        <v>651.89346917549801</v>
      </c>
      <c r="O247">
        <f ca="1">IF($C247-O$1&lt;År1,0,N246*(1-VLOOKUP($A247,[1]Hugst!$R$5:$W$9,MATCH(ROUNDUP((O$1)/10,0)*10,[1]Hugst!$R$4:$W$4,0))))</f>
        <v>652.07557194837727</v>
      </c>
      <c r="P247">
        <f ca="1">IF($C247-P$1&lt;År1,0,O246*(1-VLOOKUP($A247,[1]Hugst!$R$5:$W$9,MATCH(ROUNDUP((P$1)/10,0)*10,[1]Hugst!$R$4:$W$4,0))))</f>
        <v>649.91462171040894</v>
      </c>
      <c r="Q247">
        <f ca="1">IF($C247-Q$1&lt;År1,0,P246*(1-VLOOKUP($A247,[1]Hugst!$R$5:$W$9,MATCH(ROUNDUP((Q$1)/10,0)*10,[1]Hugst!$R$4:$W$4,0))))</f>
        <v>647.75908249049519</v>
      </c>
      <c r="R247">
        <f ca="1">IF($C247-R$1&lt;År1,0,Q246*(1-VLOOKUP($A247,[1]Hugst!$R$5:$W$9,MATCH(ROUNDUP((R$1)/10,0)*10,[1]Hugst!$R$4:$W$4,0))))</f>
        <v>645.60894429240329</v>
      </c>
      <c r="S247">
        <f ca="1">IF($C247-S$1&lt;År1,0,R246*(1-VLOOKUP($A247,[1]Hugst!$R$5:$W$9,MATCH(ROUNDUP((S$1)/10,0)*10,[1]Hugst!$R$4:$W$4,0))))</f>
        <v>643.46419714710703</v>
      </c>
      <c r="T247">
        <f ca="1">IF($C247-T$1&lt;År1,0,S246*(1-VLOOKUP($A247,[1]Hugst!$R$5:$W$9,MATCH(ROUNDUP((T$1)/10,0)*10,[1]Hugst!$R$4:$W$4,0))))</f>
        <v>641.32483111277645</v>
      </c>
      <c r="U247">
        <f ca="1">IF($C247-U$1&lt;År1,0,T246*(1-VLOOKUP($A247,[1]Hugst!$R$5:$W$9,MATCH(ROUNDUP((U$1)/10,0)*10,[1]Hugst!$R$4:$W$4,0))))</f>
        <v>639.19083627476039</v>
      </c>
      <c r="V247">
        <f ca="1">IF($C247-V$1&lt;År1,0,U246*(1-VLOOKUP($A247,[1]Hugst!$R$5:$W$9,MATCH(ROUNDUP((V$1)/10,0)*10,[1]Hugst!$R$4:$W$4,0))))</f>
        <v>637.06220274551072</v>
      </c>
      <c r="W247">
        <f ca="1">IF($C247-W$1&lt;År1,0,V246*(1-VLOOKUP($A247,[1]Hugst!$R$5:$W$9,MATCH(ROUNDUP((W$1)/10,0)*10,[1]Hugst!$R$4:$W$4,0))))</f>
        <v>634.93892066453304</v>
      </c>
      <c r="X247">
        <f ca="1">IF($C247-X$1&lt;År1,0,W246*(1-VLOOKUP($A247,[1]Hugst!$R$5:$W$9,MATCH(ROUNDUP((X$1)/10,0)*10,[1]Hugst!$R$4:$W$4,0))))</f>
        <v>930.28825463556757</v>
      </c>
      <c r="Y247">
        <f ca="1">IF($C247-Y$1&lt;År1,0,X246*(1-VLOOKUP($A247,[1]Hugst!$R$5:$W$9,MATCH(ROUNDUP((Y$1)/10,0)*10,[1]Hugst!$R$4:$W$4,0))))</f>
        <v>927.52266903388886</v>
      </c>
      <c r="Z247">
        <f ca="1">IF($C247-Z$1&lt;År1,0,Y246*(1-VLOOKUP($A247,[1]Hugst!$R$5:$W$9,MATCH(ROUNDUP((Z$1)/10,0)*10,[1]Hugst!$R$4:$W$4,0))))</f>
        <v>927.736310615967</v>
      </c>
      <c r="AA247">
        <f ca="1">IF($C247-AA$1&lt;År1,0,Z246*(1-VLOOKUP($A247,[1]Hugst!$R$5:$W$9,MATCH(ROUNDUP((AA$1)/10,0)*10,[1]Hugst!$R$4:$W$4,0))))</f>
        <v>927.95480108107392</v>
      </c>
      <c r="AB247">
        <f ca="1">IF($C247-AB$1&lt;År1,0,AA246*(1-VLOOKUP($A247,[1]Hugst!$R$5:$W$9,MATCH(ROUNDUP((AB$1)/10,0)*10,[1]Hugst!$R$4:$W$4,0))))</f>
        <v>928.17815392913599</v>
      </c>
      <c r="AC247">
        <f ca="1">IF($C247-AC$1&lt;År1,0,AB246*(1-VLOOKUP($A247,[1]Hugst!$R$5:$W$9,MATCH(ROUNDUP((AC$1)/10,0)*10,[1]Hugst!$R$4:$W$4,0))))</f>
        <v>928.40638271730529</v>
      </c>
      <c r="AD247">
        <f ca="1">IF($C247-AD$1&lt;År1,0,AC246*(1-VLOOKUP($A247,[1]Hugst!$R$5:$W$9,MATCH(ROUNDUP((AD$1)/10,0)*10,[1]Hugst!$R$4:$W$4,0))))</f>
        <v>928.63950106032746</v>
      </c>
      <c r="AE247">
        <f ca="1">IF($C247-AE$1&lt;År1,0,AD246*(1-VLOOKUP($A247,[1]Hugst!$R$5:$W$9,MATCH(ROUNDUP((AE$1)/10,0)*10,[1]Hugst!$R$4:$W$4,0))))</f>
        <v>928.87752263059576</v>
      </c>
      <c r="AF247">
        <f ca="1">IF($C247-AF$1&lt;År1,0,AE246*(1-VLOOKUP($A247,[1]Hugst!$R$5:$W$9,MATCH(ROUNDUP((AF$1)/10,0)*10,[1]Hugst!$R$4:$W$4,0))))</f>
        <v>929.12046115848852</v>
      </c>
      <c r="AG247">
        <f ca="1">IF($C247-AG$1&lt;År1,0,AF246*(1-VLOOKUP($A247,[1]Hugst!$R$5:$W$9,MATCH(ROUNDUP((AG$1)/10,0)*10,[1]Hugst!$R$4:$W$4,0))))</f>
        <v>929.36833043247952</v>
      </c>
      <c r="AH247">
        <f ca="1">IF($C247-AH$1&lt;År1,0,AG246*(1-VLOOKUP($A247,[1]Hugst!$R$5:$W$9,MATCH(ROUNDUP((AH$1)/10,0)*10,[1]Hugst!$R$4:$W$4,0))))</f>
        <v>929.62114429942949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26.078481354139512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644.67420879953033</v>
      </c>
      <c r="G248">
        <f ca="1">IF($C248-G$1&lt;År1,0,F247*(1-VLOOKUP($A248,[1]Hugst!$R$5:$W$9,MATCH(ROUNDUP((G$1)/10,0)*10,[1]Hugst!$R$4:$W$4,0))))</f>
        <v>645.43899585165263</v>
      </c>
      <c r="H248">
        <f ca="1">IF($C248-H$1&lt;År1,0,G247*(1-VLOOKUP($A248,[1]Hugst!$R$5:$W$9,MATCH(ROUNDUP((H$1)/10,0)*10,[1]Hugst!$R$4:$W$4,0))))</f>
        <v>646.21300458148062</v>
      </c>
      <c r="I248">
        <f ca="1">IF($C248-I$1&lt;År1,0,H247*(1-VLOOKUP($A248,[1]Hugst!$R$5:$W$9,MATCH(ROUNDUP((I$1)/10,0)*10,[1]Hugst!$R$4:$W$4,0))))</f>
        <v>646.99628458570851</v>
      </c>
      <c r="J248">
        <f ca="1">IF($C248-J$1&lt;År1,0,I247*(1-VLOOKUP($A248,[1]Hugst!$R$5:$W$9,MATCH(ROUNDUP((J$1)/10,0)*10,[1]Hugst!$R$4:$W$4,0))))</f>
        <v>647.78888570098252</v>
      </c>
      <c r="K248">
        <f ca="1">IF($C248-K$1&lt;År1,0,J247*(1-VLOOKUP($A248,[1]Hugst!$R$5:$W$9,MATCH(ROUNDUP((K$1)/10,0)*10,[1]Hugst!$R$4:$W$4,0))))</f>
        <v>648.59085800520052</v>
      </c>
      <c r="L248">
        <f ca="1">IF($C248-L$1&lt;År1,0,K247*(1-VLOOKUP($A248,[1]Hugst!$R$5:$W$9,MATCH(ROUNDUP((L$1)/10,0)*10,[1]Hugst!$R$4:$W$4,0))))</f>
        <v>649.40225181860978</v>
      </c>
      <c r="M248">
        <f ca="1">IF($C248-M$1&lt;År1,0,L247*(1-VLOOKUP($A248,[1]Hugst!$R$5:$W$9,MATCH(ROUNDUP((M$1)/10,0)*10,[1]Hugst!$R$4:$W$4,0))))</f>
        <v>650.2231177048684</v>
      </c>
      <c r="N248">
        <f ca="1">IF($C248-N$1&lt;År1,0,M247*(1-VLOOKUP($A248,[1]Hugst!$R$5:$W$9,MATCH(ROUNDUP((N$1)/10,0)*10,[1]Hugst!$R$4:$W$4,0))))</f>
        <v>651.05350647241403</v>
      </c>
      <c r="O248">
        <f ca="1">IF($C248-O$1&lt;År1,0,N247*(1-VLOOKUP($A248,[1]Hugst!$R$5:$W$9,MATCH(ROUNDUP((O$1)/10,0)*10,[1]Hugst!$R$4:$W$4,0))))</f>
        <v>651.89346917549801</v>
      </c>
      <c r="P248">
        <f ca="1">IF($C248-P$1&lt;År1,0,O247*(1-VLOOKUP($A248,[1]Hugst!$R$5:$W$9,MATCH(ROUNDUP((P$1)/10,0)*10,[1]Hugst!$R$4:$W$4,0))))</f>
        <v>650.64418654653934</v>
      </c>
      <c r="Q248">
        <f ca="1">IF($C248-Q$1&lt;År1,0,P247*(1-VLOOKUP($A248,[1]Hugst!$R$5:$W$9,MATCH(ROUNDUP((Q$1)/10,0)*10,[1]Hugst!$R$4:$W$4,0))))</f>
        <v>648.48797985787394</v>
      </c>
      <c r="R248">
        <f ca="1">IF($C248-R$1&lt;År1,0,Q247*(1-VLOOKUP($A248,[1]Hugst!$R$5:$W$9,MATCH(ROUNDUP((R$1)/10,0)*10,[1]Hugst!$R$4:$W$4,0))))</f>
        <v>646.33717230941852</v>
      </c>
      <c r="S248">
        <f ca="1">IF($C248-S$1&lt;År1,0,R247*(1-VLOOKUP($A248,[1]Hugst!$R$5:$W$9,MATCH(ROUNDUP((S$1)/10,0)*10,[1]Hugst!$R$4:$W$4,0))))</f>
        <v>644.19175392688339</v>
      </c>
      <c r="T248">
        <f ca="1">IF($C248-T$1&lt;År1,0,S247*(1-VLOOKUP($A248,[1]Hugst!$R$5:$W$9,MATCH(ROUNDUP((T$1)/10,0)*10,[1]Hugst!$R$4:$W$4,0))))</f>
        <v>642.05171476312557</v>
      </c>
      <c r="U248">
        <f ca="1">IF($C248-U$1&lt;År1,0,T247*(1-VLOOKUP($A248,[1]Hugst!$R$5:$W$9,MATCH(ROUNDUP((U$1)/10,0)*10,[1]Hugst!$R$4:$W$4,0))))</f>
        <v>639.91704489813867</v>
      </c>
      <c r="V248">
        <f ca="1">IF($C248-V$1&lt;År1,0,U247*(1-VLOOKUP($A248,[1]Hugst!$R$5:$W$9,MATCH(ROUNDUP((V$1)/10,0)*10,[1]Hugst!$R$4:$W$4,0))))</f>
        <v>637.78773443903526</v>
      </c>
      <c r="W248">
        <f ca="1">IF($C248-W$1&lt;År1,0,V247*(1-VLOOKUP($A248,[1]Hugst!$R$5:$W$9,MATCH(ROUNDUP((W$1)/10,0)*10,[1]Hugst!$R$4:$W$4,0))))</f>
        <v>635.66377351997176</v>
      </c>
      <c r="X248">
        <f ca="1">IF($C248-X$1&lt;År1,0,W247*(1-VLOOKUP($A248,[1]Hugst!$R$5:$W$9,MATCH(ROUNDUP((X$1)/10,0)*10,[1]Hugst!$R$4:$W$4,0))))</f>
        <v>633.5451523020987</v>
      </c>
      <c r="Y248">
        <f ca="1">IF($C248-Y$1&lt;År1,0,X247*(1-VLOOKUP($A248,[1]Hugst!$R$5:$W$9,MATCH(ROUNDUP((Y$1)/10,0)*10,[1]Hugst!$R$4:$W$4,0))))</f>
        <v>928.24615846685538</v>
      </c>
      <c r="Z248">
        <f ca="1">IF($C248-Z$1&lt;År1,0,Y247*(1-VLOOKUP($A248,[1]Hugst!$R$5:$W$9,MATCH(ROUNDUP((Z$1)/10,0)*10,[1]Hugst!$R$4:$W$4,0))))</f>
        <v>926.39154382774996</v>
      </c>
      <c r="AA248">
        <f ca="1">IF($C248-AA$1&lt;År1,0,Z247*(1-VLOOKUP($A248,[1]Hugst!$R$5:$W$9,MATCH(ROUNDUP((AA$1)/10,0)*10,[1]Hugst!$R$4:$W$4,0))))</f>
        <v>926.60492487131341</v>
      </c>
      <c r="AB248">
        <f ca="1">IF($C248-AB$1&lt;År1,0,AA247*(1-VLOOKUP($A248,[1]Hugst!$R$5:$W$9,MATCH(ROUNDUP((AB$1)/10,0)*10,[1]Hugst!$R$4:$W$4,0))))</f>
        <v>926.82314888463361</v>
      </c>
      <c r="AC248">
        <f ca="1">IF($C248-AC$1&lt;År1,0,AB247*(1-VLOOKUP($A248,[1]Hugst!$R$5:$W$9,MATCH(ROUNDUP((AC$1)/10,0)*10,[1]Hugst!$R$4:$W$4,0))))</f>
        <v>927.04622935117368</v>
      </c>
      <c r="AD248">
        <f ca="1">IF($C248-AD$1&lt;År1,0,AC247*(1-VLOOKUP($A248,[1]Hugst!$R$5:$W$9,MATCH(ROUNDUP((AD$1)/10,0)*10,[1]Hugst!$R$4:$W$4,0))))</f>
        <v>927.27417981155247</v>
      </c>
      <c r="AE248">
        <f ca="1">IF($C248-AE$1&lt;År1,0,AD247*(1-VLOOKUP($A248,[1]Hugst!$R$5:$W$9,MATCH(ROUNDUP((AE$1)/10,0)*10,[1]Hugst!$R$4:$W$4,0))))</f>
        <v>927.50701386391245</v>
      </c>
      <c r="AF248">
        <f ca="1">IF($C248-AF$1&lt;År1,0,AE247*(1-VLOOKUP($A248,[1]Hugst!$R$5:$W$9,MATCH(ROUNDUP((AF$1)/10,0)*10,[1]Hugst!$R$4:$W$4,0))))</f>
        <v>927.74474516397311</v>
      </c>
      <c r="AG248">
        <f ca="1">IF($C248-AG$1&lt;År1,0,AF247*(1-VLOOKUP($A248,[1]Hugst!$R$5:$W$9,MATCH(ROUNDUP((AG$1)/10,0)*10,[1]Hugst!$R$4:$W$4,0))))</f>
        <v>927.98738742536841</v>
      </c>
      <c r="AH248">
        <f ca="1">IF($C248-AH$1&lt;År1,0,AG247*(1-VLOOKUP($A248,[1]Hugst!$R$5:$W$9,MATCH(ROUNDUP((AH$1)/10,0)*10,[1]Hugst!$R$4:$W$4,0))))</f>
        <v>928.23495441975695</v>
      </c>
      <c r="AI248">
        <f ca="1">IF($C248-AI$1&lt;År1,0,AH247*(1-VLOOKUP($A248,[1]Hugst!$R$5:$W$9,MATCH(ROUNDUP((AI$1)/10,0)*10,[1]Hugst!$R$4:$W$4,0))))</f>
        <v>928.48745997711308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26.048127263664355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643.40504273849047</v>
      </c>
      <c r="G249">
        <f ca="1">IF($C249-G$1&lt;År1,0,F248*(1-VLOOKUP($A249,[1]Hugst!$R$5:$W$9,MATCH(ROUNDUP((G$1)/10,0)*10,[1]Hugst!$R$4:$W$4,0))))</f>
        <v>644.67420879953033</v>
      </c>
      <c r="H249">
        <f ca="1">IF($C249-H$1&lt;År1,0,G248*(1-VLOOKUP($A249,[1]Hugst!$R$5:$W$9,MATCH(ROUNDUP((H$1)/10,0)*10,[1]Hugst!$R$4:$W$4,0))))</f>
        <v>645.43899585165263</v>
      </c>
      <c r="I249">
        <f ca="1">IF($C249-I$1&lt;År1,0,H248*(1-VLOOKUP($A249,[1]Hugst!$R$5:$W$9,MATCH(ROUNDUP((I$1)/10,0)*10,[1]Hugst!$R$4:$W$4,0))))</f>
        <v>646.21300458148062</v>
      </c>
      <c r="J249">
        <f ca="1">IF($C249-J$1&lt;År1,0,I248*(1-VLOOKUP($A249,[1]Hugst!$R$5:$W$9,MATCH(ROUNDUP((J$1)/10,0)*10,[1]Hugst!$R$4:$W$4,0))))</f>
        <v>646.99628458570851</v>
      </c>
      <c r="K249">
        <f ca="1">IF($C249-K$1&lt;År1,0,J248*(1-VLOOKUP($A249,[1]Hugst!$R$5:$W$9,MATCH(ROUNDUP((K$1)/10,0)*10,[1]Hugst!$R$4:$W$4,0))))</f>
        <v>647.78888570098252</v>
      </c>
      <c r="L249">
        <f ca="1">IF($C249-L$1&lt;År1,0,K248*(1-VLOOKUP($A249,[1]Hugst!$R$5:$W$9,MATCH(ROUNDUP((L$1)/10,0)*10,[1]Hugst!$R$4:$W$4,0))))</f>
        <v>648.59085800520052</v>
      </c>
      <c r="M249">
        <f ca="1">IF($C249-M$1&lt;År1,0,L248*(1-VLOOKUP($A249,[1]Hugst!$R$5:$W$9,MATCH(ROUNDUP((M$1)/10,0)*10,[1]Hugst!$R$4:$W$4,0))))</f>
        <v>649.40225181860978</v>
      </c>
      <c r="N249">
        <f ca="1">IF($C249-N$1&lt;År1,0,M248*(1-VLOOKUP($A249,[1]Hugst!$R$5:$W$9,MATCH(ROUNDUP((N$1)/10,0)*10,[1]Hugst!$R$4:$W$4,0))))</f>
        <v>650.2231177048684</v>
      </c>
      <c r="O249">
        <f ca="1">IF($C249-O$1&lt;År1,0,N248*(1-VLOOKUP($A249,[1]Hugst!$R$5:$W$9,MATCH(ROUNDUP((O$1)/10,0)*10,[1]Hugst!$R$4:$W$4,0))))</f>
        <v>651.05350647241403</v>
      </c>
      <c r="P249">
        <f ca="1">IF($C249-P$1&lt;År1,0,O248*(1-VLOOKUP($A249,[1]Hugst!$R$5:$W$9,MATCH(ROUNDUP((P$1)/10,0)*10,[1]Hugst!$R$4:$W$4,0))))</f>
        <v>650.46248351145425</v>
      </c>
      <c r="Q249">
        <f ca="1">IF($C249-Q$1&lt;År1,0,P248*(1-VLOOKUP($A249,[1]Hugst!$R$5:$W$9,MATCH(ROUNDUP((Q$1)/10,0)*10,[1]Hugst!$R$4:$W$4,0))))</f>
        <v>649.21594321021769</v>
      </c>
      <c r="R249">
        <f ca="1">IF($C249-R$1&lt;År1,0,Q248*(1-VLOOKUP($A249,[1]Hugst!$R$5:$W$9,MATCH(ROUNDUP((R$1)/10,0)*10,[1]Hugst!$R$4:$W$4,0))))</f>
        <v>647.06446965818589</v>
      </c>
      <c r="S249">
        <f ca="1">IF($C249-S$1&lt;År1,0,R248*(1-VLOOKUP($A249,[1]Hugst!$R$5:$W$9,MATCH(ROUNDUP((S$1)/10,0)*10,[1]Hugst!$R$4:$W$4,0))))</f>
        <v>644.91838339459298</v>
      </c>
      <c r="T249">
        <f ca="1">IF($C249-T$1&lt;År1,0,S248*(1-VLOOKUP($A249,[1]Hugst!$R$5:$W$9,MATCH(ROUNDUP((T$1)/10,0)*10,[1]Hugst!$R$4:$W$4,0))))</f>
        <v>642.77767446704388</v>
      </c>
      <c r="U249">
        <f ca="1">IF($C249-U$1&lt;År1,0,T248*(1-VLOOKUP($A249,[1]Hugst!$R$5:$W$9,MATCH(ROUNDUP((U$1)/10,0)*10,[1]Hugst!$R$4:$W$4,0))))</f>
        <v>640.64233295023087</v>
      </c>
      <c r="V249">
        <f ca="1">IF($C249-V$1&lt;År1,0,U248*(1-VLOOKUP($A249,[1]Hugst!$R$5:$W$9,MATCH(ROUNDUP((V$1)/10,0)*10,[1]Hugst!$R$4:$W$4,0))))</f>
        <v>638.51234894592324</v>
      </c>
      <c r="W249">
        <f ca="1">IF($C249-W$1&lt;År1,0,V248*(1-VLOOKUP($A249,[1]Hugst!$R$5:$W$9,MATCH(ROUNDUP((W$1)/10,0)*10,[1]Hugst!$R$4:$W$4,0))))</f>
        <v>636.38771258294958</v>
      </c>
      <c r="X249">
        <f ca="1">IF($C249-X$1&lt;År1,0,W248*(1-VLOOKUP($A249,[1]Hugst!$R$5:$W$9,MATCH(ROUNDUP((X$1)/10,0)*10,[1]Hugst!$R$4:$W$4,0))))</f>
        <v>634.26841401712306</v>
      </c>
      <c r="Y249">
        <f ca="1">IF($C249-Y$1&lt;År1,0,X248*(1-VLOOKUP($A249,[1]Hugst!$R$5:$W$9,MATCH(ROUNDUP((Y$1)/10,0)*10,[1]Hugst!$R$4:$W$4,0))))</f>
        <v>632.15444343119168</v>
      </c>
      <c r="Z249">
        <f ca="1">IF($C249-Z$1&lt;År1,0,Y248*(1-VLOOKUP($A249,[1]Hugst!$R$5:$W$9,MATCH(ROUNDUP((Z$1)/10,0)*10,[1]Hugst!$R$4:$W$4,0))))</f>
        <v>927.1141509565299</v>
      </c>
      <c r="AA249">
        <f ca="1">IF($C249-AA$1&lt;År1,0,Z248*(1-VLOOKUP($A249,[1]Hugst!$R$5:$W$9,MATCH(ROUNDUP((AA$1)/10,0)*10,[1]Hugst!$R$4:$W$4,0))))</f>
        <v>925.26179804259414</v>
      </c>
      <c r="AB249">
        <f ca="1">IF($C249-AB$1&lt;År1,0,AA248*(1-VLOOKUP($A249,[1]Hugst!$R$5:$W$9,MATCH(ROUNDUP((AB$1)/10,0)*10,[1]Hugst!$R$4:$W$4,0))))</f>
        <v>925.47491886537284</v>
      </c>
      <c r="AC249">
        <f ca="1">IF($C249-AC$1&lt;År1,0,AB248*(1-VLOOKUP($A249,[1]Hugst!$R$5:$W$9,MATCH(ROUNDUP((AC$1)/10,0)*10,[1]Hugst!$R$4:$W$4,0))))</f>
        <v>925.69287675184751</v>
      </c>
      <c r="AD249">
        <f ca="1">IF($C249-AD$1&lt;År1,0,AC248*(1-VLOOKUP($A249,[1]Hugst!$R$5:$W$9,MATCH(ROUNDUP((AD$1)/10,0)*10,[1]Hugst!$R$4:$W$4,0))))</f>
        <v>925.91568516903806</v>
      </c>
      <c r="AE249">
        <f ca="1">IF($C249-AE$1&lt;År1,0,AD248*(1-VLOOKUP($A249,[1]Hugst!$R$5:$W$9,MATCH(ROUNDUP((AE$1)/10,0)*10,[1]Hugst!$R$4:$W$4,0))))</f>
        <v>926.14335764105056</v>
      </c>
      <c r="AF249">
        <f ca="1">IF($C249-AF$1&lt;År1,0,AE248*(1-VLOOKUP($A249,[1]Hugst!$R$5:$W$9,MATCH(ROUNDUP((AF$1)/10,0)*10,[1]Hugst!$R$4:$W$4,0))))</f>
        <v>926.37590774944431</v>
      </c>
      <c r="AG249">
        <f ca="1">IF($C249-AG$1&lt;År1,0,AF248*(1-VLOOKUP($A249,[1]Hugst!$R$5:$W$9,MATCH(ROUNDUP((AG$1)/10,0)*10,[1]Hugst!$R$4:$W$4,0))))</f>
        <v>926.61334913328528</v>
      </c>
      <c r="AH249">
        <f ca="1">IF($C249-AH$1&lt;År1,0,AG248*(1-VLOOKUP($A249,[1]Hugst!$R$5:$W$9,MATCH(ROUNDUP((AH$1)/10,0)*10,[1]Hugst!$R$4:$W$4,0))))</f>
        <v>926.85569548948376</v>
      </c>
      <c r="AI249">
        <f ca="1">IF($C249-AI$1&lt;År1,0,AH248*(1-VLOOKUP($A249,[1]Hugst!$R$5:$W$9,MATCH(ROUNDUP((AI$1)/10,0)*10,[1]Hugst!$R$4:$W$4,0))))</f>
        <v>927.10296057290361</v>
      </c>
      <c r="AJ249">
        <f ca="1">IF($C249-AJ$1&lt;År1,0,AI248*(1-VLOOKUP($A249,[1]Hugst!$R$5:$W$9,MATCH(ROUNDUP((AJ$1)/10,0)*10,[1]Hugst!$R$4:$W$4,0))))</f>
        <v>927.86469399786017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271</v>
      </c>
      <c r="F1" s="73"/>
    </row>
    <row r="2" spans="1:7" s="296" customFormat="1" x14ac:dyDescent="0.25">
      <c r="A2" s="295"/>
      <c r="C2" s="426" t="s">
        <v>317</v>
      </c>
      <c r="D2" s="426"/>
      <c r="E2" s="426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7">
        <v>150000</v>
      </c>
      <c r="G4" s="427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27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7">
        <v>47000</v>
      </c>
      <c r="G6" s="428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7">
        <v>20000</v>
      </c>
      <c r="G7" s="428"/>
    </row>
    <row r="8" spans="1:7" x14ac:dyDescent="0.25">
      <c r="A8" s="294"/>
      <c r="C8" s="1" t="s">
        <v>240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25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271</v>
      </c>
    </row>
    <row r="2" spans="1:10" ht="15.75" x14ac:dyDescent="0.25">
      <c r="A2" s="201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687988.86288868636</v>
      </c>
      <c r="J5" s="10">
        <f>SUMIFS('Resultat-Produktion &amp; forbrug'!$O$4:$O$1001,'Resultat-Produktion &amp; forbrug'!$A$4:$A$1001,Adfærd!$G5,'Resultat-Produktion &amp; forbrug'!$E$4:$E$1001,Adfærd!J$4)</f>
        <v>1461442.5911908764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19" sqref="E19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271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32" t="s">
        <v>324</v>
      </c>
      <c r="G2" s="433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0.79983566423953711</v>
      </c>
      <c r="AC3" s="207">
        <f>SUM(E12:E14)/SUM(E12:E15)</f>
        <v>0.76513001337714481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202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0.39780943177960354</v>
      </c>
      <c r="AC5" s="319">
        <f t="shared" si="0"/>
        <v>0.3800176255055186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0.28603240995080315</v>
      </c>
      <c r="AC6" s="319">
        <f t="shared" si="0"/>
        <v>0.21435643065988247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30" t="s">
        <v>210</v>
      </c>
      <c r="D10" s="430"/>
      <c r="E10" s="430"/>
      <c r="F10" s="429" t="s">
        <v>325</v>
      </c>
      <c r="G10" s="429"/>
      <c r="J10" s="431" t="s">
        <v>211</v>
      </c>
      <c r="K10" s="431"/>
      <c r="L10" s="431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12772845.967741935</v>
      </c>
      <c r="E12" s="118">
        <f>SUMIFS('Resultater - Danmark'!J$3:J$504,'Resultater - Danmark'!$F$3:$F$504,$A12)*D3</f>
        <v>14302170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4257615.3225806449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1589130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0.39780943177960354</v>
      </c>
      <c r="L12" s="119">
        <f t="shared" ref="L12:L28" si="3">E12/E$29</f>
        <v>0.3800176255055186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9183914.7647653706</v>
      </c>
      <c r="E13" s="121">
        <f>SUMIFS('Resultater - Danmark'!J$3:J$504,'Resultater - Danmark'!$F$3:$F$504,$A13)*D4</f>
        <v>8067420.8408428943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3061304.9215884581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896380.09342698846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0.28603240995080315</v>
      </c>
      <c r="L13" s="122">
        <f t="shared" si="3"/>
        <v>0.21435643065988247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6662.25</v>
      </c>
      <c r="E14" s="121">
        <f>SUMIFS('Resultater - Danmark'!J$3:J$504,'Resultater - Danmark'!$F$3:$F$504,$A14)*D5</f>
        <v>7994.7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2220.7499999999991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888.29999999999927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2.0749532982446213E-4</v>
      </c>
      <c r="L14" s="122">
        <f t="shared" si="3"/>
        <v>2.1242419231689804E-4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5496496.5540759442</v>
      </c>
      <c r="E15" s="121">
        <f>SUMIFS('Resultater - Danmark'!J$3:J$504,'Resultater - Danmark'!$F$3:$F$504,$A15)*D6</f>
        <v>6869189.7125186864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1832165.5180253144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763243.30139096454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0.17118801686622501</v>
      </c>
      <c r="L15" s="122">
        <f t="shared" si="3"/>
        <v>0.18251867819346906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2107726.1554051582</v>
      </c>
      <c r="E16" s="121">
        <f>SUMIFS('Resultater - Danmark'!J$3:J$504,'Resultater - Danmark'!$F$3:$F$504,$A16)*D7</f>
        <v>2328377.5437338082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702575.38513505273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258708.61597042298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6.5644989875108084E-2</v>
      </c>
      <c r="L16" s="122">
        <f t="shared" si="3"/>
        <v>6.1866451416120329E-2</v>
      </c>
      <c r="M16" s="220" t="s">
        <v>156</v>
      </c>
      <c r="N16" s="221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2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1647563.8731680776</v>
      </c>
      <c r="E17" s="121">
        <f>SUMIFS('Resultater - Danmark'!J$3:J$504,'Resultater - Danmark'!$F$3:$F$504,$A17)*D8</f>
        <v>4937649.0305745285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549187.95772269275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548627.6700638365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5.1313266429491321E-2</v>
      </c>
      <c r="L17" s="122">
        <f t="shared" si="3"/>
        <v>0.13119643104357998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2">
      <c r="A18" s="114" t="s">
        <v>102</v>
      </c>
      <c r="B18" s="114" t="s">
        <v>139</v>
      </c>
      <c r="C18" s="223">
        <f t="shared" ref="C18" si="7"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705482.95012640895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663320.84107050439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2477557.7267440576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1358363.0210490499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9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2260713.3726883829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2125727.7195993881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9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9306959.7990754507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17236371.480906826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9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3947808.9573338088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7122175.6657367386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9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1602552.8125562731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1546501.5552596059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9"/>
        <v>78</v>
      </c>
      <c r="D25" s="224">
        <v>750000</v>
      </c>
      <c r="E25" s="224">
        <v>980000</v>
      </c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2.3358699743832277E-2</v>
      </c>
      <c r="L25" s="122">
        <f t="shared" si="3"/>
        <v>2.6039214538451736E-2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9"/>
        <v>142742</v>
      </c>
      <c r="D26" s="224">
        <f>C26</f>
        <v>142742</v>
      </c>
      <c r="E26" s="224">
        <f>C26</f>
        <v>142742</v>
      </c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4.4456900251121428E-3</v>
      </c>
      <c r="L26" s="122">
        <f t="shared" si="3"/>
        <v>3.7927444506608956E-3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9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9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32107951.565156486</v>
      </c>
      <c r="E29" s="129">
        <f>SUM(E12:E28)</f>
        <v>37635543.827669919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0.99999999999999989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8.4809844970492168E-2</v>
      </c>
      <c r="E30" s="133">
        <f>SUMPRODUCT(E12:E28,$H$12:$H$28)/E29</f>
        <v>8.1652047040122536E-2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607694252.41824102</v>
      </c>
      <c r="E32" s="114">
        <f>SUMPRODUCT(E12:E28,$I$12:$I$28)</f>
        <v>705576768.84912741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21.816223661814856</v>
      </c>
      <c r="E33" s="114">
        <f>E32*[1]Energiindhold!$C$10</f>
        <v>25.330206001683678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11156326.449862523</v>
      </c>
      <c r="E39" s="118">
        <f>SUMIFS('Resultater - Vestdanmark'!J$3:J$504,'Resultater - Vestdanmark'!$F$3:$F$504,$A39)*D3</f>
        <v>12492100.653558439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1616519.5178794116</v>
      </c>
      <c r="M39" s="118">
        <f>SUMIFS('Resultater - Østdanmark'!J$3:J$504,'Resultater - Østdanmark'!$F$3:$F$504,$A39)*D3</f>
        <v>1810069.3464415623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2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8574491.2869002726</v>
      </c>
      <c r="E40" s="121">
        <f>SUMIFS('Resultater - Vestdanmark'!J$3:J$504,'Resultater - Vestdanmark'!$F$3:$F$504,$A40)*D4</f>
        <v>7532085.3339095982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609423.47786509828</v>
      </c>
      <c r="M40" s="121">
        <f>SUMIFS('Resultater - Østdanmark'!J$3:J$504,'Resultater - Østdanmark'!$F$3:$F$504,$A40)*D4</f>
        <v>535335.50693329598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2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6146.3860846246353</v>
      </c>
      <c r="E41" s="121">
        <f>SUMIFS('Resultater - Vestdanmark'!J$3:J$504,'Resultater - Vestdanmark'!$F$3:$F$504,$A41)*D5</f>
        <v>7375.6633015495618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515.86391537536554</v>
      </c>
      <c r="M41" s="121">
        <f>SUMIFS('Resultater - Østdanmark'!J$3:J$504,'Resultater - Østdanmark'!$F$3:$F$504,$A41)*D5</f>
        <v>619.03669845043862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2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2987923.6155548119</v>
      </c>
      <c r="E42" s="121">
        <f>SUMIFS('Resultater - Vestdanmark'!J$3:J$504,'Resultater - Vestdanmark'!$F$3:$F$504,$A42)*D6</f>
        <v>3718320.1037733047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2508572.9385211328</v>
      </c>
      <c r="M42" s="121">
        <f>SUMIFS('Resultater - Østdanmark'!J$3:J$504,'Resultater - Østdanmark'!$F$3:$F$504,$A42)*D6</f>
        <v>3150869.6087453817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2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1857032.375639033</v>
      </c>
      <c r="E43" s="121">
        <f>SUMIFS('Resultater - Vestdanmark'!J$3:J$504,'Resultater - Vestdanmark'!$F$3:$F$504,$A43)*D7</f>
        <v>2049667.2035905479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250693.77976612496</v>
      </c>
      <c r="M43" s="121">
        <f>SUMIFS('Resultater - Østdanmark'!J$3:J$504,'Resultater - Østdanmark'!$F$3:$F$504,$A43)*D7</f>
        <v>278710.34014326008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2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1465666.0544303223</v>
      </c>
      <c r="E44" s="121">
        <f>SUMIFS('Resultater - Vestdanmark'!J$3:J$504,'Resultater - Vestdanmark'!$F$3:$F$504,$A44)*D8</f>
        <v>4380871.8904442769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181897.81873775515</v>
      </c>
      <c r="M44" s="121">
        <f>SUMIFS('Resultater - Østdanmark'!J$3:J$504,'Resultater - Østdanmark'!$F$3:$F$504,$A44)*D8</f>
        <v>556777.140130252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2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2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2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2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2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2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2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2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2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2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.75" hidden="1" thickBot="1" x14ac:dyDescent="0.2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26563740.457070585</v>
      </c>
      <c r="E56" s="129">
        <f ca="1">SUM(E39:E55)</f>
        <v>30817996.240501285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5544211.1080858996</v>
      </c>
      <c r="M56" s="129">
        <f ca="1">SUM(M39:M55)</f>
        <v>6817547.587168633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8.4035202344717216E-2</v>
      </c>
      <c r="E57" s="133">
        <f ca="1">SUMPRODUCT(E39:E55,$F$39:$F$55)/E56</f>
        <v>8.0558036052845769E-2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8.8521356898322481E-2</v>
      </c>
      <c r="M57" s="133">
        <f ca="1">SUMPRODUCT(M39:M55,$N$39:$N$55)/M56</f>
        <v>8.6597406945848457E-2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498359018.90389258</v>
      </c>
      <c r="E59" s="114">
        <f ca="1">SUMPRODUCT(E39:E55,$I$12:$I$28)</f>
        <v>573286016.47512543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109335233.51434849</v>
      </c>
      <c r="M59" s="114">
        <f ca="1">SUMPRODUCT(M39:M55,$I$12:$I$28)</f>
        <v>132290752.37400205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17.891088778649745</v>
      </c>
      <c r="E60" s="114">
        <f ca="1">E59*[1]Energiindhold!$C$10</f>
        <v>20.580967991457005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3.9251348831651112</v>
      </c>
      <c r="M60" s="114">
        <f ca="1">M59*[1]Energiindhold!$C$10</f>
        <v>4.7492380102266747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271</v>
      </c>
    </row>
    <row r="2" spans="1:4" ht="15.75" x14ac:dyDescent="0.25">
      <c r="A2" s="201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 t="shared" ref="A19:A20" si="0"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 t="shared" si="0"/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618328.66667478776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231616.80322174786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129001.64586960911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239782.37745640005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98489.793880099023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84754.216683243707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277057.3714078624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433292.69443150028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7848.5969122433526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6754.0164026490274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33011.927807710199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28408.02048943688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20302.460574954777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17471.040145210623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109690.51535185472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94392.863869179797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3060.6778397979251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2633.8297869486291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27203.247984048536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60899.195709225503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52406.076057571037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11437.918624561291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9842.7643649202219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4398.3817089779068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3784.9748865567881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106695.7809253896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91815.78089956379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13783.760387386823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1181.6018735157202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1265.2391972252274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11676.073914337449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54.609436881159347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862.14146584999958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22.618556742043957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2919.7157747735632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49.739868171474811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879.69440381110383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2171.3452097525833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249.47249942998766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409.72583498738095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37489.59354628501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60603.873286430513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5468.2738439636605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314.85895525594401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407.7280895234743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9403.4968308872321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10.929801981174222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578.51762396536299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6.2561258552502439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778.01049498528334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22.295416568120192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394.31453895289167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1254.5770292800325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111.82364371989816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263.96237747912357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25590.487920823747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79060.439646113751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29614.87519350275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16494.345785989142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30658.937880142061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12593.054187007585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10836.8024870558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35424.975051695059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55401.460038114121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1003.5334862024952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863.57876474024476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4220.9550789209043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3632.2925175842665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2595.9033528006162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2233.8736490794759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14025.195395457202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12069.214511896756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391.34290333139484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336.76546492499762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3478.2484806778398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7786.6633820463176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6700.7202423923818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1462.4695955911445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1258.5107564372033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562.38374570802898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483.95262052125832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13642.284116811583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11739.704780966695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1762.4124756561669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151.08140482828051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161.77539968842146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1492.9204915766184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6.9824452938099562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110.23471335042537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2.8920429159515155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373.31928024081014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6.3598148646807422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112.47905857826152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277.63148655181385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31.897931549279576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52.388165702675835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4793.4762007117151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7748.9030098657922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699.18177420762208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40.258342804836346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52.132730942507166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1202.3453443600399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1.3975010321348786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73.97013944007017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0.79991772540225237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99.477600017497522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2.8507257239876962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50.417654054630312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160.41211874940078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14.297940418756939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33.750629298429502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3272.0385368175012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190094.71380291169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77045.730278438015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39659.379021781024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79761.952164331422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30279.025038301024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28192.904952089208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85176.613285608968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144131.82291798628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2412.9186696304787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2246.6769198798042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10148.960103105841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9449.731858521669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6241.6488843154139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5811.6208668286736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33722.497834103626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31399.134383663233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940.95375058085449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876.12529204230952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8363.1795172083603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18722.430000583321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17432.51933676549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3516.3950575504314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3274.1276017346377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1352.2082303906368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1259.0457607737774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32801.817273106717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30541.88552857003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2746.384178315609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74.266618226674865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299.97447245391868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882.05063937571242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16.705083875572726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28.400171477947534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79.344104010248387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84.593059022599562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18.248461771491755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130.3028677659139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945.99264079055979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28.595235750568303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60.689770294484497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5693.8119891115466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9204.342529850368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1188.1161134445545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21.580106548382705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105.41377093164485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774.64214781175053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3.6459298897636652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20.781365440527122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23.931521146893385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24.580723756526687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8.9197417432206052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63.691282225699887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596.03432554762389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13.977184552620391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42.636272874021806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3886.6099401933679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24305.797964183519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9851.1837425013546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5070.9082572796033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10198.48398596245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3871.5219924338908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3604.7875192330221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10890.810756262548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18428.91313477646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308.51943494257534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287.26351308226765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1297.6614071888587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1208.2570250063316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798.06667797628256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743.08264447597276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4311.8096385002391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4014.7408694953251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120.31177142027751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112.0227065428554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1069.3287972974172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2393.8782509467987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2228.948320180245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449.61159687842485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418.63491311613683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172.89539196474763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160.98349752511865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4194.0900277995279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3905.131732765065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351.15683984446963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9.4958422671985918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38.355190294438387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112.7803304255617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2.1359373205684125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3.6312889310896077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10.145057288240707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10.816196624527405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2.3332759554527467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16.660721988069898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120.95605155280016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3.6562301443695651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7.7598859313880224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728.01942297498749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1176.881173853337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151.9143254099892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2.7592651016816951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13.478364377684429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99.046918047256085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0.46617411667770531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2.6571368541105698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3.0599205329562755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3.1429285617009759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1.1404916863084984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8.1436637920540775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76.209851429635265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1.7871439823220083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5.4515384130892075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496.9478323835454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9947681.6635649893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9282284.8967713453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1441390.3751446872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1344976.3032286549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413577.87514468742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385913.80322865484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59926.240984344804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55917.796771345165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1031041.5865025619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754747.71160391532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73280.259836509635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53642.946260740886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182554.68291658384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133634.50221367736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12974.893324989711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9497.9399216663569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5990.8547557908014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3672.2025152281963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602.03212367175934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3719.4227792491643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5990.8547557908014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600.04669858305454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53925.95798889982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34274.402036728592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5410.0239262632222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33725.234224713757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52603.55245068777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5239.5520275308181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5990.8547557908014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3671.3116940007144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602.03212367175934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3719.4227792491643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5990.8547557908014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600.93751981053799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53929.586607487312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34380.26923722338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5406.3953076757343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33825.331863169748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52404.419555420332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5232.7200838474982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1058.8969643834553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692.58198008610782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106.75219451005873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706.63266688518274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1058.8969643834553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106.40013940050427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9531.5382604265742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6453.4988841159684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959.30416961505148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6400.3081467191514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9297.7225933179252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929.07613264421627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1058.8969643834553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692.42401987566257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106.75219451005873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706.63266688518274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1058.8969643834553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106.55809961094953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9532.181686220687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6473.7861562589387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958.66074382093962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6416.4042061689133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9262.5507003715484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927.86469399786017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68" workbookViewId="0">
      <selection activeCell="G392" sqref="G392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11156326.449862523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8574491.2869002726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6146.3860846246353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2987923.6155548119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1857032.375639033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1465666.0544303223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12492100.653558439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7532085.3339095982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7375.6633015495618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3718320.1037733047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2049667.2035905479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4380871.8904442769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1616519.5178794116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609423.47786509828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515.86391537536554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2508572.9385211328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250693.77976612496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181897.81873775515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1810069.3464415623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535335.50693329598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619.03669845043862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3150869.6087453817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278710.34014326008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556777.140130252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3565270.5142774517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726662.21292446053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60625.352642596932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790655.64071386843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3430547.5084050144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201242.49002195371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11502818.645146063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1424695.7871010278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1366383.6728834384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668553.01884694351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37048.826614920348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4538481.2603277434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0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642255.52089088678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53583.311128787769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698815.68263794051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0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177866.82444139273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10166689.07403291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1259207.8115265125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3445408.7336405795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1665252.6444007661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32745.356800925863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4011306.208113418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442471.13985946064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90183.074848850796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7523.964529683959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98125.03740796163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425751.21868238528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24975.382258256472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1427567.7700001742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176813.16644757299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169576.28847656137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82971.380466382761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4597.9783236957528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563252.34465272981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0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81626.032693283953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6810.0513950364375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88814.420276933524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0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22605.587269634838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1292112.6681610101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160036.20778335625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437886.53703399032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211641.5700185587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4161.6980747444895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509808.01415619999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1710615.2674413556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162184.18809808063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147266.58662801079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2225869.1010711943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613377.28282504401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766942.45930270199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49643.567839096133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41571.723507452407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648970.86702196393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178680.65524972283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827254.59194944182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146884.85047638064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113901.26981199977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2312878.2492368715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676235.95848651009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531108.42909960775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48860.231271550998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37888.470915062418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641761.08642399055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183690.80267816613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3718775.4832875077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2858163.7623000909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2048.7953615415449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234339.7997830208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19532024.194819085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441076.09050595498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1388011.1837287152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836898.37043439958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819.51814461661775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86216.160151030956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21676886.123978399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140701.71339130084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538839.83929313719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203141.15928836609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171.95463845845521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31635.167446677671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4076597.0319324732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267198.26870512444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201118.81627128465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59481.722992588424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68.781855383382052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11723.530180629188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4795354.0372504871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169682.2052053689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3999207.1106153945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9961349.4049351998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496325.23582202086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1266015.4809858061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506825.58780650195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459015.15773868945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155136.14949717541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152688.22272359687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726662.21292446053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2437277.480365816</v>
      </c>
      <c r="F14">
        <f>E14-D14</f>
        <v>1710615.2674413556</v>
      </c>
      <c r="G14">
        <f t="shared" si="3"/>
        <v>1710615.2674413556</v>
      </c>
      <c r="H14">
        <f t="shared" si="1"/>
        <v>766942.45930270199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162184.18809808063</v>
      </c>
      <c r="F15">
        <f t="shared" si="2"/>
        <v>162184.18809808063</v>
      </c>
      <c r="G15">
        <f t="shared" si="3"/>
        <v>162184.18809808063</v>
      </c>
      <c r="H15">
        <f t="shared" si="1"/>
        <v>49643.567839096133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147266.58662801079</v>
      </c>
      <c r="F16">
        <f t="shared" si="2"/>
        <v>147266.58662801079</v>
      </c>
      <c r="G16">
        <f t="shared" si="3"/>
        <v>147266.58662801079</v>
      </c>
      <c r="H16">
        <f t="shared" si="1"/>
        <v>41571.723507452407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2225869.1010711943</v>
      </c>
      <c r="F17">
        <f t="shared" ca="1" si="2"/>
        <v>2225869.1010711943</v>
      </c>
      <c r="G17">
        <f t="shared" ca="1" si="3"/>
        <v>2225869.1010711943</v>
      </c>
      <c r="H17">
        <f t="shared" ca="1" si="1"/>
        <v>648970.86702196393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90183.074848850796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857125.53415155283</v>
      </c>
      <c r="F20">
        <f t="shared" si="2"/>
        <v>766942.45930270199</v>
      </c>
      <c r="G20">
        <f t="shared" si="3"/>
        <v>766942.45930270199</v>
      </c>
      <c r="H20">
        <f t="shared" si="1"/>
        <v>1710615.2674413556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49643.567839096133</v>
      </c>
      <c r="F21">
        <f t="shared" si="2"/>
        <v>49643.567839096133</v>
      </c>
      <c r="G21">
        <f t="shared" si="3"/>
        <v>49643.567839096133</v>
      </c>
      <c r="H21">
        <f t="shared" si="1"/>
        <v>162184.18809808063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41571.723507452407</v>
      </c>
      <c r="F22">
        <f t="shared" si="2"/>
        <v>41571.723507452407</v>
      </c>
      <c r="G22">
        <f t="shared" si="3"/>
        <v>41571.723507452407</v>
      </c>
      <c r="H22">
        <f t="shared" si="1"/>
        <v>147266.58662801079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648970.86702196393</v>
      </c>
      <c r="F23">
        <f t="shared" ca="1" si="2"/>
        <v>648970.86702196393</v>
      </c>
      <c r="G23">
        <f t="shared" ca="1" si="3"/>
        <v>648970.86702196393</v>
      </c>
      <c r="H23">
        <f t="shared" ca="1" si="1"/>
        <v>2225869.1010711943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642255.52089088678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1469510.1128403286</v>
      </c>
      <c r="F26">
        <f t="shared" si="2"/>
        <v>827254.59194944182</v>
      </c>
      <c r="G26">
        <f t="shared" si="3"/>
        <v>827254.59194944182</v>
      </c>
      <c r="H26">
        <f t="shared" si="1"/>
        <v>531108.42909960775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146884.85047638064</v>
      </c>
      <c r="F27">
        <f t="shared" si="2"/>
        <v>146884.85047638064</v>
      </c>
      <c r="G27">
        <f t="shared" si="3"/>
        <v>146884.85047638064</v>
      </c>
      <c r="H27">
        <f t="shared" si="1"/>
        <v>48860.231271550998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113901.26981199977</v>
      </c>
      <c r="F28">
        <f t="shared" si="2"/>
        <v>113901.26981199977</v>
      </c>
      <c r="G28">
        <f t="shared" si="3"/>
        <v>113901.26981199977</v>
      </c>
      <c r="H28">
        <f t="shared" si="1"/>
        <v>37888.470915062418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2312878.2492368715</v>
      </c>
      <c r="F29">
        <f t="shared" ca="1" si="2"/>
        <v>2312878.2492368715</v>
      </c>
      <c r="G29">
        <f t="shared" ca="1" si="3"/>
        <v>2312878.2492368715</v>
      </c>
      <c r="H29">
        <f t="shared" ca="1" si="1"/>
        <v>641761.08642399055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81626.032693283953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612734.46179289173</v>
      </c>
      <c r="F32">
        <f t="shared" si="2"/>
        <v>531108.42909960775</v>
      </c>
      <c r="G32">
        <f t="shared" si="3"/>
        <v>531108.42909960775</v>
      </c>
      <c r="H32">
        <f t="shared" si="1"/>
        <v>827254.59194944182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48860.231271550998</v>
      </c>
      <c r="F33">
        <f t="shared" si="2"/>
        <v>48860.231271550998</v>
      </c>
      <c r="G33">
        <f t="shared" si="3"/>
        <v>48860.231271550998</v>
      </c>
      <c r="H33">
        <f t="shared" si="1"/>
        <v>146884.85047638064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37888.470915062418</v>
      </c>
      <c r="F34">
        <f t="shared" si="2"/>
        <v>37888.470915062418</v>
      </c>
      <c r="G34">
        <f t="shared" si="3"/>
        <v>37888.470915062418</v>
      </c>
      <c r="H34">
        <f t="shared" si="1"/>
        <v>113901.26981199977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641761.08642399055</v>
      </c>
      <c r="F35">
        <f t="shared" ca="1" si="2"/>
        <v>641761.08642399055</v>
      </c>
      <c r="G35">
        <f t="shared" ca="1" si="3"/>
        <v>641761.08642399055</v>
      </c>
      <c r="H35">
        <f t="shared" ca="1" si="1"/>
        <v>2312878.2492368715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zoomScale="80" zoomScaleNormal="80" workbookViewId="0">
      <selection activeCell="J423" sqref="J42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1897119.255071626</v>
      </c>
      <c r="O3">
        <f>SUMIF($F$3:$F$494,"Roer",J3:J494)</f>
        <v>1751505.460784164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hidden="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-14977.136889477004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-9180.50628807049</v>
      </c>
    </row>
    <row r="18" spans="1:10" hidden="1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-3311.1766801946765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-20456.825285870404</v>
      </c>
    </row>
    <row r="22" spans="1:10" hidden="1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-83871.966581071218</v>
      </c>
    </row>
    <row r="26" spans="1:10" hidden="1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1144.5736818569644</v>
      </c>
    </row>
    <row r="28" spans="1:10" hidden="1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597.91162485065297</v>
      </c>
    </row>
    <row r="29" spans="1:10" hidden="1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-8700.6771294542905</v>
      </c>
    </row>
    <row r="30" spans="1:10" hidden="1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-6109.2989850833546</v>
      </c>
    </row>
    <row r="31" spans="1:10" hidden="1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-674074.4748612477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-428430.02545910742</v>
      </c>
    </row>
    <row r="34" spans="1:10" hidden="1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12353.466412444523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77009.557429923152</v>
      </c>
    </row>
    <row r="36" spans="1:10" hidden="1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3088.3666031111302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19252.389357480781</v>
      </c>
    </row>
    <row r="37" spans="1:10" hidden="1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-86560.382820211555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-539603.74759542011</v>
      </c>
    </row>
    <row r="38" spans="1:10" hidden="1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-77904.344538190417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-485643.37283587817</v>
      </c>
    </row>
    <row r="39" spans="1:10" hidden="1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127028.56723918195</v>
      </c>
    </row>
    <row r="40" spans="1:10" hidden="1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43971.427121255299</v>
      </c>
    </row>
    <row r="41" spans="1:10" hidden="1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-26301.776225343885</v>
      </c>
    </row>
    <row r="42" spans="1:10" hidden="1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-801076.95589190233</v>
      </c>
    </row>
    <row r="43" spans="1:10" hidden="1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5815.9325080565959</v>
      </c>
    </row>
    <row r="44" spans="1:10" hidden="1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2907.9662540282984</v>
      </c>
    </row>
    <row r="45" spans="1:10" hidden="1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-65494.400344135225</v>
      </c>
    </row>
    <row r="46" spans="1:10" hidden="1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-36676.864192715722</v>
      </c>
    </row>
    <row r="47" spans="1:10" hidden="1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-14977.136889477004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-9178.2792350017862</v>
      </c>
    </row>
    <row r="50" spans="1:10" hidden="1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-2558.6365256049771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-15807.546811808948</v>
      </c>
    </row>
    <row r="54" spans="1:10" hidden="1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-82374.252892123521</v>
      </c>
    </row>
    <row r="58" spans="1:10" hidden="1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840.41616411625125</v>
      </c>
    </row>
    <row r="60" spans="1:10" hidden="1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458.40881679068264</v>
      </c>
    </row>
    <row r="61" spans="1:10" hidden="1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-7962.4221374896288</v>
      </c>
    </row>
    <row r="62" spans="1:10" hidden="1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-1555.367698333157</v>
      </c>
    </row>
    <row r="63" spans="1:10" hidden="1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-512331.07277112949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-326612.55775362212</v>
      </c>
    </row>
    <row r="66" spans="1:10" hidden="1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3135.0028409305678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19614.272625588896</v>
      </c>
    </row>
    <row r="68" spans="1:10" hidden="1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10972.509943256982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68649.954189561104</v>
      </c>
    </row>
    <row r="69" spans="1:10" hidden="1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-43251.162461405875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-270602.65490535798</v>
      </c>
    </row>
    <row r="70" spans="1:10" hidden="1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-21625.581230702948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-135301.32745267905</v>
      </c>
    </row>
    <row r="71" spans="1:10" hidden="1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32708.999660059962</v>
      </c>
    </row>
    <row r="72" spans="1:10" hidden="1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43260.289872982532</v>
      </c>
    </row>
    <row r="73" spans="1:10" hidden="1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-235819.8879993915</v>
      </c>
    </row>
    <row r="74" spans="1:10" hidden="1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-225630.13975250421</v>
      </c>
    </row>
    <row r="75" spans="1:10" hidden="1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2699.6291358284216</v>
      </c>
    </row>
    <row r="76" spans="1:10" hidden="1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1472.5249831791393</v>
      </c>
    </row>
    <row r="77" spans="1:10" hidden="1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-68025.361090017483</v>
      </c>
    </row>
    <row r="78" spans="1:10" hidden="1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-18622.327357221977</v>
      </c>
    </row>
    <row r="79" spans="1:10" hidden="1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hidden="1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hidden="1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hidden="1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hidden="1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3">
        <f>IFERROR(VLOOKUP($F95,Landbrugsproduktivititet!$B$3:$E$9,MATCH(H$2,Landbrugsproduktivititet!$B$2:$E$2,0),FALSE),1)*IF($A95&lt;&gt;"",IF(VLOOKUP($A95,[1]!Table1[#All],2,FALSE)="Direkte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4">
        <f>IFERROR(VLOOKUP($F95,Landbrugsproduktivititet!$B$3:$E$9,MATCH(I$2,Landbrugsproduktivititet!$B$2:$E$2,0),FALSE),1)*IF($A95&lt;&gt;"",IF(VLOOKUP($A95,[1]!Table1[#All],2,FALSE)="Direkte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14278455.930372408</v>
      </c>
      <c r="J95" s="405">
        <f>IFERROR(VLOOKUP($F95,Landbrugsproduktivititet!$B$3:$E$9,MATCH(J$2,Landbrugsproduktivititet!$B$2:$E$2,0),FALSE),1)*IF($A95&lt;&gt;"",IF(VLOOKUP($A95,[1]!Table1[#All],2,FALSE)="Direkte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14153492.105144883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3">
        <f>IFERROR(VLOOKUP($F96,Landbrugsproduktivititet!$B$3:$E$9,MATCH(H$2,Landbrugsproduktivititet!$B$2:$E$2,0),FALSE),1)*IF($A96&lt;&gt;"",IF(VLOOKUP($A96,[1]!Table1[#All],2,FALSE)="Direkte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4">
        <f>IFERROR(VLOOKUP($F96,Landbrugsproduktivititet!$B$3:$E$9,MATCH(I$2,Landbrugsproduktivititet!$B$2:$E$2,0),FALSE),1)*IF($A96&lt;&gt;"",IF(VLOOKUP($A96,[1]!Table1[#All],2,FALSE)="Direkte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14875101.933150031</v>
      </c>
      <c r="J96" s="405">
        <f>IFERROR(VLOOKUP($F96,Landbrugsproduktivititet!$B$3:$E$9,MATCH(J$2,Landbrugsproduktivititet!$B$2:$E$2,0),FALSE),1)*IF($A96&lt;&gt;"",IF(VLOOKUP($A96,[1]!Table1[#All],2,FALSE)="Direkte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13880111.837287154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3">
        <f>IFERROR(VLOOKUP($F97,Landbrugsproduktivititet!$B$3:$E$9,MATCH(H$2,Landbrugsproduktivititet!$B$2:$E$2,0),FALSE),1)*IF($A97&lt;&gt;"",IF(VLOOKUP($A97,[1]!Table1[#All],2,FALSE)="Direkte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4">
        <f>IFERROR(VLOOKUP($F97,Landbrugsproduktivititet!$B$3:$E$9,MATCH(I$2,Landbrugsproduktivititet!$B$2:$E$2,0),FALSE),1)*IF($A97&lt;&gt;"",IF(VLOOKUP($A97,[1]!Table1[#All],2,FALSE)="Direkte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1906880.7399719714</v>
      </c>
      <c r="J97" s="405">
        <f>IFERROR(VLOOKUP($F97,Landbrugsproduktivititet!$B$3:$E$9,MATCH(J$2,Landbrugsproduktivititet!$B$2:$E$2,0),FALSE),1)*IF($A97&lt;&gt;"",IF(VLOOKUP($A97,[1]!Table1[#All],2,FALSE)="Direkte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1779330.1888032777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3">
        <f>IFERROR(VLOOKUP($F98,Landbrugsproduktivititet!$B$3:$E$9,MATCH(H$2,Landbrugsproduktivititet!$B$2:$E$2,0),FALSE),1)*IF($A98&lt;&gt;"",IF(VLOOKUP($A98,[1]!Table1[#All],2,FALSE)="Direkte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4">
        <f>IFERROR(VLOOKUP($F98,Landbrugsproduktivititet!$B$3:$E$9,MATCH(I$2,Landbrugsproduktivititet!$B$2:$E$2,0),FALSE),1)*IF($A98&lt;&gt;"",IF(VLOOKUP($A98,[1]!Table1[#All],2,FALSE)="Direkte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155862.29620873459</v>
      </c>
      <c r="J98" s="405">
        <f>IFERROR(VLOOKUP($F98,Landbrugsproduktivititet!$B$3:$E$9,MATCH(J$2,Landbrugsproduktivititet!$B$2:$E$2,0),FALSE),1)*IF($A98&lt;&gt;"",IF(VLOOKUP($A98,[1]!Table1[#All],2,FALSE)="Direkte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145436.72455597643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3">
        <f>IFERROR(VLOOKUP($F99,Landbrugsproduktivititet!$B$3:$E$9,MATCH(H$2,Landbrugsproduktivititet!$B$2:$E$2,0),FALSE),1)*IF($A99&lt;&gt;"",IF(VLOOKUP($A99,[1]!Table1[#All],2,FALSE)="Direkte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4">
        <f>IFERROR(VLOOKUP($F99,Landbrugsproduktivititet!$B$3:$E$9,MATCH(I$2,Landbrugsproduktivititet!$B$2:$E$2,0),FALSE),1)*IF($A99&lt;&gt;"",IF(VLOOKUP($A99,[1]!Table1[#All],2,FALSE)="Direkte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-8509943232.7299414</v>
      </c>
      <c r="J99" s="405">
        <f>IFERROR(VLOOKUP($F99,Landbrugsproduktivititet!$B$3:$E$9,MATCH(J$2,Landbrugsproduktivititet!$B$2:$E$2,0),FALSE),1)*IF($A99&lt;&gt;"",IF(VLOOKUP($A99,[1]!Table1[#All],2,FALSE)="Direkte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-7940716260.6409826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3">
        <f>IFERROR(VLOOKUP($F100,Landbrugsproduktivititet!$B$3:$E$9,MATCH(H$2,Landbrugsproduktivititet!$B$2:$E$2,0),FALSE),1)*IF($A100&lt;&gt;"",IF(VLOOKUP($A100,[1]!Table1[#All],2,FALSE)="Direkte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4">
        <f>IFERROR(VLOOKUP($F100,Landbrugsproduktivititet!$B$3:$E$9,MATCH(I$2,Landbrugsproduktivititet!$B$2:$E$2,0),FALSE),1)*IF($A100&lt;&gt;"",IF(VLOOKUP($A100,[1]!Table1[#All],2,FALSE)="Direkte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-653562.68529621977</v>
      </c>
      <c r="J100" s="405">
        <f>IFERROR(VLOOKUP($F100,Landbrugsproduktivititet!$B$3:$E$9,MATCH(J$2,Landbrugsproduktivititet!$B$2:$E$2,0),FALSE),1)*IF($A100&lt;&gt;"",IF(VLOOKUP($A100,[1]!Table1[#All],2,FALSE)="Direkte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-609846.11771787738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3">
        <f>IFERROR(VLOOKUP($F101,Landbrugsproduktivititet!$B$3:$E$9,MATCH(H$2,Landbrugsproduktivititet!$B$2:$E$2,0),FALSE),1)*IF($A101&lt;&gt;"",IF(VLOOKUP($A101,[1]!Table1[#All],2,FALSE)="Direkte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1150151.6436268529</v>
      </c>
      <c r="I101" s="404">
        <f>IFERROR(VLOOKUP($F101,Landbrugsproduktivititet!$B$3:$E$9,MATCH(I$2,Landbrugsproduktivititet!$B$2:$E$2,0),FALSE),1)*IF($A101&lt;&gt;"",IF(VLOOKUP($A101,[1]!Table1[#All],2,FALSE)="Direkte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1114383.9782488788</v>
      </c>
      <c r="J101" s="405">
        <f>IFERROR(VLOOKUP($F101,Landbrugsproduktivititet!$B$3:$E$9,MATCH(J$2,Landbrugsproduktivititet!$B$2:$E$2,0),FALSE),1)*IF($A101&lt;&gt;"",IF(VLOOKUP($A101,[1]!Table1[#All],2,FALSE)="Direkte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1039843.2439178502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3">
        <f>IFERROR(VLOOKUP($F102,Landbrugsproduktivititet!$B$3:$E$9,MATCH(H$2,Landbrugsproduktivititet!$B$2:$E$2,0),FALSE),1)*IF($A102&lt;&gt;"",IF(VLOOKUP($A102,[1]!Table1[#All],2,FALSE)="Direkte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4">
        <f>IFERROR(VLOOKUP($F102,Landbrugsproduktivititet!$B$3:$E$9,MATCH(I$2,Landbrugsproduktivititet!$B$2:$E$2,0),FALSE),1)*IF($A102&lt;&gt;"",IF(VLOOKUP($A102,[1]!Table1[#All],2,FALSE)="Direkte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202407.57820287382</v>
      </c>
      <c r="J102" s="405">
        <f>IFERROR(VLOOKUP($F102,Landbrugsproduktivititet!$B$3:$E$9,MATCH(J$2,Landbrugsproduktivititet!$B$2:$E$2,0),FALSE),1)*IF($A102&lt;&gt;"",IF(VLOOKUP($A102,[1]!Table1[#All],2,FALSE)="Direkte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200636.12438807671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3">
        <f>IFERROR(VLOOKUP($F103,Landbrugsproduktivititet!$B$3:$E$9,MATCH(H$2,Landbrugsproduktivititet!$B$2:$E$2,0),FALSE),1)*IF($A103&lt;&gt;"",IF(VLOOKUP($A103,[1]!Table1[#All],2,FALSE)="Direkte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4">
        <f>IFERROR(VLOOKUP($F103,Landbrugsproduktivititet!$B$3:$E$9,MATCH(I$2,Landbrugsproduktivititet!$B$2:$E$2,0),FALSE),1)*IF($A103&lt;&gt;"",IF(VLOOKUP($A103,[1]!Table1[#All],2,FALSE)="Direkte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5">
        <f>IFERROR(VLOOKUP($F103,Landbrugsproduktivititet!$B$3:$E$9,MATCH(J$2,Landbrugsproduktivititet!$B$2:$E$2,0),FALSE),1)*IF($A103&lt;&gt;"",IF(VLOOKUP($A103,[1]!Table1[#All],2,FALSE)="Direkte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3">
        <f>IFERROR(VLOOKUP($F104,Landbrugsproduktivititet!$B$3:$E$9,MATCH(H$2,Landbrugsproduktivititet!$B$2:$E$2,0),FALSE),1)*IF($A104&lt;&gt;"",IF(VLOOKUP($A104,[1]!Table1[#All],2,FALSE)="Direkte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4">
        <f>IFERROR(VLOOKUP($F104,Landbrugsproduktivititet!$B$3:$E$9,MATCH(I$2,Landbrugsproduktivititet!$B$2:$E$2,0),FALSE),1)*IF($A104&lt;&gt;"",IF(VLOOKUP($A104,[1]!Table1[#All],2,FALSE)="Direkte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211875.63777466348</v>
      </c>
      <c r="J104" s="405">
        <f>IFERROR(VLOOKUP($F104,Landbrugsproduktivititet!$B$3:$E$9,MATCH(J$2,Landbrugsproduktivititet!$B$2:$E$2,0),FALSE),1)*IF($A104&lt;&gt;"",IF(VLOOKUP($A104,[1]!Table1[#All],2,FALSE)="Direkte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197703.3543114753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3">
        <f>IFERROR(VLOOKUP($F105,Landbrugsproduktivititet!$B$3:$E$9,MATCH(H$2,Landbrugsproduktivititet!$B$2:$E$2,0),FALSE),1)*IF($A105&lt;&gt;"",IF(VLOOKUP($A105,[1]!Table1[#All],2,FALSE)="Direkte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4">
        <f>IFERROR(VLOOKUP($F105,Landbrugsproduktivititet!$B$3:$E$9,MATCH(I$2,Landbrugsproduktivititet!$B$2:$E$2,0),FALSE),1)*IF($A105&lt;&gt;"",IF(VLOOKUP($A105,[1]!Table1[#All],2,FALSE)="Direkte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6480.0221258868787</v>
      </c>
      <c r="J105" s="405">
        <f>IFERROR(VLOOKUP($F105,Landbrugsproduktivititet!$B$3:$E$9,MATCH(J$2,Landbrugsproduktivititet!$B$2:$E$2,0),FALSE),1)*IF($A105&lt;&gt;"",IF(VLOOKUP($A105,[1]!Table1[#All],2,FALSE)="Direkte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6046.5758298409337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3">
        <f>IFERROR(VLOOKUP($F106,Landbrugsproduktivititet!$B$3:$E$9,MATCH(H$2,Landbrugsproduktivititet!$B$2:$E$2,0),FALSE),1)*IF($A106&lt;&gt;"",IF(VLOOKUP($A106,[1]!Table1[#All],2,FALSE)="Direkte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4">
        <f>IFERROR(VLOOKUP($F106,Landbrugsproduktivititet!$B$3:$E$9,MATCH(I$2,Landbrugsproduktivititet!$B$2:$E$2,0),FALSE),1)*IF($A106&lt;&gt;"",IF(VLOOKUP($A106,[1]!Table1[#All],2,FALSE)="Direkte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-353803464.85002577</v>
      </c>
      <c r="J106" s="405">
        <f>IFERROR(VLOOKUP($F106,Landbrugsproduktivititet!$B$3:$E$9,MATCH(J$2,Landbrugsproduktivititet!$B$2:$E$2,0),FALSE),1)*IF($A106&lt;&gt;"",IF(VLOOKUP($A106,[1]!Table1[#All],2,FALSE)="Direkte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-330137681.24801737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3">
        <f>IFERROR(VLOOKUP($F107,Landbrugsproduktivititet!$B$3:$E$9,MATCH(H$2,Landbrugsproduktivititet!$B$2:$E$2,0),FALSE),1)*IF($A107&lt;&gt;"",IF(VLOOKUP($A107,[1]!Table1[#All],2,FALSE)="Direkte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4">
        <f>IFERROR(VLOOKUP($F107,Landbrugsproduktivititet!$B$3:$E$9,MATCH(I$2,Landbrugsproduktivititet!$B$2:$E$2,0),FALSE),1)*IF($A107&lt;&gt;"",IF(VLOOKUP($A107,[1]!Table1[#All],2,FALSE)="Direkte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-23884.122289605701</v>
      </c>
      <c r="J107" s="405">
        <f>IFERROR(VLOOKUP($F107,Landbrugsproduktivititet!$B$3:$E$9,MATCH(J$2,Landbrugsproduktivititet!$B$2:$E$2,0),FALSE),1)*IF($A107&lt;&gt;"",IF(VLOOKUP($A107,[1]!Table1[#All],2,FALSE)="Direkte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-22286.52213645482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3">
        <f>IFERROR(VLOOKUP($F108,Landbrugsproduktivititet!$B$3:$E$9,MATCH(H$2,Landbrugsproduktivititet!$B$2:$E$2,0),FALSE),1)*IF($A108&lt;&gt;"",IF(VLOOKUP($A108,[1]!Table1[#All],2,FALSE)="Direkte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58591.57596922417</v>
      </c>
      <c r="I108" s="404">
        <f>IFERROR(VLOOKUP($F108,Landbrugsproduktivititet!$B$3:$E$9,MATCH(I$2,Landbrugsproduktivititet!$B$2:$E$2,0),FALSE),1)*IF($A108&lt;&gt;"",IF(VLOOKUP($A108,[1]!Table1[#All],2,FALSE)="Direkte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50963.936196136216</v>
      </c>
      <c r="J108" s="405">
        <f>IFERROR(VLOOKUP($F108,Landbrugsproduktivititet!$B$3:$E$9,MATCH(J$2,Landbrugsproduktivititet!$B$2:$E$2,0),FALSE),1)*IF($A108&lt;&gt;"",IF(VLOOKUP($A108,[1]!Table1[#All],2,FALSE)="Direkte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47554.977253250858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3">
        <f>IFERROR(VLOOKUP($F109,Landbrugsproduktivititet!$B$3:$E$9,MATCH(H$2,Landbrugsproduktivititet!$B$2:$E$2,0),FALSE),1)*IF($A109&lt;&gt;"",IF(VLOOKUP($A109,[1]!Table1[#All],2,FALSE)="Direkte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4">
        <f>IFERROR(VLOOKUP($F109,Landbrugsproduktivititet!$B$3:$E$9,MATCH(I$2,Landbrugsproduktivititet!$B$2:$E$2,0),FALSE),1)*IF($A109&lt;&gt;"",IF(VLOOKUP($A109,[1]!Table1[#All],2,FALSE)="Direkte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350945.66742631258</v>
      </c>
      <c r="J109" s="405">
        <f>IFERROR(VLOOKUP($F109,Landbrugsproduktivititet!$B$3:$E$9,MATCH(J$2,Landbrugsproduktivititet!$B$2:$E$2,0),FALSE),1)*IF($A109&lt;&gt;"",IF(VLOOKUP($A109,[1]!Table1[#All],2,FALSE)="Direkte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246817.67793637255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3">
        <f>IFERROR(VLOOKUP($F110,Landbrugsproduktivititet!$B$3:$E$9,MATCH(H$2,Landbrugsproduktivititet!$B$2:$E$2,0),FALSE),1)*IF($A110&lt;&gt;"",IF(VLOOKUP($A110,[1]!Table1[#All],2,FALSE)="Direkte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4">
        <f>IFERROR(VLOOKUP($F110,Landbrugsproduktivititet!$B$3:$E$9,MATCH(I$2,Landbrugsproduktivititet!$B$2:$E$2,0),FALSE),1)*IF($A110&lt;&gt;"",IF(VLOOKUP($A110,[1]!Table1[#All],2,FALSE)="Direkte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10403716.094772331</v>
      </c>
      <c r="J110" s="405">
        <f>IFERROR(VLOOKUP($F110,Landbrugsproduktivititet!$B$3:$E$9,MATCH(J$2,Landbrugsproduktivititet!$B$2:$E$2,0),FALSE),1)*IF($A110&lt;&gt;"",IF(VLOOKUP($A110,[1]!Table1[#All],2,FALSE)="Direkte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7615775.1709530381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3">
        <f>IFERROR(VLOOKUP($F111,Landbrugsproduktivititet!$B$3:$E$9,MATCH(H$2,Landbrugsproduktivititet!$B$2:$E$2,0),FALSE),1)*IF($A111&lt;&gt;"",IF(VLOOKUP($A111,[1]!Table1[#All],2,FALSE)="Direkte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4">
        <f>IFERROR(VLOOKUP($F111,Landbrugsproduktivititet!$B$3:$E$9,MATCH(I$2,Landbrugsproduktivititet!$B$2:$E$2,0),FALSE),1)*IF($A111&lt;&gt;"",IF(VLOOKUP($A111,[1]!Table1[#All],2,FALSE)="Direkte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203883.7045642451</v>
      </c>
      <c r="J111" s="405">
        <f>IFERROR(VLOOKUP($F111,Landbrugsproduktivititet!$B$3:$E$9,MATCH(J$2,Landbrugsproduktivititet!$B$2:$E$2,0),FALSE),1)*IF($A111&lt;&gt;"",IF(VLOOKUP($A111,[1]!Table1[#All],2,FALSE)="Direkte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149247.86882280657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3">
        <f>IFERROR(VLOOKUP($F112,Landbrugsproduktivititet!$B$3:$E$9,MATCH(H$2,Landbrugsproduktivititet!$B$2:$E$2,0),FALSE),1)*IF($A112&lt;&gt;"",IF(VLOOKUP($A112,[1]!Table1[#All],2,FALSE)="Direkte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4">
        <f>IFERROR(VLOOKUP($F112,Landbrugsproduktivititet!$B$3:$E$9,MATCH(I$2,Landbrugsproduktivititet!$B$2:$E$2,0),FALSE),1)*IF($A112&lt;&gt;"",IF(VLOOKUP($A112,[1]!Table1[#All],2,FALSE)="Direkte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4786833.6651588092</v>
      </c>
      <c r="J112" s="405">
        <f>IFERROR(VLOOKUP($F112,Landbrugsproduktivititet!$B$3:$E$9,MATCH(J$2,Landbrugsproduktivititet!$B$2:$E$2,0),FALSE),1)*IF($A112&lt;&gt;"",IF(VLOOKUP($A112,[1]!Table1[#All],2,FALSE)="Direkte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4691832.6408445043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3">
        <f>IFERROR(VLOOKUP($F113,Landbrugsproduktivititet!$B$3:$E$9,MATCH(H$2,Landbrugsproduktivititet!$B$2:$E$2,0),FALSE),1)*IF($A113&lt;&gt;"",IF(VLOOKUP($A113,[1]!Table1[#All],2,FALSE)="Direkte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4">
        <f>IFERROR(VLOOKUP($F113,Landbrugsproduktivititet!$B$3:$E$9,MATCH(I$2,Landbrugsproduktivititet!$B$2:$E$2,0),FALSE),1)*IF($A113&lt;&gt;"",IF(VLOOKUP($A113,[1]!Table1[#All],2,FALSE)="Direkte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44365.333052668619</v>
      </c>
      <c r="J113" s="405">
        <f>IFERROR(VLOOKUP($F113,Landbrugsproduktivititet!$B$3:$E$9,MATCH(J$2,Landbrugsproduktivititet!$B$2:$E$2,0),FALSE),1)*IF($A113&lt;&gt;"",IF(VLOOKUP($A113,[1]!Table1[#All],2,FALSE)="Direkte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32476.511165404852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3">
        <f>IFERROR(VLOOKUP($F114,Landbrugsproduktivititet!$B$3:$E$9,MATCH(H$2,Landbrugsproduktivititet!$B$2:$E$2,0),FALSE),1)*IF($A114&lt;&gt;"",IF(VLOOKUP($A114,[1]!Table1[#All],2,FALSE)="Direkte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4">
        <f>IFERROR(VLOOKUP($F114,Landbrugsproduktivititet!$B$3:$E$9,MATCH(I$2,Landbrugsproduktivititet!$B$2:$E$2,0),FALSE),1)*IF($A114&lt;&gt;"",IF(VLOOKUP($A114,[1]!Table1[#All],2,FALSE)="Direkte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-2699266873.463707</v>
      </c>
      <c r="J114" s="405">
        <f>IFERROR(VLOOKUP($F114,Landbrugsproduktivititet!$B$3:$E$9,MATCH(J$2,Landbrugsproduktivititet!$B$2:$E$2,0),FALSE),1)*IF($A114&lt;&gt;"",IF(VLOOKUP($A114,[1]!Table1[#All],2,FALSE)="Direkte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-1975929508.9790504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3">
        <f>IFERROR(VLOOKUP($F115,Landbrugsproduktivititet!$B$3:$E$9,MATCH(H$2,Landbrugsproduktivititet!$B$2:$E$2,0),FALSE),1)*IF($A115&lt;&gt;"",IF(VLOOKUP($A115,[1]!Table1[#All],2,FALSE)="Direkte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4">
        <f>IFERROR(VLOOKUP($F115,Landbrugsproduktivititet!$B$3:$E$9,MATCH(I$2,Landbrugsproduktivititet!$B$2:$E$2,0),FALSE),1)*IF($A115&lt;&gt;"",IF(VLOOKUP($A115,[1]!Table1[#All],2,FALSE)="Direkte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-11289.905372203053</v>
      </c>
      <c r="J115" s="405">
        <f>IFERROR(VLOOKUP($F115,Landbrugsproduktivititet!$B$3:$E$9,MATCH(J$2,Landbrugsproduktivititet!$B$2:$E$2,0),FALSE),1)*IF($A115&lt;&gt;"",IF(VLOOKUP($A115,[1]!Table1[#All],2,FALSE)="Direkte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-8264.487442062873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3">
        <f>IFERROR(VLOOKUP($F116,Landbrugsproduktivititet!$B$3:$E$9,MATCH(H$2,Landbrugsproduktivititet!$B$2:$E$2,0),FALSE),1)*IF($A116&lt;&gt;"",IF(VLOOKUP($A116,[1]!Table1[#All],2,FALSE)="Direkte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3354535.1850575823</v>
      </c>
      <c r="I116" s="404">
        <f>IFERROR(VLOOKUP($F116,Landbrugsproduktivititet!$B$3:$E$9,MATCH(I$2,Landbrugsproduktivititet!$B$2:$E$2,0),FALSE),1)*IF($A116&lt;&gt;"",IF(VLOOKUP($A116,[1]!Table1[#All],2,FALSE)="Direkte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2919618.9517396879</v>
      </c>
      <c r="J116" s="405">
        <f>IFERROR(VLOOKUP($F116,Landbrugsproduktivititet!$B$3:$E$9,MATCH(J$2,Landbrugsproduktivititet!$B$2:$E$2,0),FALSE),1)*IF($A116&lt;&gt;"",IF(VLOOKUP($A116,[1]!Table1[#All],2,FALSE)="Direkte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2137232.6309899781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3">
        <f>IFERROR(VLOOKUP($F117,Landbrugsproduktivititet!$B$3:$E$9,MATCH(H$2,Landbrugsproduktivititet!$B$2:$E$2,0),FALSE),1)*IF($A117&lt;&gt;"",IF(VLOOKUP($A117,[1]!Table1[#All],2,FALSE)="Direkte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4">
        <f>IFERROR(VLOOKUP($F117,Landbrugsproduktivititet!$B$3:$E$9,MATCH(I$2,Landbrugsproduktivititet!$B$2:$E$2,0),FALSE),1)*IF($A117&lt;&gt;"",IF(VLOOKUP($A117,[1]!Table1[#All],2,FALSE)="Direkte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18638.51252332209</v>
      </c>
      <c r="J117" s="405">
        <f>IFERROR(VLOOKUP($F117,Landbrugsproduktivititet!$B$3:$E$9,MATCH(J$2,Landbrugsproduktivititet!$B$2:$E$2,0),FALSE),1)*IF($A117&lt;&gt;"",IF(VLOOKUP($A117,[1]!Table1[#All],2,FALSE)="Direkte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13108.337865889962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3">
        <f>IFERROR(VLOOKUP($F118,Landbrugsproduktivititet!$B$3:$E$9,MATCH(H$2,Landbrugsproduktivititet!$B$2:$E$2,0),FALSE),1)*IF($A118&lt;&gt;"",IF(VLOOKUP($A118,[1]!Table1[#All],2,FALSE)="Direkte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4">
        <f>IFERROR(VLOOKUP($F118,Landbrugsproduktivititet!$B$3:$E$9,MATCH(I$2,Landbrugsproduktivititet!$B$2:$E$2,0),FALSE),1)*IF($A118&lt;&gt;"",IF(VLOOKUP($A118,[1]!Table1[#All],2,FALSE)="Direkte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1028938.9544280326</v>
      </c>
      <c r="J118" s="405">
        <f>IFERROR(VLOOKUP($F118,Landbrugsproduktivititet!$B$3:$E$9,MATCH(J$2,Landbrugsproduktivititet!$B$2:$E$2,0),FALSE),1)*IF($A118&lt;&gt;"",IF(VLOOKUP($A118,[1]!Table1[#All],2,FALSE)="Direkte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753208.53339095972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3">
        <f>IFERROR(VLOOKUP($F119,Landbrugsproduktivititet!$B$3:$E$9,MATCH(H$2,Landbrugsproduktivititet!$B$2:$E$2,0),FALSE),1)*IF($A119&lt;&gt;"",IF(VLOOKUP($A119,[1]!Table1[#All],2,FALSE)="Direkte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4">
        <f>IFERROR(VLOOKUP($F119,Landbrugsproduktivititet!$B$3:$E$9,MATCH(I$2,Landbrugsproduktivititet!$B$2:$E$2,0),FALSE),1)*IF($A119&lt;&gt;"",IF(VLOOKUP($A119,[1]!Table1[#All],2,FALSE)="Direkte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8495.1543568435445</v>
      </c>
      <c r="J119" s="405">
        <f>IFERROR(VLOOKUP($F119,Landbrugsproduktivititet!$B$3:$E$9,MATCH(J$2,Landbrugsproduktivititet!$B$2:$E$2,0),FALSE),1)*IF($A119&lt;&gt;"",IF(VLOOKUP($A119,[1]!Table1[#All],2,FALSE)="Direkte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6218.6612009502724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3">
        <f>IFERROR(VLOOKUP($F120,Landbrugsproduktivititet!$B$3:$E$9,MATCH(H$2,Landbrugsproduktivititet!$B$2:$E$2,0),FALSE),1)*IF($A120&lt;&gt;"",IF(VLOOKUP($A120,[1]!Table1[#All],2,FALSE)="Direkte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4">
        <f>IFERROR(VLOOKUP($F120,Landbrugsproduktivititet!$B$3:$E$9,MATCH(I$2,Landbrugsproduktivititet!$B$2:$E$2,0),FALSE),1)*IF($A120&lt;&gt;"",IF(VLOOKUP($A120,[1]!Table1[#All],2,FALSE)="Direkte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483084.13294435944</v>
      </c>
      <c r="J120" s="405">
        <f>IFERROR(VLOOKUP($F120,Landbrugsproduktivititet!$B$3:$E$9,MATCH(J$2,Landbrugsproduktivititet!$B$2:$E$2,0),FALSE),1)*IF($A120&lt;&gt;"",IF(VLOOKUP($A120,[1]!Table1[#All],2,FALSE)="Direkte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473496.69150185847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3">
        <f>IFERROR(VLOOKUP($F121,Landbrugsproduktivititet!$B$3:$E$9,MATCH(H$2,Landbrugsproduktivititet!$B$2:$E$2,0),FALSE),1)*IF($A121&lt;&gt;"",IF(VLOOKUP($A121,[1]!Table1[#All],2,FALSE)="Direkte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4">
        <f>IFERROR(VLOOKUP($F121,Landbrugsproduktivititet!$B$3:$E$9,MATCH(I$2,Landbrugsproduktivititet!$B$2:$E$2,0),FALSE),1)*IF($A121&lt;&gt;"",IF(VLOOKUP($A121,[1]!Table1[#All],2,FALSE)="Direkte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7855.2595879200571</v>
      </c>
      <c r="J121" s="405">
        <f>IFERROR(VLOOKUP($F121,Landbrugsproduktivititet!$B$3:$E$9,MATCH(J$2,Landbrugsproduktivititet!$B$2:$E$2,0),FALSE),1)*IF($A121&lt;&gt;"",IF(VLOOKUP($A121,[1]!Table1[#All],2,FALSE)="Direkte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5750.2425466158884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3">
        <f>IFERROR(VLOOKUP($F122,Landbrugsproduktivititet!$B$3:$E$9,MATCH(H$2,Landbrugsproduktivititet!$B$2:$E$2,0),FALSE),1)*IF($A122&lt;&gt;"",IF(VLOOKUP($A122,[1]!Table1[#All],2,FALSE)="Direkte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4">
        <f>IFERROR(VLOOKUP($F122,Landbrugsproduktivititet!$B$3:$E$9,MATCH(I$2,Landbrugsproduktivititet!$B$2:$E$2,0),FALSE),1)*IF($A122&lt;&gt;"",IF(VLOOKUP($A122,[1]!Table1[#All],2,FALSE)="Direkte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-477928159.87561649</v>
      </c>
      <c r="J122" s="405">
        <f>IFERROR(VLOOKUP($F122,Landbrugsproduktivititet!$B$3:$E$9,MATCH(J$2,Landbrugsproduktivititet!$B$2:$E$2,0),FALSE),1)*IF($A122&lt;&gt;"",IF(VLOOKUP($A122,[1]!Table1[#All],2,FALSE)="Direkte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-349855126.79540735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3">
        <f>IFERROR(VLOOKUP($F123,Landbrugsproduktivititet!$B$3:$E$9,MATCH(H$2,Landbrugsproduktivititet!$B$2:$E$2,0),FALSE),1)*IF($A123&lt;&gt;"",IF(VLOOKUP($A123,[1]!Table1[#All],2,FALSE)="Direkte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4">
        <f>IFERROR(VLOOKUP($F123,Landbrugsproduktivititet!$B$3:$E$9,MATCH(I$2,Landbrugsproduktivititet!$B$2:$E$2,0),FALSE),1)*IF($A123&lt;&gt;"",IF(VLOOKUP($A123,[1]!Table1[#All],2,FALSE)="Direkte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-2409.7218144989065</v>
      </c>
      <c r="J123" s="405">
        <f>IFERROR(VLOOKUP($F123,Landbrugsproduktivititet!$B$3:$E$9,MATCH(J$2,Landbrugsproduktivititet!$B$2:$E$2,0),FALSE),1)*IF($A123&lt;&gt;"",IF(VLOOKUP($A123,[1]!Table1[#All],2,FALSE)="Direkte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-1763.9754292205412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3">
        <f>IFERROR(VLOOKUP($F124,Landbrugsproduktivititet!$B$3:$E$9,MATCH(H$2,Landbrugsproduktivititet!$B$2:$E$2,0),FALSE),1)*IF($A124&lt;&gt;"",IF(VLOOKUP($A124,[1]!Table1[#All],2,FALSE)="Direkte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492157.47803573997</v>
      </c>
      <c r="I124" s="404">
        <f>IFERROR(VLOOKUP($F124,Landbrugsproduktivititet!$B$3:$E$9,MATCH(I$2,Landbrugsproduktivititet!$B$2:$E$2,0),FALSE),1)*IF($A124&lt;&gt;"",IF(VLOOKUP($A124,[1]!Table1[#All],2,FALSE)="Direkte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432293.17654793506</v>
      </c>
      <c r="J124" s="405">
        <f>IFERROR(VLOOKUP($F124,Landbrugsproduktivititet!$B$3:$E$9,MATCH(J$2,Landbrugsproduktivititet!$B$2:$E$2,0),FALSE),1)*IF($A124&lt;&gt;"",IF(VLOOKUP($A124,[1]!Table1[#All],2,FALSE)="Direkte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316449.20051023632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3">
        <f>IFERROR(VLOOKUP($F125,Landbrugsproduktivititet!$B$3:$E$9,MATCH(H$2,Landbrugsproduktivititet!$B$2:$E$2,0),FALSE),1)*IF($A125&lt;&gt;"",IF(VLOOKUP($A125,[1]!Table1[#All],2,FALSE)="Direkte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4">
        <f>IFERROR(VLOOKUP($F125,Landbrugsproduktivititet!$B$3:$E$9,MATCH(I$2,Landbrugsproduktivititet!$B$2:$E$2,0),FALSE),1)*IF($A125&lt;&gt;"",IF(VLOOKUP($A125,[1]!Table1[#All],2,FALSE)="Direkte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104304604.64515586</v>
      </c>
      <c r="J125" s="405">
        <f>IFERROR(VLOOKUP($F125,Landbrugsproduktivititet!$B$3:$E$9,MATCH(J$2,Landbrugsproduktivititet!$B$2:$E$2,0),FALSE),1)*IF($A125&lt;&gt;"",IF(VLOOKUP($A125,[1]!Table1[#All],2,FALSE)="Direkte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116871424.48192163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3">
        <f>IFERROR(VLOOKUP($F126,Landbrugsproduktivititet!$B$3:$E$9,MATCH(H$2,Landbrugsproduktivititet!$B$2:$E$2,0),FALSE),1)*IF($A126&lt;&gt;"",IF(VLOOKUP($A126,[1]!Table1[#All],2,FALSE)="Direkte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4">
        <f>IFERROR(VLOOKUP($F126,Landbrugsproduktivititet!$B$3:$E$9,MATCH(I$2,Landbrugsproduktivititet!$B$2:$E$2,0),FALSE),1)*IF($A126&lt;&gt;"",IF(VLOOKUP($A126,[1]!Table1[#All],2,FALSE)="Direkte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6198.9483564226302</v>
      </c>
      <c r="J126" s="405">
        <f>IFERROR(VLOOKUP($F126,Landbrugsproduktivititet!$B$3:$E$9,MATCH(J$2,Landbrugsproduktivititet!$B$2:$E$2,0),FALSE),1)*IF($A126&lt;&gt;"",IF(VLOOKUP($A126,[1]!Table1[#All],2,FALSE)="Direkte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6198.9483564226302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3">
        <f>IFERROR(VLOOKUP($F127,Landbrugsproduktivititet!$B$3:$E$9,MATCH(H$2,Landbrugsproduktivititet!$B$2:$E$2,0),FALSE),1)*IF($A127&lt;&gt;"",IF(VLOOKUP($A127,[1]!Table1[#All],2,FALSE)="Direkte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4">
        <f>IFERROR(VLOOKUP($F127,Landbrugsproduktivititet!$B$3:$E$9,MATCH(I$2,Landbrugsproduktivititet!$B$2:$E$2,0),FALSE),1)*IF($A127&lt;&gt;"",IF(VLOOKUP($A127,[1]!Table1[#All],2,FALSE)="Direkte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137391.31239695082</v>
      </c>
      <c r="J127" s="405">
        <f>IFERROR(VLOOKUP($F127,Landbrugsproduktivititet!$B$3:$E$9,MATCH(J$2,Landbrugsproduktivititet!$B$2:$E$2,0),FALSE),1)*IF($A127&lt;&gt;"",IF(VLOOKUP($A127,[1]!Table1[#All],2,FALSE)="Direkte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137391.31239695082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3">
        <f>IFERROR(VLOOKUP($F128,Landbrugsproduktivititet!$B$3:$E$9,MATCH(H$2,Landbrugsproduktivititet!$B$2:$E$2,0),FALSE),1)*IF($A128&lt;&gt;"",IF(VLOOKUP($A128,[1]!Table1[#All],2,FALSE)="Direkte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4">
        <f>IFERROR(VLOOKUP($F128,Landbrugsproduktivititet!$B$3:$E$9,MATCH(I$2,Landbrugsproduktivititet!$B$2:$E$2,0),FALSE),1)*IF($A128&lt;&gt;"",IF(VLOOKUP($A128,[1]!Table1[#All],2,FALSE)="Direkte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202965.20524108515</v>
      </c>
      <c r="J128" s="405">
        <f>IFERROR(VLOOKUP($F128,Landbrugsproduktivititet!$B$3:$E$9,MATCH(J$2,Landbrugsproduktivititet!$B$2:$E$2,0),FALSE),1)*IF($A128&lt;&gt;"",IF(VLOOKUP($A128,[1]!Table1[#All],2,FALSE)="Direkte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202965.20524108515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3">
        <f>IFERROR(VLOOKUP($F129,Landbrugsproduktivititet!$B$3:$E$9,MATCH(H$2,Landbrugsproduktivititet!$B$2:$E$2,0),FALSE),1)*IF($A129&lt;&gt;"",IF(VLOOKUP($A129,[1]!Table1[#All],2,FALSE)="Direkte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4">
        <f>IFERROR(VLOOKUP($F129,Landbrugsproduktivititet!$B$3:$E$9,MATCH(I$2,Landbrugsproduktivititet!$B$2:$E$2,0),FALSE),1)*IF($A129&lt;&gt;"",IF(VLOOKUP($A129,[1]!Table1[#All],2,FALSE)="Direkte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8572.0353997189959</v>
      </c>
      <c r="J129" s="405">
        <f>IFERROR(VLOOKUP($F129,Landbrugsproduktivititet!$B$3:$E$9,MATCH(J$2,Landbrugsproduktivititet!$B$2:$E$2,0),FALSE),1)*IF($A129&lt;&gt;"",IF(VLOOKUP($A129,[1]!Table1[#All],2,FALSE)="Direkte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8572.0353997189959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3">
        <f>IFERROR(VLOOKUP($F130,Landbrugsproduktivititet!$B$3:$E$9,MATCH(H$2,Landbrugsproduktivititet!$B$2:$E$2,0),FALSE),1)*IF($A130&lt;&gt;"",IF(VLOOKUP($A130,[1]!Table1[#All],2,FALSE)="Direkte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4">
        <f>IFERROR(VLOOKUP($F130,Landbrugsproduktivititet!$B$3:$E$9,MATCH(I$2,Landbrugsproduktivititet!$B$2:$E$2,0),FALSE),1)*IF($A130&lt;&gt;"",IF(VLOOKUP($A130,[1]!Table1[#All],2,FALSE)="Direkte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-337274973.11852902</v>
      </c>
      <c r="J130" s="405">
        <f>IFERROR(VLOOKUP($F130,Landbrugsproduktivititet!$B$3:$E$9,MATCH(J$2,Landbrugsproduktivititet!$B$2:$E$2,0),FALSE),1)*IF($A130&lt;&gt;"",IF(VLOOKUP($A130,[1]!Table1[#All],2,FALSE)="Direkte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-337274973.11852902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3">
        <f>IFERROR(VLOOKUP($F131,Landbrugsproduktivititet!$B$3:$E$9,MATCH(H$2,Landbrugsproduktivititet!$B$2:$E$2,0),FALSE),1)*IF($A131&lt;&gt;"",IF(VLOOKUP($A131,[1]!Table1[#All],2,FALSE)="Direkte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4">
        <f>IFERROR(VLOOKUP($F131,Landbrugsproduktivititet!$B$3:$E$9,MATCH(I$2,Landbrugsproduktivititet!$B$2:$E$2,0),FALSE),1)*IF($A131&lt;&gt;"",IF(VLOOKUP($A131,[1]!Table1[#All],2,FALSE)="Direkte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-7993.8548823547444</v>
      </c>
      <c r="J131" s="405">
        <f>IFERROR(VLOOKUP($F131,Landbrugsproduktivititet!$B$3:$E$9,MATCH(J$2,Landbrugsproduktivititet!$B$2:$E$2,0),FALSE),1)*IF($A131&lt;&gt;"",IF(VLOOKUP($A131,[1]!Table1[#All],2,FALSE)="Direkte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-7993.8548823547444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3">
        <f>IFERROR(VLOOKUP($F132,Landbrugsproduktivititet!$B$3:$E$9,MATCH(H$2,Landbrugsproduktivititet!$B$2:$E$2,0),FALSE),1)*IF($A132&lt;&gt;"",IF(VLOOKUP($A132,[1]!Table1[#All],2,FALSE)="Direkte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12995.753733500585</v>
      </c>
      <c r="I132" s="404">
        <f>IFERROR(VLOOKUP($F132,Landbrugsproduktivititet!$B$3:$E$9,MATCH(I$2,Landbrugsproduktivititet!$B$2:$E$2,0),FALSE),1)*IF($A132&lt;&gt;"",IF(VLOOKUP($A132,[1]!Table1[#All],2,FALSE)="Direkte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13023.423700715897</v>
      </c>
      <c r="J132" s="405">
        <f>IFERROR(VLOOKUP($F132,Landbrugsproduktivititet!$B$3:$E$9,MATCH(J$2,Landbrugsproduktivititet!$B$2:$E$2,0),FALSE),1)*IF($A132&lt;&gt;"",IF(VLOOKUP($A132,[1]!Table1[#All],2,FALSE)="Direkte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13023.423700715897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3">
        <f>IFERROR(VLOOKUP($F133,Landbrugsproduktivititet!$B$3:$E$9,MATCH(H$2,Landbrugsproduktivititet!$B$2:$E$2,0),FALSE),1)*IF($A133&lt;&gt;"",IF(VLOOKUP($A133,[1]!Table1[#All],2,FALSE)="Direkte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4">
        <f>IFERROR(VLOOKUP($F133,Landbrugsproduktivititet!$B$3:$E$9,MATCH(I$2,Landbrugsproduktivititet!$B$2:$E$2,0),FALSE),1)*IF($A133&lt;&gt;"",IF(VLOOKUP($A133,[1]!Table1[#All],2,FALSE)="Direkte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1210061.6617044623</v>
      </c>
      <c r="J133" s="405">
        <f>IFERROR(VLOOKUP($F133,Landbrugsproduktivititet!$B$3:$E$9,MATCH(J$2,Landbrugsproduktivititet!$B$2:$E$2,0),FALSE),1)*IF($A133&lt;&gt;"",IF(VLOOKUP($A133,[1]!Table1[#All],2,FALSE)="Direkte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1355852.2233556022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3">
        <f>IFERROR(VLOOKUP($F134,Landbrugsproduktivititet!$B$3:$E$9,MATCH(H$2,Landbrugsproduktivititet!$B$2:$E$2,0),FALSE),1)*IF($A134&lt;&gt;"",IF(VLOOKUP($A134,[1]!Table1[#All],2,FALSE)="Direkte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4">
        <f>IFERROR(VLOOKUP($F134,Landbrugsproduktivititet!$B$3:$E$9,MATCH(I$2,Landbrugsproduktivititet!$B$2:$E$2,0),FALSE),1)*IF($A134&lt;&gt;"",IF(VLOOKUP($A134,[1]!Table1[#All],2,FALSE)="Direkte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1996.233089743549</v>
      </c>
      <c r="J134" s="405">
        <f>IFERROR(VLOOKUP($F134,Landbrugsproduktivititet!$B$3:$E$9,MATCH(J$2,Landbrugsproduktivititet!$B$2:$E$2,0),FALSE),1)*IF($A134&lt;&gt;"",IF(VLOOKUP($A134,[1]!Table1[#All],2,FALSE)="Direkte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1996.233089743549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3">
        <f>IFERROR(VLOOKUP($F135,Landbrugsproduktivititet!$B$3:$E$9,MATCH(H$2,Landbrugsproduktivititet!$B$2:$E$2,0),FALSE),1)*IF($A135&lt;&gt;"",IF(VLOOKUP($A135,[1]!Table1[#All],2,FALSE)="Direkte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4">
        <f>IFERROR(VLOOKUP($F135,Landbrugsproduktivititet!$B$3:$E$9,MATCH(I$2,Landbrugsproduktivititet!$B$2:$E$2,0),FALSE),1)*IF($A135&lt;&gt;"",IF(VLOOKUP($A135,[1]!Table1[#All],2,FALSE)="Direkte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7516.6184540366639</v>
      </c>
      <c r="J135" s="405">
        <f>IFERROR(VLOOKUP($F135,Landbrugsproduktivititet!$B$3:$E$9,MATCH(J$2,Landbrugsproduktivititet!$B$2:$E$2,0),FALSE),1)*IF($A135&lt;&gt;"",IF(VLOOKUP($A135,[1]!Table1[#All],2,FALSE)="Direkte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7516.6184540366639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3">
        <f>IFERROR(VLOOKUP($F136,Landbrugsproduktivititet!$B$3:$E$9,MATCH(H$2,Landbrugsproduktivititet!$B$2:$E$2,0),FALSE),1)*IF($A136&lt;&gt;"",IF(VLOOKUP($A136,[1]!Table1[#All],2,FALSE)="Direkte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4">
        <f>IFERROR(VLOOKUP($F136,Landbrugsproduktivititet!$B$3:$E$9,MATCH(I$2,Landbrugsproduktivititet!$B$2:$E$2,0),FALSE),1)*IF($A136&lt;&gt;"",IF(VLOOKUP($A136,[1]!Table1[#All],2,FALSE)="Direkte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13838.53672098308</v>
      </c>
      <c r="J136" s="405">
        <f>IFERROR(VLOOKUP($F136,Landbrugsproduktivititet!$B$3:$E$9,MATCH(J$2,Landbrugsproduktivititet!$B$2:$E$2,0),FALSE),1)*IF($A136&lt;&gt;"",IF(VLOOKUP($A136,[1]!Table1[#All],2,FALSE)="Direkte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13838.53672098308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3">
        <f>IFERROR(VLOOKUP($F137,Landbrugsproduktivititet!$B$3:$E$9,MATCH(H$2,Landbrugsproduktivititet!$B$2:$E$2,0),FALSE),1)*IF($A137&lt;&gt;"",IF(VLOOKUP($A137,[1]!Table1[#All],2,FALSE)="Direkte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4">
        <f>IFERROR(VLOOKUP($F137,Landbrugsproduktivititet!$B$3:$E$9,MATCH(I$2,Landbrugsproduktivititet!$B$2:$E$2,0),FALSE),1)*IF($A137&lt;&gt;"",IF(VLOOKUP($A137,[1]!Table1[#All],2,FALSE)="Direkte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1420.0877892473998</v>
      </c>
      <c r="J137" s="405">
        <f>IFERROR(VLOOKUP($F137,Landbrugsproduktivititet!$B$3:$E$9,MATCH(J$2,Landbrugsproduktivititet!$B$2:$E$2,0),FALSE),1)*IF($A137&lt;&gt;"",IF(VLOOKUP($A137,[1]!Table1[#All],2,FALSE)="Direkte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1420.0877892473998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3">
        <f>IFERROR(VLOOKUP($F138,Landbrugsproduktivititet!$B$3:$E$9,MATCH(H$2,Landbrugsproduktivititet!$B$2:$E$2,0),FALSE),1)*IF($A138&lt;&gt;"",IF(VLOOKUP($A138,[1]!Table1[#All],2,FALSE)="Direkte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4">
        <f>IFERROR(VLOOKUP($F138,Landbrugsproduktivititet!$B$3:$E$9,MATCH(I$2,Landbrugsproduktivititet!$B$2:$E$2,0),FALSE),1)*IF($A138&lt;&gt;"",IF(VLOOKUP($A138,[1]!Table1[#All],2,FALSE)="Direkte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-55874719.201470993</v>
      </c>
      <c r="J138" s="405">
        <f>IFERROR(VLOOKUP($F138,Landbrugsproduktivititet!$B$3:$E$9,MATCH(J$2,Landbrugsproduktivititet!$B$2:$E$2,0),FALSE),1)*IF($A138&lt;&gt;"",IF(VLOOKUP($A138,[1]!Table1[#All],2,FALSE)="Direkte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-55874719.201470993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3">
        <f>IFERROR(VLOOKUP($F139,Landbrugsproduktivititet!$B$3:$E$9,MATCH(H$2,Landbrugsproduktivititet!$B$2:$E$2,0),FALSE),1)*IF($A139&lt;&gt;"",IF(VLOOKUP($A139,[1]!Table1[#All],2,FALSE)="Direkte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4">
        <f>IFERROR(VLOOKUP($F139,Landbrugsproduktivititet!$B$3:$E$9,MATCH(I$2,Landbrugsproduktivititet!$B$2:$E$2,0),FALSE),1)*IF($A139&lt;&gt;"",IF(VLOOKUP($A139,[1]!Table1[#All],2,FALSE)="Direkte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-2494.4071072085262</v>
      </c>
      <c r="J139" s="405">
        <f>IFERROR(VLOOKUP($F139,Landbrugsproduktivititet!$B$3:$E$9,MATCH(J$2,Landbrugsproduktivititet!$B$2:$E$2,0),FALSE),1)*IF($A139&lt;&gt;"",IF(VLOOKUP($A139,[1]!Table1[#All],2,FALSE)="Direkte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-2494.4071072085262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3">
        <f>IFERROR(VLOOKUP($F140,Landbrugsproduktivititet!$B$3:$E$9,MATCH(H$2,Landbrugsproduktivititet!$B$2:$E$2,0),FALSE),1)*IF($A140&lt;&gt;"",IF(VLOOKUP($A140,[1]!Table1[#All],2,FALSE)="Direkte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2403.7175816775175</v>
      </c>
      <c r="I140" s="404">
        <f>IFERROR(VLOOKUP($F140,Landbrugsproduktivititet!$B$3:$E$9,MATCH(I$2,Landbrugsproduktivititet!$B$2:$E$2,0),FALSE),1)*IF($A140&lt;&gt;"",IF(VLOOKUP($A140,[1]!Table1[#All],2,FALSE)="Direkte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2373.2806177406728</v>
      </c>
      <c r="J140" s="405">
        <f>IFERROR(VLOOKUP($F140,Landbrugsproduktivititet!$B$3:$E$9,MATCH(J$2,Landbrugsproduktivititet!$B$2:$E$2,0),FALSE),1)*IF($A140&lt;&gt;"",IF(VLOOKUP($A140,[1]!Table1[#All],2,FALSE)="Direkte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2373.2806177406728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4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5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4637897.830127581</v>
      </c>
      <c r="J141" s="276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1867178.8591721202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4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5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2040675.0452561355</v>
      </c>
      <c r="J142" s="276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924253.53529019956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4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5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-98932586.667966038</v>
      </c>
      <c r="J143" s="276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-37058688.515479654</v>
      </c>
    </row>
    <row r="144" spans="1:10" hidden="1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4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5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1405890.4066732598</v>
      </c>
      <c r="J144" s="276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526625.82090027642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4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5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124065.4218452068</v>
      </c>
      <c r="J145" s="276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4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5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54588.785611891006</v>
      </c>
      <c r="J146" s="276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4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5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-1791888.8503602869</v>
      </c>
      <c r="J147" s="276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hidden="1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4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5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220425.68334974305</v>
      </c>
      <c r="J148" s="276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4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5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57422.234269985514</v>
      </c>
      <c r="J149" s="276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4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5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25265.783078793629</v>
      </c>
      <c r="J150" s="276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4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5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-546827.38439636608</v>
      </c>
      <c r="J151" s="276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hidden="1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4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5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223935.07917571467</v>
      </c>
      <c r="J152" s="276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4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5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397315.78856791568</v>
      </c>
      <c r="J153" s="276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159956.01196952301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4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5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174818.94696988291</v>
      </c>
      <c r="J154" s="276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79178.225924913902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4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5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-8475279.1300633941</v>
      </c>
      <c r="J155" s="276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-3174714.6207434949</v>
      </c>
    </row>
    <row r="156" spans="1:10" hidden="1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4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5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179759.27631429303</v>
      </c>
      <c r="J156" s="276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67335.174921252095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4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5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10628.339113947985</v>
      </c>
      <c r="J157" s="276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4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5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4676.4692101371138</v>
      </c>
      <c r="J158" s="276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4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5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-153506.12662965214</v>
      </c>
      <c r="J159" s="276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hidden="1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4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5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28183.961660136829</v>
      </c>
      <c r="J160" s="276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4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5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4919.2028643035655</v>
      </c>
      <c r="J161" s="276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4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5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2164.4492602935688</v>
      </c>
      <c r="J162" s="276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4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5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-46845.178871910677</v>
      </c>
      <c r="J163" s="276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hidden="1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4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5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28632.678324666762</v>
      </c>
      <c r="J164" s="276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4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5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173038.66363347447</v>
      </c>
      <c r="J165" s="276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159878.3746769467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4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5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-1569719.3824486705</v>
      </c>
      <c r="J166" s="276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-1350803.2805298055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4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5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17845.310592031488</v>
      </c>
      <c r="J167" s="276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15356.569052607507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4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5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1444.7745122369552</v>
      </c>
      <c r="J168" s="276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4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5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-10648.840191826073</v>
      </c>
      <c r="J169" s="276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4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5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873.29742418398871</v>
      </c>
      <c r="J170" s="276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4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5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337.35834438265613</v>
      </c>
      <c r="J171" s="276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4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5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-2076.6623764231022</v>
      </c>
      <c r="J172" s="276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4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5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447.59391023018372</v>
      </c>
      <c r="J173" s="276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4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5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12611.241770236842</v>
      </c>
      <c r="J174" s="276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11652.105919832349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4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5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-114402.81742708443</v>
      </c>
      <c r="J175" s="276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-98447.979180387891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4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5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2281.7284351616613</v>
      </c>
      <c r="J176" s="276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1963.5141732699462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4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5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105.29670245194554</v>
      </c>
      <c r="J177" s="276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4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5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-776.09879440697659</v>
      </c>
      <c r="J178" s="276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4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5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111.66113107629603</v>
      </c>
      <c r="J179" s="276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4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5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24.587034798351631</v>
      </c>
      <c r="J180" s="276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4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5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-151.34936178020735</v>
      </c>
      <c r="J181" s="276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4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5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57.230035146233014</v>
      </c>
      <c r="J182" s="276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4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5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20997.260440811988</v>
      </c>
      <c r="J183" s="276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20479.208880374259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4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5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-16619685.917321941</v>
      </c>
      <c r="J184" s="276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-14183434.445562957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4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5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3598.8653580564119</v>
      </c>
      <c r="J185" s="276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3071.3138105215012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4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5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1530.3026639907762</v>
      </c>
      <c r="J186" s="276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1492.5465155038273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4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5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-1211260.3787365428</v>
      </c>
      <c r="J187" s="276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-1033703.781394073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4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5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460.15637438455855</v>
      </c>
      <c r="J188" s="276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392.70283465398927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4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5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1500189.50597018</v>
      </c>
      <c r="J189" s="276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1387491.3097302448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4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5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-4951789.1711565303</v>
      </c>
      <c r="J190" s="276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-4261203.0734155318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4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5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75059.034316227335</v>
      </c>
      <c r="J191" s="276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64591.156178244193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4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5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47014.845807139063</v>
      </c>
      <c r="J192" s="276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4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5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-103456.97590199995</v>
      </c>
      <c r="J193" s="276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4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5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13787.102823409095</v>
      </c>
      <c r="J194" s="276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4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5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36806.105446665671</v>
      </c>
      <c r="J195" s="276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4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5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-52066.586156882666</v>
      </c>
      <c r="J196" s="276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4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5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23691.276922833422</v>
      </c>
      <c r="J197" s="276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4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5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109335.40610921686</v>
      </c>
      <c r="J198" s="276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101121.84175309181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4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5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-360891.65924773726</v>
      </c>
      <c r="J199" s="276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-310561.01025345473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4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5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9597.1617883516083</v>
      </c>
      <c r="J200" s="276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8258.7230382909311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4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5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3426.4919458701643</v>
      </c>
      <c r="J201" s="276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4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5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-7540.0543931690945</v>
      </c>
      <c r="J202" s="276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4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5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1762.8398445873715</v>
      </c>
      <c r="J203" s="276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4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5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2682.4680950606798</v>
      </c>
      <c r="J204" s="276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4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5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-3794.6681532755997</v>
      </c>
      <c r="J205" s="276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4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5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3029.2025426700352</v>
      </c>
      <c r="J206" s="276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4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5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14709917.843106203</v>
      </c>
      <c r="J207" s="276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24724981.022344697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4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5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-42943892.568218671</v>
      </c>
      <c r="J208" s="276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-67160367.636882544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4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5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629943.78484038403</v>
      </c>
      <c r="J209" s="276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985175.15880150103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4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5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743906.95531618071</v>
      </c>
      <c r="J210" s="276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4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5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-1517889.6088638683</v>
      </c>
      <c r="J211" s="276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4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5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186720.20545025409</v>
      </c>
      <c r="J212" s="276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4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5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698969.06609743938</v>
      </c>
      <c r="J213" s="276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4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5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-987367.16724315938</v>
      </c>
      <c r="J214" s="276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4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5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385089.12820411194</v>
      </c>
      <c r="J215" s="276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4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5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1467049.2489195401</v>
      </c>
      <c r="J216" s="276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2465871.3410408264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4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5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-4282879.4837499326</v>
      </c>
      <c r="J217" s="276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-6698036.5186079973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4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5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80545.566243352019</v>
      </c>
      <c r="J218" s="276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125965.98763913091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4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5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74191.314438515692</v>
      </c>
      <c r="J219" s="276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4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5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-151382.13784586912</v>
      </c>
      <c r="J220" s="276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4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5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23874.328216249432</v>
      </c>
      <c r="J221" s="276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4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5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69709.569718419909</v>
      </c>
      <c r="J222" s="276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4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5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-98472.083703087279</v>
      </c>
      <c r="J223" s="276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4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5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49238.079066401406</v>
      </c>
      <c r="J224" s="276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4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5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532802.5977706596</v>
      </c>
      <c r="J225" s="276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1064393.9735289598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4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5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213231.46451712822</v>
      </c>
      <c r="J226" s="276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479225.46284869919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4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5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6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4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5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293310.31561008428</v>
      </c>
      <c r="J228" s="276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545191.84104488953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4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5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5856.3024695935537</v>
      </c>
      <c r="J229" s="276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4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5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2343.7347292818968</v>
      </c>
      <c r="J230" s="276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4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5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6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4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5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18895.816025311608</v>
      </c>
      <c r="J232" s="276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4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5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1820.6026397973401</v>
      </c>
      <c r="J233" s="276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4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5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728.61838289091475</v>
      </c>
      <c r="J234" s="276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4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5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6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4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5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12894.007704507196</v>
      </c>
      <c r="J236" s="276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4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5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38831.219770216645</v>
      </c>
      <c r="J237" s="276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77574.164392471852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4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5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15540.535829282557</v>
      </c>
      <c r="J238" s="276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34926.461217014708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4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5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6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4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5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37503.101108961055</v>
      </c>
      <c r="J240" s="276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69709.054371165636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4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5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426.81355006368676</v>
      </c>
      <c r="J241" s="276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4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5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170.81387879232722</v>
      </c>
      <c r="J242" s="276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4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5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6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4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5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2416.0476506242039</v>
      </c>
      <c r="J244" s="276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4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5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132.68745594712297</v>
      </c>
      <c r="J245" s="276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4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5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53.102482369719063</v>
      </c>
      <c r="J246" s="276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4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5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6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4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5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1648.647350285115</v>
      </c>
      <c r="J248" s="276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4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5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1765126.2245665309</v>
      </c>
      <c r="J249" s="276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1632525.282583666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4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5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-2740832.1776188947</v>
      </c>
      <c r="J250" s="276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-2358590.4196034344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4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5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46161.590255370305</v>
      </c>
      <c r="J251" s="276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39723.805572277757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4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5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2359.7892986318579</v>
      </c>
      <c r="J252" s="276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4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5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-2374.9484579146156</v>
      </c>
      <c r="J253" s="276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4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5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361.7090464523946</v>
      </c>
      <c r="J254" s="276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4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5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761.48368709942565</v>
      </c>
      <c r="J255" s="276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4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5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-469.20943914376829</v>
      </c>
      <c r="J256" s="276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4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5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256.19895394873151</v>
      </c>
      <c r="J257" s="276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4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5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128644.27582580796</v>
      </c>
      <c r="J258" s="276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118980.17820049803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4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5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-199754.76299800738</v>
      </c>
      <c r="J259" s="276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-171896.57729666564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4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5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5902.2908317993833</v>
      </c>
      <c r="J260" s="276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5079.1459335861964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4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5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171.98395287483555</v>
      </c>
      <c r="J261" s="276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4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5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-173.08876851969819</v>
      </c>
      <c r="J262" s="276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4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5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46.248666409548079</v>
      </c>
      <c r="J263" s="276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4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5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55.497740680912671</v>
      </c>
      <c r="J264" s="276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4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5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-34.196482760946282</v>
      </c>
      <c r="J265" s="276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4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5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32.757986209807193</v>
      </c>
      <c r="J266" s="276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4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5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27804.115700076291</v>
      </c>
      <c r="J267" s="276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25715.397124872936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4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5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-428494.89757170953</v>
      </c>
      <c r="J268" s="276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-368736.17017280805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4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5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6016.3571903783486</v>
      </c>
      <c r="J269" s="276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5177.3043771203511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4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5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542.22226131615434</v>
      </c>
      <c r="J270" s="276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4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5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-6963.5815440064735</v>
      </c>
      <c r="J271" s="276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4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5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530.31127232328231</v>
      </c>
      <c r="J272" s="276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4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5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283.55355382168398</v>
      </c>
      <c r="J273" s="276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4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5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-3121.3583195368269</v>
      </c>
      <c r="J274" s="276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4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5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635.45714882033349</v>
      </c>
      <c r="J275" s="276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4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5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2026.3935119380324</v>
      </c>
      <c r="J276" s="276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1874.1654815732718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4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5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-31229.163685845306</v>
      </c>
      <c r="J277" s="276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-26873.88410101481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4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5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769.26054083392989</v>
      </c>
      <c r="J278" s="276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661.97797756669024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4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5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39.517734863849974</v>
      </c>
      <c r="J279" s="276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4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5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-507.5132262015232</v>
      </c>
      <c r="J280" s="276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4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5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67.806402321016975</v>
      </c>
      <c r="J281" s="276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4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5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20.665684460148299</v>
      </c>
      <c r="J282" s="276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4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5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-227.48791277421816</v>
      </c>
      <c r="J283" s="276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4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5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81.250513310626047</v>
      </c>
      <c r="J284" s="276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4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5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867284.69098392571</v>
      </c>
      <c r="J285" s="276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0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4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5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-3865128.1510668965</v>
      </c>
      <c r="J286" s="276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0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4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5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61851.871718641371</v>
      </c>
      <c r="J287" s="276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0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4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5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33655.340992383492</v>
      </c>
      <c r="J288" s="276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4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5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-109961.80047638797</v>
      </c>
      <c r="J289" s="276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4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5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14067.804042534508</v>
      </c>
      <c r="J290" s="276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4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5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17599.962643191138</v>
      </c>
      <c r="J291" s="276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4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5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-42553.110661999563</v>
      </c>
      <c r="J292" s="276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4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5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16147.848483854756</v>
      </c>
      <c r="J293" s="276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4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5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63208.630325480401</v>
      </c>
      <c r="J294" s="276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4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5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-281694.64882889652</v>
      </c>
      <c r="J295" s="276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0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4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5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7908.4739792320652</v>
      </c>
      <c r="J296" s="276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4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5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2452.83703192333</v>
      </c>
      <c r="J297" s="276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4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5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-8014.1329237011332</v>
      </c>
      <c r="J298" s="276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4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5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1798.7307275260519</v>
      </c>
      <c r="J299" s="276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4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5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1282.7039886910125</v>
      </c>
      <c r="J300" s="276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4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5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-3101.3159450354469</v>
      </c>
      <c r="J301" s="276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4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5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2064.6883595708341</v>
      </c>
      <c r="J302" s="276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4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5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5224087.5769928275</v>
      </c>
      <c r="J303" s="276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4831640.3264397718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4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5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-17550482.456296753</v>
      </c>
      <c r="J304" s="276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-15102858.219068768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4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5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249402.70692208951</v>
      </c>
      <c r="J305" s="276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214620.52291017593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4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5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166864.20908956</v>
      </c>
      <c r="J306" s="276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4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5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-379563.05072056322</v>
      </c>
      <c r="J307" s="276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4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5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46691.202310104833</v>
      </c>
      <c r="J308" s="276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4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5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51874.612203428856</v>
      </c>
      <c r="J309" s="276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4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5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-77801.049498528329</v>
      </c>
      <c r="J310" s="276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4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5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31860.848005333395</v>
      </c>
      <c r="J311" s="276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4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5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554406.59112670366</v>
      </c>
      <c r="J312" s="276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512758.10434895876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4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5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-1862545.9485167162</v>
      </c>
      <c r="J313" s="276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-1602791.6871798891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4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5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31889.007773534056</v>
      </c>
      <c r="J314" s="276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27441.705055673439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4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5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17708.473676784895</v>
      </c>
      <c r="J315" s="276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4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5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-40281.15033798341</v>
      </c>
      <c r="J316" s="276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4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5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5970.0078311006891</v>
      </c>
      <c r="J317" s="276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4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5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5505.1961694481715</v>
      </c>
      <c r="J318" s="276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4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5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-8256.6408014522949</v>
      </c>
      <c r="J319" s="276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4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5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4073.7762723275241</v>
      </c>
      <c r="J320" s="276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4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5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463689.9495875063</v>
      </c>
      <c r="J321" s="276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428856.33641721314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4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5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333856.76370300452</v>
      </c>
      <c r="J322" s="276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347373.6324979426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4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5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-17235713.929017328</v>
      </c>
      <c r="J323" s="276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-14831987.919567648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4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5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223935.68959998514</v>
      </c>
      <c r="J324" s="276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192705.18509333348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4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5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7148.0953686436451</v>
      </c>
      <c r="J325" s="276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4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5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5146.6286654234245</v>
      </c>
      <c r="J326" s="276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4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5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-183459.68359765798</v>
      </c>
      <c r="J327" s="276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4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5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20233.318543788493</v>
      </c>
      <c r="J328" s="276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4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5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2687.4173836671239</v>
      </c>
      <c r="J329" s="276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4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5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1934.9405162403291</v>
      </c>
      <c r="J330" s="276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4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5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-46888.730295199544</v>
      </c>
      <c r="J331" s="276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4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5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16697.156107204068</v>
      </c>
      <c r="J332" s="276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4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5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32608.454511837448</v>
      </c>
      <c r="J333" s="276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30158.821321476295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4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5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23478.087248522959</v>
      </c>
      <c r="J334" s="276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24428.645270395795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4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5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-1212081.4654994803</v>
      </c>
      <c r="J335" s="276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-1043042.2393791209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4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5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28632.756374438341</v>
      </c>
      <c r="J336" s="276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24639.576776371203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4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5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502.68146394383837</v>
      </c>
      <c r="J337" s="276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4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5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361.93065403956354</v>
      </c>
      <c r="J338" s="276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4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5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-12901.588125151611</v>
      </c>
      <c r="J339" s="276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4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5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2587.0627479950385</v>
      </c>
      <c r="J340" s="276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4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5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188.98949090353929</v>
      </c>
      <c r="J341" s="276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4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5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136.07243345054829</v>
      </c>
      <c r="J342" s="276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4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5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-3297.3952321135785</v>
      </c>
      <c r="J343" s="276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4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5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2134.9236640999052</v>
      </c>
      <c r="J344" s="276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4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5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931092.73680407694</v>
      </c>
      <c r="J345" s="276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861146.59229877754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4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5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208518.84610838816</v>
      </c>
      <c r="J346" s="276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216961.15487834407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4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5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-9134879.3563838247</v>
      </c>
      <c r="J347" s="276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-7860911.4086356554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4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5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138466.15826846077</v>
      </c>
      <c r="J348" s="276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119155.39995411392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4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5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39837.447382025537</v>
      </c>
      <c r="J349" s="276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4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5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8921.6231978314154</v>
      </c>
      <c r="J350" s="276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4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5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-293131.60331659875</v>
      </c>
      <c r="J351" s="276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4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5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34723.488960666917</v>
      </c>
      <c r="J352" s="276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4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5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26853.861772195509</v>
      </c>
      <c r="J353" s="276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4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5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6013.9404475567644</v>
      </c>
      <c r="J354" s="276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4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5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-150549.2435136039</v>
      </c>
      <c r="J355" s="276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4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5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51377.055063543739</v>
      </c>
      <c r="J356" s="276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4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5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67859.028541851105</v>
      </c>
      <c r="J357" s="276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62761.279167637767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4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5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15197.075189472158</v>
      </c>
      <c r="J358" s="276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15812.359627997539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4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5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-665759.71916496009</v>
      </c>
      <c r="J359" s="276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-572911.58072454855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4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5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17704.492673263998</v>
      </c>
      <c r="J360" s="276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15235.389873223368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4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5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2903.3955180559037</v>
      </c>
      <c r="J361" s="276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4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5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650.21738360813288</v>
      </c>
      <c r="J362" s="276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4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5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-21363.742890162073</v>
      </c>
      <c r="J363" s="276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4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5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4439.7978797272563</v>
      </c>
      <c r="J364" s="276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4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5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1957.1379954194483</v>
      </c>
      <c r="J365" s="276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4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5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438.30237348916273</v>
      </c>
      <c r="J366" s="276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4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5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-10972.188922459012</v>
      </c>
      <c r="J367" s="276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4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5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6569.1480598662429</v>
      </c>
      <c r="J368" s="276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4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5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611928.64641402918</v>
      </c>
      <c r="J369" s="276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565958.95098291268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4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5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-1258171.048701742</v>
      </c>
      <c r="J370" s="276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-1082704.0801412244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4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5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22483.452216057176</v>
      </c>
      <c r="J371" s="276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19347.866472610287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4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5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16016.134463405209</v>
      </c>
      <c r="J372" s="276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4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5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-24947.249942998766</v>
      </c>
      <c r="J373" s="276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4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5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2659.7995420152192</v>
      </c>
      <c r="J374" s="276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4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5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8375.5909146203721</v>
      </c>
      <c r="J375" s="276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4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5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-10064.127934790835</v>
      </c>
      <c r="J376" s="276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4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5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3187.1633163631227</v>
      </c>
      <c r="J377" s="276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4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5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44598.010317551947</v>
      </c>
      <c r="J378" s="276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41247.690042229326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4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5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-91696.84364356476</v>
      </c>
      <c r="J379" s="276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-78908.624428612646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4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5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2874.7682466722522</v>
      </c>
      <c r="J380" s="276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2473.8475053484767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4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5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1167.2729071143369</v>
      </c>
      <c r="J381" s="276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4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5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-1818.1820983089356</v>
      </c>
      <c r="J382" s="276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4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5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340.08599713339083</v>
      </c>
      <c r="J383" s="276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4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5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610.42197029799001</v>
      </c>
      <c r="J384" s="276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4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5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-733.48434348223088</v>
      </c>
      <c r="J385" s="276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4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5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407.51552789992746</v>
      </c>
      <c r="J386" s="276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4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5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114787.03484405758</v>
      </c>
      <c r="J387" s="276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106163.92974488551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4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5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-527805.80507734884</v>
      </c>
      <c r="J388" s="276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-454196.98638681456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4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5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8645.8741513889454</v>
      </c>
      <c r="J389" s="276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7440.1038155785982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4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5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12831.413954238955</v>
      </c>
      <c r="J390" s="276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4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5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-49167.100198485714</v>
      </c>
      <c r="J391" s="276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4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5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4368.3716270982368</v>
      </c>
      <c r="J392" s="276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4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5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9644.2839381396843</v>
      </c>
      <c r="J393" s="276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4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5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-31675.48529749483</v>
      </c>
      <c r="J394" s="276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4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5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7523.3750074248092</v>
      </c>
      <c r="J395" s="276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4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5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8365.8011343250455</v>
      </c>
      <c r="J396" s="276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7737.3400671142626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4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5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-38467.048206429179</v>
      </c>
      <c r="J397" s="276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-33102.359243654064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4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5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1105.4745613036482</v>
      </c>
      <c r="J398" s="276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951.30294028846595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4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5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935.1670905969363</v>
      </c>
      <c r="J399" s="276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4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5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-3583.3505340630268</v>
      </c>
      <c r="J400" s="276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4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5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558.546611195114</v>
      </c>
      <c r="J401" s="276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4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5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702.88566665260998</v>
      </c>
      <c r="J402" s="276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4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5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-2308.5430440125774</v>
      </c>
      <c r="J403" s="276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4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5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961.95012097413814</v>
      </c>
      <c r="J404" s="276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4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5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1574328.2562884013</v>
      </c>
      <c r="J405" s="276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1456060.5613957325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4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5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-5334789.0462694801</v>
      </c>
      <c r="J406" s="276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-4590789.0449781893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4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5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209731.29559950097</v>
      </c>
      <c r="J407" s="276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180481.76336055167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4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5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663804.23958419927</v>
      </c>
      <c r="J408" s="276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1153303.8294154298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4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5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-1874479.6773142505</v>
      </c>
      <c r="J409" s="276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-3030193.6643215255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4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5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399702.58835174621</v>
      </c>
      <c r="J410" s="276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646139.97446573887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4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5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528633.45698538295</v>
      </c>
      <c r="J411" s="276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4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5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-1279524.3960411875</v>
      </c>
      <c r="J412" s="276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4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5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729372.26543414709</v>
      </c>
      <c r="J413" s="276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4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5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201295.99482878996</v>
      </c>
      <c r="J414" s="276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186174.10826896032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4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5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-682114.20584057912</v>
      </c>
      <c r="J415" s="276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-586985.23904833477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4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5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26816.561048052889</v>
      </c>
      <c r="J416" s="276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23076.671563888365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4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5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84875.015261233901</v>
      </c>
      <c r="J417" s="276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147463.174058348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4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5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-239673.81003558575</v>
      </c>
      <c r="J418" s="276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-387445.15049328964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4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5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51106.578209803702</v>
      </c>
      <c r="J419" s="276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82616.435574477262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4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5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67591.874311224587</v>
      </c>
      <c r="J420" s="276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4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5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-163601.92684087506</v>
      </c>
      <c r="J421" s="276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4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5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93258.642335006763</v>
      </c>
      <c r="J422" s="276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613377.28282504401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676235.95848651009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664492.05639379763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732588.95502705255</v>
      </c>
    </row>
    <row r="425" spans="1:10" ht="15.75" hidden="1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</f>
        <v>-469132.82551179174</v>
      </c>
      <c r="I425" s="314">
        <f t="shared" ref="I425:J425" ca="1" si="0">SUMIFS(I3:I424,$F$3:$F$424,$D$425)*I423/SUM(I423:I424)</f>
        <v>-491740.36233297375</v>
      </c>
      <c r="J425" s="315">
        <f t="shared" ca="1" si="0"/>
        <v>-1222711.8086435611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3384217.5884121819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3317053.3291353816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131747.94495257922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129133.23330865908</v>
      </c>
    </row>
    <row r="428" spans="1:10" hidden="1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17311.679966768908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16968.106856757804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1753952.2647384077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1719142.7699023227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1396729.6165794584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1384505.5584216663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26759.146339664061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26524.952579306926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124565.71954696214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123475.53102218643</v>
      </c>
    </row>
    <row r="433" spans="1:10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122909.05069928245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121833.36119858547</v>
      </c>
    </row>
    <row r="434" spans="1:10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92134.72283996953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64797.71787878625</v>
      </c>
    </row>
    <row r="435" spans="1:10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44686.087212092192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31427.418274273565</v>
      </c>
    </row>
    <row r="436" spans="1:10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5898.4141850547758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4148.3141915916649</v>
      </c>
    </row>
    <row r="437" spans="1:10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60626.738205879454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42638.368652815581</v>
      </c>
    </row>
    <row r="438" spans="1:10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199135.17885986279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223127.36908394264</v>
      </c>
    </row>
    <row r="439" spans="1:10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734.5068238992634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823.00162195941562</v>
      </c>
    </row>
    <row r="440" spans="1:10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3208363196.3008733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0</v>
      </c>
    </row>
    <row r="441" spans="1:10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138091081.01924857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122050875.34890549</v>
      </c>
    </row>
    <row r="442" spans="1:10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65677465.362813339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58048587.056186743</v>
      </c>
    </row>
    <row r="444" spans="1:10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120408686.49849114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106422409.60300905</v>
      </c>
    </row>
    <row r="445" spans="1:10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908837051.71204901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0</v>
      </c>
    </row>
    <row r="446" spans="1:10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202926527.59535918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179355249.75052571</v>
      </c>
    </row>
    <row r="447" spans="1:10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1913066683.3886142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1690851151.1750805</v>
      </c>
    </row>
    <row r="450" spans="1:13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137249062.23254582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121306662.69433898</v>
      </c>
    </row>
    <row r="451" spans="1:13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422759108.39013588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1066009462.1883954</v>
      </c>
    </row>
    <row r="452" spans="1:13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1838520801.8290946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4579444772.102107</v>
      </c>
    </row>
    <row r="453" spans="1:13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101884273.19103096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90049731.20254612</v>
      </c>
    </row>
    <row r="454" spans="1:13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3373127259.5311575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2981315894.1933861</v>
      </c>
    </row>
    <row r="455" spans="1:13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133875917.39835027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149905207.84270126</v>
      </c>
      <c r="L458" s="114"/>
      <c r="M458" s="114"/>
    </row>
    <row r="459" spans="1:13" hidden="1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-141993.26102684549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-158994.46084209991</v>
      </c>
      <c r="L459" s="114"/>
      <c r="M459" s="114"/>
    </row>
    <row r="460" spans="1:13" hidden="1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120900327.14529385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106202403.20812534</v>
      </c>
      <c r="L460" s="114"/>
      <c r="M460" s="114"/>
    </row>
    <row r="461" spans="1:13" hidden="1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-252316.02236512568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-221641.81500425766</v>
      </c>
      <c r="L461" s="114"/>
      <c r="M461" s="114"/>
    </row>
    <row r="462" spans="1:13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80517.657708582716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96621.189250299256</v>
      </c>
      <c r="L462" s="114"/>
      <c r="M462" s="114"/>
    </row>
    <row r="463" spans="1:13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111421942.53834198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122980032.21543287</v>
      </c>
      <c r="L463" s="114"/>
      <c r="M463" s="114"/>
    </row>
    <row r="464" spans="1:13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23190432.841253355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69316141.323181897</v>
      </c>
      <c r="L471" s="114"/>
      <c r="M471" s="114"/>
    </row>
    <row r="472" spans="1:13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41532138.256211884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51684649.442448936</v>
      </c>
      <c r="L473" s="126"/>
      <c r="M473" s="114"/>
    </row>
    <row r="474" spans="1:13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24420046.602184989</v>
      </c>
      <c r="J474" s="260">
        <f ca="1">SUMIFS('Forbrug af biomasse'!$E$1:$E$425,'Forbrug af biomasse'!$A$1:$A$425,"Biogas",'Forbrug af biomasse'!$B$1:$B$425,$A$1,'Forbrug af biomasse'!$D$1:$D$425,J$2)*'[1]Processer - data'!J474</f>
        <v>28330983.943892833</v>
      </c>
    </row>
    <row r="475" spans="1:13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19709510.06142379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7356459.2737621898</v>
      </c>
    </row>
    <row r="476" spans="1:13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22865310.098400727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6695186.9634751966</v>
      </c>
    </row>
    <row r="477" spans="1:13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14341.567530790815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5736.627012316324</v>
      </c>
    </row>
    <row r="478" spans="1:13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3280757.1969622914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1207026.2421144333</v>
      </c>
    </row>
    <row r="479" spans="1:13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136724169.36373359</v>
      </c>
      <c r="J479" s="260">
        <f ca="1">J474*'[1]Processer - data'!J$479*Biogasanlæg!AC$3</f>
        <v>151738202.86784878</v>
      </c>
    </row>
    <row r="480" spans="1:13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70572174.480952799</v>
      </c>
      <c r="J480" s="260">
        <f ca="1">-SUMIFS('Resultater - Vestdanmark'!J$3:J$504,'Resultater - Vestdanmark'!$F$3:$F$504,"Gødning",'Resultater - Vestdanmark'!$A$3:$A$504,"&lt;&gt;Gødning")-SUM(J475:J479)</f>
        <v>22512274.142608136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17.680588125040391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8.5503432555490537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5.6764465834328215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5.1409697666733223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2.709705193955398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2.0957833645407953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32.260787180482176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33.521860264419189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hidden="1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idden="1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17.876933075375973</v>
      </c>
      <c r="J489" s="260">
        <f ca="1">SUM(J455:J473)*'[1]Processer - data'!$H$489</f>
        <v>20.567303149154117</v>
      </c>
    </row>
    <row r="490" spans="1:10" hidden="1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668553.01884694351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1665252.6444007659</v>
      </c>
    </row>
    <row r="491" spans="1:10" hidden="1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1376432.6858613545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3428461.3267074595</v>
      </c>
    </row>
    <row r="492" spans="1:10" hidden="1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1954221.4059070963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4867635.4338269737</v>
      </c>
    </row>
    <row r="493" spans="1:10" hidden="1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253412.79390325097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229507.57886934472</v>
      </c>
    </row>
    <row r="494" spans="1:10" hidden="1" x14ac:dyDescent="0.25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162184.18809808063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146884.85047638064</v>
      </c>
    </row>
    <row r="495" spans="1:10" hidden="1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hidden="1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>
    <filterColumn colId="5">
      <filters>
        <filter val="Træmaterialer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02" zoomScale="80" zoomScaleNormal="80" workbookViewId="0">
      <selection activeCell="H95" sqref="H95:J14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594214.23560647713</v>
      </c>
      <c r="O3">
        <f>SUMIF($F$3:$F$494,"Roer",J3:J494)</f>
        <v>582626.19739031594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-2647.2424109586382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-1731.4549502152695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-587.13706980532299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-3886.4796678685052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-14824.557501368374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202.9555359462961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106.02154862866215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-1542.8020213073119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-1083.2994585041538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-119144.22825533217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-80668.73605144961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2190.5137574581831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14614.721265087281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547.62843936454567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3653.6803162718193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-15348.866713840824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-102404.93034750642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-13813.980042456744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-92164.437312755792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22452.407196714055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7771.9871065548659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-4648.8612966589626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-141591.03263538438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1031.2797838275148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515.63989191375754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-11613.451658052703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-6503.5329285095131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-2647.2424109586382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-1731.0600496891564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-453.69682666774958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-3003.1888342620268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-14559.83326027251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149.0223964694128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81.28494352877064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-1411.8948198450812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-275.79743428716347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-90555.726019096532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-61500.968484459918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555.89796608108406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3720.6760272116003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1945.6428812837928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13022.366095240593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-7669.2859505675169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-51331.233649351307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-3834.6429752837603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-25665.616824675664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5781.3590968093122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7646.313644167155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-41681.478151671967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-39880.426626599721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478.69760313671463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261.10778352911717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-12062.241021972182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-3302.1067051100317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3">
        <f>IFERROR(VLOOKUP($F95,Landbrugsproduktivititet!$B$3:$E$9,MATCH(H$2,Landbrugsproduktivititet!$B$2:$E$2,0),FALSE),1)*IF($A95&lt;&gt;"",IF(VLOOKUP($A95,[1]!Table1[#All],2,FALSE)="Direkte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4">
        <f>IFERROR(VLOOKUP($F95,Landbrugsproduktivititet!$B$3:$E$9,MATCH(I$2,Landbrugsproduktivititet!$B$2:$E$2,0),FALSE),1)*IF($A95&lt;&gt;"",IF(VLOOKUP($A95,[1]!Table1[#All],2,FALSE)="Direkte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2068907.072624471</v>
      </c>
      <c r="J95" s="405">
        <f>IFERROR(VLOOKUP($F95,Landbrugsproduktivititet!$B$3:$E$9,MATCH(J$2,Landbrugsproduktivititet!$B$2:$E$2,0),FALSE),1)*IF($A95&lt;&gt;"",IF(VLOOKUP($A95,[1]!Table1[#All],2,FALSE)="Direkte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2050800.1748551202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3">
        <f>IFERROR(VLOOKUP($F96,Landbrugsproduktivititet!$B$3:$E$9,MATCH(H$2,Landbrugsproduktivititet!$B$2:$E$2,0),FALSE),1)*IF($A96&lt;&gt;"",IF(VLOOKUP($A96,[1]!Table1[#All],2,FALSE)="Direkte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4">
        <f>IFERROR(VLOOKUP($F96,Landbrugsproduktivititet!$B$3:$E$9,MATCH(I$2,Landbrugsproduktivititet!$B$2:$E$2,0),FALSE),1)*IF($A96&lt;&gt;"",IF(VLOOKUP($A96,[1]!Table1[#All],2,FALSE)="Direkte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2155359.3571725488</v>
      </c>
      <c r="J96" s="405">
        <f>IFERROR(VLOOKUP($F96,Landbrugsproduktivititet!$B$3:$E$9,MATCH(J$2,Landbrugsproduktivititet!$B$2:$E$2,0),FALSE),1)*IF($A96&lt;&gt;"",IF(VLOOKUP($A96,[1]!Table1[#All],2,FALSE)="Direkte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2011188.1627128469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3">
        <f>IFERROR(VLOOKUP($F97,Landbrugsproduktivititet!$B$3:$E$9,MATCH(H$2,Landbrugsproduktivititet!$B$2:$E$2,0),FALSE),1)*IF($A97&lt;&gt;"",IF(VLOOKUP($A97,[1]!Table1[#All],2,FALSE)="Direkte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4">
        <f>IFERROR(VLOOKUP($F97,Landbrugsproduktivititet!$B$3:$E$9,MATCH(I$2,Landbrugsproduktivititet!$B$2:$E$2,0),FALSE),1)*IF($A97&lt;&gt;"",IF(VLOOKUP($A97,[1]!Table1[#All],2,FALSE)="Direkte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276301.51809254487</v>
      </c>
      <c r="J97" s="405">
        <f>IFERROR(VLOOKUP($F97,Landbrugsproduktivititet!$B$3:$E$9,MATCH(J$2,Landbrugsproduktivititet!$B$2:$E$2,0),FALSE),1)*IF($A97&lt;&gt;"",IF(VLOOKUP($A97,[1]!Table1[#All],2,FALSE)="Direkte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257819.8111967225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3">
        <f>IFERROR(VLOOKUP($F98,Landbrugsproduktivititet!$B$3:$E$9,MATCH(H$2,Landbrugsproduktivititet!$B$2:$E$2,0),FALSE),1)*IF($A98&lt;&gt;"",IF(VLOOKUP($A98,[1]!Table1[#All],2,FALSE)="Direkte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4">
        <f>IFERROR(VLOOKUP($F98,Landbrugsproduktivititet!$B$3:$E$9,MATCH(I$2,Landbrugsproduktivititet!$B$2:$E$2,0),FALSE),1)*IF($A98&lt;&gt;"",IF(VLOOKUP($A98,[1]!Table1[#All],2,FALSE)="Direkte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22583.997076029129</v>
      </c>
      <c r="J98" s="405">
        <f>IFERROR(VLOOKUP($F98,Landbrugsproduktivititet!$B$3:$E$9,MATCH(J$2,Landbrugsproduktivititet!$B$2:$E$2,0),FALSE),1)*IF($A98&lt;&gt;"",IF(VLOOKUP($A98,[1]!Table1[#All],2,FALSE)="Direkte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21073.361820107453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3">
        <f>IFERROR(VLOOKUP($F99,Landbrugsproduktivititet!$B$3:$E$9,MATCH(H$2,Landbrugsproduktivititet!$B$2:$E$2,0),FALSE),1)*IF($A99&lt;&gt;"",IF(VLOOKUP($A99,[1]!Table1[#All],2,FALSE)="Direkte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4">
        <f>IFERROR(VLOOKUP($F99,Landbrugsproduktivititet!$B$3:$E$9,MATCH(I$2,Landbrugsproduktivititet!$B$2:$E$2,0),FALSE),1)*IF($A99&lt;&gt;"",IF(VLOOKUP($A99,[1]!Table1[#All],2,FALSE)="Direkte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-1233066224.2250257</v>
      </c>
      <c r="J99" s="405">
        <f>IFERROR(VLOOKUP($F99,Landbrugsproduktivititet!$B$3:$E$9,MATCH(J$2,Landbrugsproduktivititet!$B$2:$E$2,0),FALSE),1)*IF($A99&lt;&gt;"",IF(VLOOKUP($A99,[1]!Table1[#All],2,FALSE)="Direkte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-1150586878.1230175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3">
        <f>IFERROR(VLOOKUP($F100,Landbrugsproduktivititet!$B$3:$E$9,MATCH(H$2,Landbrugsproduktivititet!$B$2:$E$2,0),FALSE),1)*IF($A100&lt;&gt;"",IF(VLOOKUP($A100,[1]!Table1[#All],2,FALSE)="Direkte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4">
        <f>IFERROR(VLOOKUP($F100,Landbrugsproduktivititet!$B$3:$E$9,MATCH(I$2,Landbrugsproduktivititet!$B$2:$E$2,0),FALSE),1)*IF($A100&lt;&gt;"",IF(VLOOKUP($A100,[1]!Table1[#All],2,FALSE)="Direkte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-94699.34764700594</v>
      </c>
      <c r="J100" s="405">
        <f>IFERROR(VLOOKUP($F100,Landbrugsproduktivititet!$B$3:$E$9,MATCH(J$2,Landbrugsproduktivititet!$B$2:$E$2,0),FALSE),1)*IF($A100&lt;&gt;"",IF(VLOOKUP($A100,[1]!Table1[#All],2,FALSE)="Direkte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-88364.943122122626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3">
        <f>IFERROR(VLOOKUP($F101,Landbrugsproduktivititet!$B$3:$E$9,MATCH(H$2,Landbrugsproduktivititet!$B$2:$E$2,0),FALSE),1)*IF($A101&lt;&gt;"",IF(VLOOKUP($A101,[1]!Table1[#All],2,FALSE)="Direkte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404">
        <f>IFERROR(VLOOKUP($F101,Landbrugsproduktivititet!$B$3:$E$9,MATCH(I$2,Landbrugsproduktivititet!$B$2:$E$2,0),FALSE),1)*IF($A101&lt;&gt;"",IF(VLOOKUP($A101,[1]!Table1[#All],2,FALSE)="Direkte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161471.0235799542</v>
      </c>
      <c r="J101" s="405">
        <f>IFERROR(VLOOKUP($F101,Landbrugsproduktivititet!$B$3:$E$9,MATCH(J$2,Landbrugsproduktivititet!$B$2:$E$2,0),FALSE),1)*IF($A101&lt;&gt;"",IF(VLOOKUP($A101,[1]!Table1[#All],2,FALSE)="Direkte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150670.28621674658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3">
        <f>IFERROR(VLOOKUP($F102,Landbrugsproduktivititet!$B$3:$E$9,MATCH(H$2,Landbrugsproduktivititet!$B$2:$E$2,0),FALSE),1)*IF($A102&lt;&gt;"",IF(VLOOKUP($A102,[1]!Table1[#All],2,FALSE)="Direkte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4">
        <f>IFERROR(VLOOKUP($F102,Landbrugsproduktivititet!$B$3:$E$9,MATCH(I$2,Landbrugsproduktivititet!$B$2:$E$2,0),FALSE),1)*IF($A102&lt;&gt;"",IF(VLOOKUP($A102,[1]!Table1[#All],2,FALSE)="Direkte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29328.274159248973</v>
      </c>
      <c r="J102" s="405">
        <f>IFERROR(VLOOKUP($F102,Landbrugsproduktivititet!$B$3:$E$9,MATCH(J$2,Landbrugsproduktivititet!$B$2:$E$2,0),FALSE),1)*IF($A102&lt;&gt;"",IF(VLOOKUP($A102,[1]!Table1[#All],2,FALSE)="Direkte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29071.595611923323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3">
        <f>IFERROR(VLOOKUP($F103,Landbrugsproduktivititet!$B$3:$E$9,MATCH(H$2,Landbrugsproduktivititet!$B$2:$E$2,0),FALSE),1)*IF($A103&lt;&gt;"",IF(VLOOKUP($A103,[1]!Table1[#All],2,FALSE)="Direkte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4">
        <f>IFERROR(VLOOKUP($F103,Landbrugsproduktivititet!$B$3:$E$9,MATCH(I$2,Landbrugsproduktivititet!$B$2:$E$2,0),FALSE),1)*IF($A103&lt;&gt;"",IF(VLOOKUP($A103,[1]!Table1[#All],2,FALSE)="Direkte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5">
        <f>IFERROR(VLOOKUP($F103,Landbrugsproduktivititet!$B$3:$E$9,MATCH(J$2,Landbrugsproduktivititet!$B$2:$E$2,0),FALSE),1)*IF($A103&lt;&gt;"",IF(VLOOKUP($A103,[1]!Table1[#All],2,FALSE)="Direkte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3">
        <f>IFERROR(VLOOKUP($F104,Landbrugsproduktivititet!$B$3:$E$9,MATCH(H$2,Landbrugsproduktivititet!$B$2:$E$2,0),FALSE),1)*IF($A104&lt;&gt;"",IF(VLOOKUP($A104,[1]!Table1[#All],2,FALSE)="Direkte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4">
        <f>IFERROR(VLOOKUP($F104,Landbrugsproduktivititet!$B$3:$E$9,MATCH(I$2,Landbrugsproduktivititet!$B$2:$E$2,0),FALSE),1)*IF($A104&lt;&gt;"",IF(VLOOKUP($A104,[1]!Table1[#All],2,FALSE)="Direkte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30700.168676949423</v>
      </c>
      <c r="J104" s="405">
        <f>IFERROR(VLOOKUP($F104,Landbrugsproduktivititet!$B$3:$E$9,MATCH(J$2,Landbrugsproduktivititet!$B$2:$E$2,0),FALSE),1)*IF($A104&lt;&gt;"",IF(VLOOKUP($A104,[1]!Table1[#All],2,FALSE)="Direkte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28646.645688524721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3">
        <f>IFERROR(VLOOKUP($F105,Landbrugsproduktivititet!$B$3:$E$9,MATCH(H$2,Landbrugsproduktivititet!$B$2:$E$2,0),FALSE),1)*IF($A105&lt;&gt;"",IF(VLOOKUP($A105,[1]!Table1[#All],2,FALSE)="Direkte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4">
        <f>IFERROR(VLOOKUP($F105,Landbrugsproduktivititet!$B$3:$E$9,MATCH(I$2,Landbrugsproduktivititet!$B$2:$E$2,0),FALSE),1)*IF($A105&lt;&gt;"",IF(VLOOKUP($A105,[1]!Table1[#All],2,FALSE)="Direkte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938.93651193002302</v>
      </c>
      <c r="J105" s="405">
        <f>IFERROR(VLOOKUP($F105,Landbrugsproduktivititet!$B$3:$E$9,MATCH(J$2,Landbrugsproduktivititet!$B$2:$E$2,0),FALSE),1)*IF($A105&lt;&gt;"",IF(VLOOKUP($A105,[1]!Table1[#All],2,FALSE)="Direkte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876.13139407517224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3">
        <f>IFERROR(VLOOKUP($F106,Landbrugsproduktivititet!$B$3:$E$9,MATCH(H$2,Landbrugsproduktivititet!$B$2:$E$2,0),FALSE),1)*IF($A106&lt;&gt;"",IF(VLOOKUP($A106,[1]!Table1[#All],2,FALSE)="Direkte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4">
        <f>IFERROR(VLOOKUP($F106,Landbrugsproduktivititet!$B$3:$E$9,MATCH(I$2,Landbrugsproduktivititet!$B$2:$E$2,0),FALSE),1)*IF($A106&lt;&gt;"",IF(VLOOKUP($A106,[1]!Table1[#All],2,FALSE)="Direkte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-51265101.374877453</v>
      </c>
      <c r="J106" s="405">
        <f>IFERROR(VLOOKUP($F106,Landbrugsproduktivititet!$B$3:$E$9,MATCH(J$2,Landbrugsproduktivititet!$B$2:$E$2,0),FALSE),1)*IF($A106&lt;&gt;"",IF(VLOOKUP($A106,[1]!Table1[#All],2,FALSE)="Direkte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-47835997.60398265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3">
        <f>IFERROR(VLOOKUP($F107,Landbrugsproduktivititet!$B$3:$E$9,MATCH(H$2,Landbrugsproduktivititet!$B$2:$E$2,0),FALSE),1)*IF($A107&lt;&gt;"",IF(VLOOKUP($A107,[1]!Table1[#All],2,FALSE)="Direkte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4">
        <f>IFERROR(VLOOKUP($F107,Landbrugsproduktivititet!$B$3:$E$9,MATCH(I$2,Landbrugsproduktivititet!$B$2:$E$2,0),FALSE),1)*IF($A107&lt;&gt;"",IF(VLOOKUP($A107,[1]!Table1[#All],2,FALSE)="Direkte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-3460.7404168459125</v>
      </c>
      <c r="J107" s="405">
        <f>IFERROR(VLOOKUP($F107,Landbrugsproduktivititet!$B$3:$E$9,MATCH(J$2,Landbrugsproduktivititet!$B$2:$E$2,0),FALSE),1)*IF($A107&lt;&gt;"",IF(VLOOKUP($A107,[1]!Table1[#All],2,FALSE)="Direkte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-3229.2527635451834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3">
        <f>IFERROR(VLOOKUP($F108,Landbrugsproduktivititet!$B$3:$E$9,MATCH(H$2,Landbrugsproduktivititet!$B$2:$E$2,0),FALSE),1)*IF($A108&lt;&gt;"",IF(VLOOKUP($A108,[1]!Table1[#All],2,FALSE)="Direkte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404">
        <f>IFERROR(VLOOKUP($F108,Landbrugsproduktivititet!$B$3:$E$9,MATCH(I$2,Landbrugsproduktivititet!$B$2:$E$2,0),FALSE),1)*IF($A108&lt;&gt;"",IF(VLOOKUP($A108,[1]!Table1[#All],2,FALSE)="Direkte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7384.5273297851918</v>
      </c>
      <c r="J108" s="405">
        <f>IFERROR(VLOOKUP($F108,Landbrugsproduktivititet!$B$3:$E$9,MATCH(J$2,Landbrugsproduktivititet!$B$2:$E$2,0),FALSE),1)*IF($A108&lt;&gt;"",IF(VLOOKUP($A108,[1]!Table1[#All],2,FALSE)="Direkte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6890.5790134116014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3">
        <f>IFERROR(VLOOKUP($F109,Landbrugsproduktivititet!$B$3:$E$9,MATCH(H$2,Landbrugsproduktivititet!$B$2:$E$2,0),FALSE),1)*IF($A109&lt;&gt;"",IF(VLOOKUP($A109,[1]!Table1[#All],2,FALSE)="Direkte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4">
        <f>IFERROR(VLOOKUP($F109,Landbrugsproduktivititet!$B$3:$E$9,MATCH(I$2,Landbrugsproduktivititet!$B$2:$E$2,0),FALSE),1)*IF($A109&lt;&gt;"",IF(VLOOKUP($A109,[1]!Table1[#All],2,FALSE)="Direkte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24943.115810424759</v>
      </c>
      <c r="J109" s="405">
        <f>IFERROR(VLOOKUP($F109,Landbrugsproduktivititet!$B$3:$E$9,MATCH(J$2,Landbrugsproduktivititet!$B$2:$E$2,0),FALSE),1)*IF($A109&lt;&gt;"",IF(VLOOKUP($A109,[1]!Table1[#All],2,FALSE)="Direkte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17542.322063627442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3">
        <f>IFERROR(VLOOKUP($F110,Landbrugsproduktivititet!$B$3:$E$9,MATCH(H$2,Landbrugsproduktivititet!$B$2:$E$2,0),FALSE),1)*IF($A110&lt;&gt;"",IF(VLOOKUP($A110,[1]!Table1[#All],2,FALSE)="Direkte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4">
        <f>IFERROR(VLOOKUP($F110,Landbrugsproduktivititet!$B$3:$E$9,MATCH(I$2,Landbrugsproduktivititet!$B$2:$E$2,0),FALSE),1)*IF($A110&lt;&gt;"",IF(VLOOKUP($A110,[1]!Table1[#All],2,FALSE)="Direkte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739433.81980965263</v>
      </c>
      <c r="J110" s="405">
        <f>IFERROR(VLOOKUP($F110,Landbrugsproduktivititet!$B$3:$E$9,MATCH(J$2,Landbrugsproduktivititet!$B$2:$E$2,0),FALSE),1)*IF($A110&lt;&gt;"",IF(VLOOKUP($A110,[1]!Table1[#All],2,FALSE)="Direkte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541283.67923255486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3">
        <f>IFERROR(VLOOKUP($F111,Landbrugsproduktivititet!$B$3:$E$9,MATCH(H$2,Landbrugsproduktivititet!$B$2:$E$2,0),FALSE),1)*IF($A111&lt;&gt;"",IF(VLOOKUP($A111,[1]!Table1[#All],2,FALSE)="Direkte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4">
        <f>IFERROR(VLOOKUP($F111,Landbrugsproduktivititet!$B$3:$E$9,MATCH(I$2,Landbrugsproduktivititet!$B$2:$E$2,0),FALSE),1)*IF($A111&lt;&gt;"",IF(VLOOKUP($A111,[1]!Table1[#All],2,FALSE)="Direkte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14490.832418873457</v>
      </c>
      <c r="J111" s="405">
        <f>IFERROR(VLOOKUP($F111,Landbrugsproduktivititet!$B$3:$E$9,MATCH(J$2,Landbrugsproduktivititet!$B$2:$E$2,0),FALSE),1)*IF($A111&lt;&gt;"",IF(VLOOKUP($A111,[1]!Table1[#All],2,FALSE)="Direkte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10607.644493254778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3">
        <f>IFERROR(VLOOKUP($F112,Landbrugsproduktivititet!$B$3:$E$9,MATCH(H$2,Landbrugsproduktivititet!$B$2:$E$2,0),FALSE),1)*IF($A112&lt;&gt;"",IF(VLOOKUP($A112,[1]!Table1[#All],2,FALSE)="Direkte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4">
        <f>IFERROR(VLOOKUP($F112,Landbrugsproduktivititet!$B$3:$E$9,MATCH(I$2,Landbrugsproduktivititet!$B$2:$E$2,0),FALSE),1)*IF($A112&lt;&gt;"",IF(VLOOKUP($A112,[1]!Table1[#All],2,FALSE)="Direkte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340219.46288983925</v>
      </c>
      <c r="J112" s="405">
        <f>IFERROR(VLOOKUP($F112,Landbrugsproduktivititet!$B$3:$E$9,MATCH(J$2,Landbrugsproduktivititet!$B$2:$E$2,0),FALSE),1)*IF($A112&lt;&gt;"",IF(VLOOKUP($A112,[1]!Table1[#All],2,FALSE)="Direkte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333467.35915549623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3">
        <f>IFERROR(VLOOKUP($F113,Landbrugsproduktivititet!$B$3:$E$9,MATCH(H$2,Landbrugsproduktivititet!$B$2:$E$2,0),FALSE),1)*IF($A113&lt;&gt;"",IF(VLOOKUP($A113,[1]!Table1[#All],2,FALSE)="Direkte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4">
        <f>IFERROR(VLOOKUP($F113,Landbrugsproduktivititet!$B$3:$E$9,MATCH(I$2,Landbrugsproduktivititet!$B$2:$E$2,0),FALSE),1)*IF($A113&lt;&gt;"",IF(VLOOKUP($A113,[1]!Table1[#All],2,FALSE)="Direkte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3153.2221167344419</v>
      </c>
      <c r="J113" s="405">
        <f>IFERROR(VLOOKUP($F113,Landbrugsproduktivititet!$B$3:$E$9,MATCH(J$2,Landbrugsproduktivititet!$B$2:$E$2,0),FALSE),1)*IF($A113&lt;&gt;"",IF(VLOOKUP($A113,[1]!Table1[#All],2,FALSE)="Direkte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2308.2358732561761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3">
        <f>IFERROR(VLOOKUP($F114,Landbrugsproduktivititet!$B$3:$E$9,MATCH(H$2,Landbrugsproduktivititet!$B$2:$E$2,0),FALSE),1)*IF($A114&lt;&gt;"",IF(VLOOKUP($A114,[1]!Table1[#All],2,FALSE)="Direkte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4">
        <f>IFERROR(VLOOKUP($F114,Landbrugsproduktivititet!$B$3:$E$9,MATCH(I$2,Landbrugsproduktivititet!$B$2:$E$2,0),FALSE),1)*IF($A114&lt;&gt;"",IF(VLOOKUP($A114,[1]!Table1[#All],2,FALSE)="Direkte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-191847720.25198221</v>
      </c>
      <c r="J114" s="405">
        <f>IFERROR(VLOOKUP($F114,Landbrugsproduktivititet!$B$3:$E$9,MATCH(J$2,Landbrugsproduktivititet!$B$2:$E$2,0),FALSE),1)*IF($A114&lt;&gt;"",IF(VLOOKUP($A114,[1]!Table1[#All],2,FALSE)="Direkte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-140437233.31061965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3">
        <f>IFERROR(VLOOKUP($F115,Landbrugsproduktivititet!$B$3:$E$9,MATCH(H$2,Landbrugsproduktivititet!$B$2:$E$2,0),FALSE),1)*IF($A115&lt;&gt;"",IF(VLOOKUP($A115,[1]!Table1[#All],2,FALSE)="Direkte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4">
        <f>IFERROR(VLOOKUP($F115,Landbrugsproduktivititet!$B$3:$E$9,MATCH(I$2,Landbrugsproduktivititet!$B$2:$E$2,0),FALSE),1)*IF($A115&lt;&gt;"",IF(VLOOKUP($A115,[1]!Table1[#All],2,FALSE)="Direkte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-802.41884520978044</v>
      </c>
      <c r="J115" s="405">
        <f>IFERROR(VLOOKUP($F115,Landbrugsproduktivititet!$B$3:$E$9,MATCH(J$2,Landbrugsproduktivititet!$B$2:$E$2,0),FALSE),1)*IF($A115&lt;&gt;"",IF(VLOOKUP($A115,[1]!Table1[#All],2,FALSE)="Direkte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-587.39026155511272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3">
        <f>IFERROR(VLOOKUP($F116,Landbrugsproduktivititet!$B$3:$E$9,MATCH(H$2,Landbrugsproduktivititet!$B$2:$E$2,0),FALSE),1)*IF($A116&lt;&gt;"",IF(VLOOKUP($A116,[1]!Table1[#All],2,FALSE)="Direkte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404">
        <f>IFERROR(VLOOKUP($F116,Landbrugsproduktivititet!$B$3:$E$9,MATCH(I$2,Landbrugsproduktivititet!$B$2:$E$2,0),FALSE),1)*IF($A116&lt;&gt;"",IF(VLOOKUP($A116,[1]!Table1[#All],2,FALSE)="Direkte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207509.02602564479</v>
      </c>
      <c r="J116" s="405">
        <f>IFERROR(VLOOKUP($F116,Landbrugsproduktivititet!$B$3:$E$9,MATCH(J$2,Landbrugsproduktivititet!$B$2:$E$2,0),FALSE),1)*IF($A116&lt;&gt;"",IF(VLOOKUP($A116,[1]!Table1[#All],2,FALSE)="Direkte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151901.692987263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3">
        <f>IFERROR(VLOOKUP($F117,Landbrugsproduktivititet!$B$3:$E$9,MATCH(H$2,Landbrugsproduktivititet!$B$2:$E$2,0),FALSE),1)*IF($A117&lt;&gt;"",IF(VLOOKUP($A117,[1]!Table1[#All],2,FALSE)="Direkte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4">
        <f>IFERROR(VLOOKUP($F117,Landbrugsproduktivititet!$B$3:$E$9,MATCH(I$2,Landbrugsproduktivititet!$B$2:$E$2,0),FALSE),1)*IF($A117&lt;&gt;"",IF(VLOOKUP($A117,[1]!Table1[#All],2,FALSE)="Direkte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1324.7138219789817</v>
      </c>
      <c r="J117" s="405">
        <f>IFERROR(VLOOKUP($F117,Landbrugsproduktivititet!$B$3:$E$9,MATCH(J$2,Landbrugsproduktivititet!$B$2:$E$2,0),FALSE),1)*IF($A117&lt;&gt;"",IF(VLOOKUP($A117,[1]!Table1[#All],2,FALSE)="Direkte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931.6621341100365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3">
        <f>IFERROR(VLOOKUP($F118,Landbrugsproduktivititet!$B$3:$E$9,MATCH(H$2,Landbrugsproduktivititet!$B$2:$E$2,0),FALSE),1)*IF($A118&lt;&gt;"",IF(VLOOKUP($A118,[1]!Table1[#All],2,FALSE)="Direkte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4">
        <f>IFERROR(VLOOKUP($F118,Landbrugsproduktivititet!$B$3:$E$9,MATCH(I$2,Landbrugsproduktivititet!$B$2:$E$2,0),FALSE),1)*IF($A118&lt;&gt;"",IF(VLOOKUP($A118,[1]!Table1[#All],2,FALSE)="Direkte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73130.817343811796</v>
      </c>
      <c r="J118" s="405">
        <f>IFERROR(VLOOKUP($F118,Landbrugsproduktivititet!$B$3:$E$9,MATCH(J$2,Landbrugsproduktivititet!$B$2:$E$2,0),FALSE),1)*IF($A118&lt;&gt;"",IF(VLOOKUP($A118,[1]!Table1[#All],2,FALSE)="Direkte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53533.550693329598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3">
        <f>IFERROR(VLOOKUP($F119,Landbrugsproduktivititet!$B$3:$E$9,MATCH(H$2,Landbrugsproduktivititet!$B$2:$E$2,0),FALSE),1)*IF($A119&lt;&gt;"",IF(VLOOKUP($A119,[1]!Table1[#All],2,FALSE)="Direkte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4">
        <f>IFERROR(VLOOKUP($F119,Landbrugsproduktivititet!$B$3:$E$9,MATCH(I$2,Landbrugsproduktivititet!$B$2:$E$2,0),FALSE),1)*IF($A119&lt;&gt;"",IF(VLOOKUP($A119,[1]!Table1[#All],2,FALSE)="Direkte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603.78468411972733</v>
      </c>
      <c r="J119" s="405">
        <f>IFERROR(VLOOKUP($F119,Landbrugsproduktivititet!$B$3:$E$9,MATCH(J$2,Landbrugsproduktivititet!$B$2:$E$2,0),FALSE),1)*IF($A119&lt;&gt;"",IF(VLOOKUP($A119,[1]!Table1[#All],2,FALSE)="Direkte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441.98518721894897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3">
        <f>IFERROR(VLOOKUP($F120,Landbrugsproduktivititet!$B$3:$E$9,MATCH(H$2,Landbrugsproduktivititet!$B$2:$E$2,0),FALSE),1)*IF($A120&lt;&gt;"",IF(VLOOKUP($A120,[1]!Table1[#All],2,FALSE)="Direkte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4">
        <f>IFERROR(VLOOKUP($F120,Landbrugsproduktivititet!$B$3:$E$9,MATCH(I$2,Landbrugsproduktivititet!$B$2:$E$2,0),FALSE),1)*IF($A120&lt;&gt;"",IF(VLOOKUP($A120,[1]!Table1[#All],2,FALSE)="Direkte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34334.726405305541</v>
      </c>
      <c r="J120" s="405">
        <f>IFERROR(VLOOKUP($F120,Landbrugsproduktivititet!$B$3:$E$9,MATCH(J$2,Landbrugsproduktivititet!$B$2:$E$2,0),FALSE),1)*IF($A120&lt;&gt;"",IF(VLOOKUP($A120,[1]!Table1[#All],2,FALSE)="Direkte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33653.308498141378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3">
        <f>IFERROR(VLOOKUP($F121,Landbrugsproduktivititet!$B$3:$E$9,MATCH(H$2,Landbrugsproduktivititet!$B$2:$E$2,0),FALSE),1)*IF($A121&lt;&gt;"",IF(VLOOKUP($A121,[1]!Table1[#All],2,FALSE)="Direkte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4">
        <f>IFERROR(VLOOKUP($F121,Landbrugsproduktivititet!$B$3:$E$9,MATCH(I$2,Landbrugsproduktivititet!$B$2:$E$2,0),FALSE),1)*IF($A121&lt;&gt;"",IF(VLOOKUP($A121,[1]!Table1[#All],2,FALSE)="Direkte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558.30479703408662</v>
      </c>
      <c r="J121" s="405">
        <f>IFERROR(VLOOKUP($F121,Landbrugsproduktivititet!$B$3:$E$9,MATCH(J$2,Landbrugsproduktivititet!$B$2:$E$2,0),FALSE),1)*IF($A121&lt;&gt;"",IF(VLOOKUP($A121,[1]!Table1[#All],2,FALSE)="Direkte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408.69279518427862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3">
        <f>IFERROR(VLOOKUP($F122,Landbrugsproduktivititet!$B$3:$E$9,MATCH(H$2,Landbrugsproduktivititet!$B$2:$E$2,0),FALSE),1)*IF($A122&lt;&gt;"",IF(VLOOKUP($A122,[1]!Table1[#All],2,FALSE)="Direkte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4">
        <f>IFERROR(VLOOKUP($F122,Landbrugsproduktivititet!$B$3:$E$9,MATCH(I$2,Landbrugsproduktivititet!$B$2:$E$2,0),FALSE),1)*IF($A122&lt;&gt;"",IF(VLOOKUP($A122,[1]!Table1[#All],2,FALSE)="Direkte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-33968270.724823065</v>
      </c>
      <c r="J122" s="405">
        <f>IFERROR(VLOOKUP($F122,Landbrugsproduktivititet!$B$3:$E$9,MATCH(J$2,Landbrugsproduktivititet!$B$2:$E$2,0),FALSE),1)*IF($A122&lt;&gt;"",IF(VLOOKUP($A122,[1]!Table1[#All],2,FALSE)="Direkte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-24865606.714922521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3">
        <f>IFERROR(VLOOKUP($F123,Landbrugsproduktivititet!$B$3:$E$9,MATCH(H$2,Landbrugsproduktivititet!$B$2:$E$2,0),FALSE),1)*IF($A123&lt;&gt;"",IF(VLOOKUP($A123,[1]!Table1[#All],2,FALSE)="Direkte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4">
        <f>IFERROR(VLOOKUP($F123,Landbrugsproduktivititet!$B$3:$E$9,MATCH(I$2,Landbrugsproduktivititet!$B$2:$E$2,0),FALSE),1)*IF($A123&lt;&gt;"",IF(VLOOKUP($A123,[1]!Table1[#All],2,FALSE)="Direkte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-171.26859188986418</v>
      </c>
      <c r="J123" s="405">
        <f>IFERROR(VLOOKUP($F123,Landbrugsproduktivititet!$B$3:$E$9,MATCH(J$2,Landbrugsproduktivititet!$B$2:$E$2,0),FALSE),1)*IF($A123&lt;&gt;"",IF(VLOOKUP($A123,[1]!Table1[#All],2,FALSE)="Direkte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-125.37280696599591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3">
        <f>IFERROR(VLOOKUP($F124,Landbrugsproduktivititet!$B$3:$E$9,MATCH(H$2,Landbrugsproduktivititet!$B$2:$E$2,0),FALSE),1)*IF($A124&lt;&gt;"",IF(VLOOKUP($A124,[1]!Table1[#All],2,FALSE)="Direkte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404">
        <f>IFERROR(VLOOKUP($F124,Landbrugsproduktivititet!$B$3:$E$9,MATCH(I$2,Landbrugsproduktivititet!$B$2:$E$2,0),FALSE),1)*IF($A124&lt;&gt;"",IF(VLOOKUP($A124,[1]!Table1[#All],2,FALSE)="Direkte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30724.80947198351</v>
      </c>
      <c r="J124" s="405">
        <f>IFERROR(VLOOKUP($F124,Landbrugsproduktivititet!$B$3:$E$9,MATCH(J$2,Landbrugsproduktivititet!$B$2:$E$2,0),FALSE),1)*IF($A124&lt;&gt;"",IF(VLOOKUP($A124,[1]!Table1[#All],2,FALSE)="Direkte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22491.313582323899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3">
        <f>IFERROR(VLOOKUP($F125,Landbrugsproduktivititet!$B$3:$E$9,MATCH(H$2,Landbrugsproduktivititet!$B$2:$E$2,0),FALSE),1)*IF($A125&lt;&gt;"",IF(VLOOKUP($A125,[1]!Table1[#All],2,FALSE)="Direkte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4">
        <f>IFERROR(VLOOKUP($F125,Landbrugsproduktivititet!$B$3:$E$9,MATCH(I$2,Landbrugsproduktivititet!$B$2:$E$2,0),FALSE),1)*IF($A125&lt;&gt;"",IF(VLOOKUP($A125,[1]!Table1[#All],2,FALSE)="Direkte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8754246.96774734</v>
      </c>
      <c r="J125" s="405">
        <f>IFERROR(VLOOKUP($F125,Landbrugsproduktivititet!$B$3:$E$9,MATCH(J$2,Landbrugsproduktivititet!$B$2:$E$2,0),FALSE),1)*IF($A125&lt;&gt;"",IF(VLOOKUP($A125,[1]!Table1[#All],2,FALSE)="Direkte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9808975.5180783439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3">
        <f>IFERROR(VLOOKUP($F126,Landbrugsproduktivititet!$B$3:$E$9,MATCH(H$2,Landbrugsproduktivititet!$B$2:$E$2,0),FALSE),1)*IF($A126&lt;&gt;"",IF(VLOOKUP($A126,[1]!Table1[#All],2,FALSE)="Direkte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4">
        <f>IFERROR(VLOOKUP($F126,Landbrugsproduktivititet!$B$3:$E$9,MATCH(I$2,Landbrugsproduktivititet!$B$2:$E$2,0),FALSE),1)*IF($A126&lt;&gt;"",IF(VLOOKUP($A126,[1]!Table1[#All],2,FALSE)="Direkte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520.27544744598629</v>
      </c>
      <c r="J126" s="405">
        <f>IFERROR(VLOOKUP($F126,Landbrugsproduktivititet!$B$3:$E$9,MATCH(J$2,Landbrugsproduktivititet!$B$2:$E$2,0),FALSE),1)*IF($A126&lt;&gt;"",IF(VLOOKUP($A126,[1]!Table1[#All],2,FALSE)="Direkte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520.27544744598629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3">
        <f>IFERROR(VLOOKUP($F127,Landbrugsproduktivititet!$B$3:$E$9,MATCH(H$2,Landbrugsproduktivititet!$B$2:$E$2,0),FALSE),1)*IF($A127&lt;&gt;"",IF(VLOOKUP($A127,[1]!Table1[#All],2,FALSE)="Direkte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4">
        <f>IFERROR(VLOOKUP($F127,Landbrugsproduktivititet!$B$3:$E$9,MATCH(I$2,Landbrugsproduktivititet!$B$2:$E$2,0),FALSE),1)*IF($A127&lt;&gt;"",IF(VLOOKUP($A127,[1]!Table1[#All],2,FALSE)="Direkte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405">
        <f>IFERROR(VLOOKUP($F127,Landbrugsproduktivititet!$B$3:$E$9,MATCH(J$2,Landbrugsproduktivititet!$B$2:$E$2,0),FALSE),1)*IF($A127&lt;&gt;"",IF(VLOOKUP($A127,[1]!Table1[#All],2,FALSE)="Direkte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11531.202136642132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3">
        <f>IFERROR(VLOOKUP($F128,Landbrugsproduktivititet!$B$3:$E$9,MATCH(H$2,Landbrugsproduktivititet!$B$2:$E$2,0),FALSE),1)*IF($A128&lt;&gt;"",IF(VLOOKUP($A128,[1]!Table1[#All],2,FALSE)="Direkte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4">
        <f>IFERROR(VLOOKUP($F128,Landbrugsproduktivititet!$B$3:$E$9,MATCH(I$2,Landbrugsproduktivititet!$B$2:$E$2,0),FALSE),1)*IF($A128&lt;&gt;"",IF(VLOOKUP($A128,[1]!Table1[#All],2,FALSE)="Direkte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405">
        <f>IFERROR(VLOOKUP($F128,Landbrugsproduktivititet!$B$3:$E$9,MATCH(J$2,Landbrugsproduktivititet!$B$2:$E$2,0),FALSE),1)*IF($A128&lt;&gt;"",IF(VLOOKUP($A128,[1]!Table1[#All],2,FALSE)="Direkte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17034.794758914846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3">
        <f>IFERROR(VLOOKUP($F129,Landbrugsproduktivititet!$B$3:$E$9,MATCH(H$2,Landbrugsproduktivititet!$B$2:$E$2,0),FALSE),1)*IF($A129&lt;&gt;"",IF(VLOOKUP($A129,[1]!Table1[#All],2,FALSE)="Direkte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4">
        <f>IFERROR(VLOOKUP($F129,Landbrugsproduktivititet!$B$3:$E$9,MATCH(I$2,Landbrugsproduktivititet!$B$2:$E$2,0),FALSE),1)*IF($A129&lt;&gt;"",IF(VLOOKUP($A129,[1]!Table1[#All],2,FALSE)="Direkte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405">
        <f>IFERROR(VLOOKUP($F129,Landbrugsproduktivititet!$B$3:$E$9,MATCH(J$2,Landbrugsproduktivititet!$B$2:$E$2,0),FALSE),1)*IF($A129&lt;&gt;"",IF(VLOOKUP($A129,[1]!Table1[#All],2,FALSE)="Direkte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719.44776705405002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3">
        <f>IFERROR(VLOOKUP($F130,Landbrugsproduktivititet!$B$3:$E$9,MATCH(H$2,Landbrugsproduktivititet!$B$2:$E$2,0),FALSE),1)*IF($A130&lt;&gt;"",IF(VLOOKUP($A130,[1]!Table1[#All],2,FALSE)="Direkte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4">
        <f>IFERROR(VLOOKUP($F130,Landbrugsproduktivititet!$B$3:$E$9,MATCH(I$2,Landbrugsproduktivititet!$B$2:$E$2,0),FALSE),1)*IF($A130&lt;&gt;"",IF(VLOOKUP($A130,[1]!Table1[#All],2,FALSE)="Direkte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-28307364.001470979</v>
      </c>
      <c r="J130" s="405">
        <f>IFERROR(VLOOKUP($F130,Landbrugsproduktivititet!$B$3:$E$9,MATCH(J$2,Landbrugsproduktivititet!$B$2:$E$2,0),FALSE),1)*IF($A130&lt;&gt;"",IF(VLOOKUP($A130,[1]!Table1[#All],2,FALSE)="Direkte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-28307364.001470979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3">
        <f>IFERROR(VLOOKUP($F131,Landbrugsproduktivititet!$B$3:$E$9,MATCH(H$2,Landbrugsproduktivititet!$B$2:$E$2,0),FALSE),1)*IF($A131&lt;&gt;"",IF(VLOOKUP($A131,[1]!Table1[#All],2,FALSE)="Direkte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4">
        <f>IFERROR(VLOOKUP($F131,Landbrugsproduktivititet!$B$3:$E$9,MATCH(I$2,Landbrugsproduktivititet!$B$2:$E$2,0),FALSE),1)*IF($A131&lt;&gt;"",IF(VLOOKUP($A131,[1]!Table1[#All],2,FALSE)="Direkte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405">
        <f>IFERROR(VLOOKUP($F131,Landbrugsproduktivititet!$B$3:$E$9,MATCH(J$2,Landbrugsproduktivititet!$B$2:$E$2,0),FALSE),1)*IF($A131&lt;&gt;"",IF(VLOOKUP($A131,[1]!Table1[#All],2,FALSE)="Direkte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-670.92128964525375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3">
        <f>IFERROR(VLOOKUP($F132,Landbrugsproduktivititet!$B$3:$E$9,MATCH(H$2,Landbrugsproduktivititet!$B$2:$E$2,0),FALSE),1)*IF($A132&lt;&gt;"",IF(VLOOKUP($A132,[1]!Table1[#All],2,FALSE)="Direkte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404">
        <f>IFERROR(VLOOKUP($F132,Landbrugsproduktivititet!$B$3:$E$9,MATCH(I$2,Landbrugsproduktivititet!$B$2:$E$2,0),FALSE),1)*IF($A132&lt;&gt;"",IF(VLOOKUP($A132,[1]!Table1[#All],2,FALSE)="Direkte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1093.0511440942016</v>
      </c>
      <c r="J132" s="405">
        <f>IFERROR(VLOOKUP($F132,Landbrugsproduktivititet!$B$3:$E$9,MATCH(J$2,Landbrugsproduktivititet!$B$2:$E$2,0),FALSE),1)*IF($A132&lt;&gt;"",IF(VLOOKUP($A132,[1]!Table1[#All],2,FALSE)="Direkte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1093.0511440942016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3">
        <f>IFERROR(VLOOKUP($F133,Landbrugsproduktivititet!$B$3:$E$9,MATCH(H$2,Landbrugsproduktivititet!$B$2:$E$2,0),FALSE),1)*IF($A133&lt;&gt;"",IF(VLOOKUP($A133,[1]!Table1[#All],2,FALSE)="Direkte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4">
        <f>IFERROR(VLOOKUP($F133,Landbrugsproduktivititet!$B$3:$E$9,MATCH(I$2,Landbrugsproduktivititet!$B$2:$E$2,0),FALSE),1)*IF($A133&lt;&gt;"",IF(VLOOKUP($A133,[1]!Table1[#All],2,FALSE)="Direkte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101560.02861811878</v>
      </c>
      <c r="J133" s="405">
        <f>IFERROR(VLOOKUP($F133,Landbrugsproduktivititet!$B$3:$E$9,MATCH(J$2,Landbrugsproduktivititet!$B$2:$E$2,0),FALSE),1)*IF($A133&lt;&gt;"",IF(VLOOKUP($A133,[1]!Table1[#All],2,FALSE)="Direkte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113796.17664439815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3">
        <f>IFERROR(VLOOKUP($F134,Landbrugsproduktivititet!$B$3:$E$9,MATCH(H$2,Landbrugsproduktivititet!$B$2:$E$2,0),FALSE),1)*IF($A134&lt;&gt;"",IF(VLOOKUP($A134,[1]!Table1[#All],2,FALSE)="Direkte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4">
        <f>IFERROR(VLOOKUP($F134,Landbrugsproduktivititet!$B$3:$E$9,MATCH(I$2,Landbrugsproduktivititet!$B$2:$E$2,0),FALSE),1)*IF($A134&lt;&gt;"",IF(VLOOKUP($A134,[1]!Table1[#All],2,FALSE)="Direkte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167.54310638783448</v>
      </c>
      <c r="J134" s="405">
        <f>IFERROR(VLOOKUP($F134,Landbrugsproduktivititet!$B$3:$E$9,MATCH(J$2,Landbrugsproduktivititet!$B$2:$E$2,0),FALSE),1)*IF($A134&lt;&gt;"",IF(VLOOKUP($A134,[1]!Table1[#All],2,FALSE)="Direkte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167.54310638783448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3">
        <f>IFERROR(VLOOKUP($F135,Landbrugsproduktivititet!$B$3:$E$9,MATCH(H$2,Landbrugsproduktivititet!$B$2:$E$2,0),FALSE),1)*IF($A135&lt;&gt;"",IF(VLOOKUP($A135,[1]!Table1[#All],2,FALSE)="Direkte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4">
        <f>IFERROR(VLOOKUP($F135,Landbrugsproduktivititet!$B$3:$E$9,MATCH(I$2,Landbrugsproduktivititet!$B$2:$E$2,0),FALSE),1)*IF($A135&lt;&gt;"",IF(VLOOKUP($A135,[1]!Table1[#All],2,FALSE)="Direkte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405">
        <f>IFERROR(VLOOKUP($F135,Landbrugsproduktivititet!$B$3:$E$9,MATCH(J$2,Landbrugsproduktivititet!$B$2:$E$2,0),FALSE),1)*IF($A135&lt;&gt;"",IF(VLOOKUP($A135,[1]!Table1[#All],2,FALSE)="Direkte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630.86701237038972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3">
        <f>IFERROR(VLOOKUP($F136,Landbrugsproduktivititet!$B$3:$E$9,MATCH(H$2,Landbrugsproduktivititet!$B$2:$E$2,0),FALSE),1)*IF($A136&lt;&gt;"",IF(VLOOKUP($A136,[1]!Table1[#All],2,FALSE)="Direkte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4">
        <f>IFERROR(VLOOKUP($F136,Landbrugsproduktivititet!$B$3:$E$9,MATCH(I$2,Landbrugsproduktivititet!$B$2:$E$2,0),FALSE),1)*IF($A136&lt;&gt;"",IF(VLOOKUP($A136,[1]!Table1[#All],2,FALSE)="Direkte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405">
        <f>IFERROR(VLOOKUP($F136,Landbrugsproduktivititet!$B$3:$E$9,MATCH(J$2,Landbrugsproduktivititet!$B$2:$E$2,0),FALSE),1)*IF($A136&lt;&gt;"",IF(VLOOKUP($A136,[1]!Table1[#All],2,FALSE)="Direkte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1161.4632790169212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3">
        <f>IFERROR(VLOOKUP($F137,Landbrugsproduktivititet!$B$3:$E$9,MATCH(H$2,Landbrugsproduktivititet!$B$2:$E$2,0),FALSE),1)*IF($A137&lt;&gt;"",IF(VLOOKUP($A137,[1]!Table1[#All],2,FALSE)="Direkte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4">
        <f>IFERROR(VLOOKUP($F137,Landbrugsproduktivititet!$B$3:$E$9,MATCH(I$2,Landbrugsproduktivititet!$B$2:$E$2,0),FALSE),1)*IF($A137&lt;&gt;"",IF(VLOOKUP($A137,[1]!Table1[#All],2,FALSE)="Direkte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405">
        <f>IFERROR(VLOOKUP($F137,Landbrugsproduktivititet!$B$3:$E$9,MATCH(J$2,Landbrugsproduktivititet!$B$2:$E$2,0),FALSE),1)*IF($A137&lt;&gt;"",IF(VLOOKUP($A137,[1]!Table1[#All],2,FALSE)="Direkte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119.18744397955427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3">
        <f>IFERROR(VLOOKUP($F138,Landbrugsproduktivititet!$B$3:$E$9,MATCH(H$2,Landbrugsproduktivititet!$B$2:$E$2,0),FALSE),1)*IF($A138&lt;&gt;"",IF(VLOOKUP($A138,[1]!Table1[#All],2,FALSE)="Direkte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4">
        <f>IFERROR(VLOOKUP($F138,Landbrugsproduktivititet!$B$3:$E$9,MATCH(I$2,Landbrugsproduktivititet!$B$2:$E$2,0),FALSE),1)*IF($A138&lt;&gt;"",IF(VLOOKUP($A138,[1]!Table1[#All],2,FALSE)="Direkte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-4689544.5585290203</v>
      </c>
      <c r="J138" s="405">
        <f>IFERROR(VLOOKUP($F138,Landbrugsproduktivititet!$B$3:$E$9,MATCH(J$2,Landbrugsproduktivititet!$B$2:$E$2,0),FALSE),1)*IF($A138&lt;&gt;"",IF(VLOOKUP($A138,[1]!Table1[#All],2,FALSE)="Direkte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-4689544.5585290203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3">
        <f>IFERROR(VLOOKUP($F139,Landbrugsproduktivititet!$B$3:$E$9,MATCH(H$2,Landbrugsproduktivititet!$B$2:$E$2,0),FALSE),1)*IF($A139&lt;&gt;"",IF(VLOOKUP($A139,[1]!Table1[#All],2,FALSE)="Direkte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4">
        <f>IFERROR(VLOOKUP($F139,Landbrugsproduktivititet!$B$3:$E$9,MATCH(I$2,Landbrugsproduktivititet!$B$2:$E$2,0),FALSE),1)*IF($A139&lt;&gt;"",IF(VLOOKUP($A139,[1]!Table1[#All],2,FALSE)="Direkte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405">
        <f>IFERROR(VLOOKUP($F139,Landbrugsproduktivititet!$B$3:$E$9,MATCH(J$2,Landbrugsproduktivititet!$B$2:$E$2,0),FALSE),1)*IF($A139&lt;&gt;"",IF(VLOOKUP($A139,[1]!Table1[#All],2,FALSE)="Direkte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-209.3546677914741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3">
        <f>IFERROR(VLOOKUP($F140,Landbrugsproduktivititet!$B$3:$E$9,MATCH(H$2,Landbrugsproduktivititet!$B$2:$E$2,0),FALSE),1)*IF($A140&lt;&gt;"",IF(VLOOKUP($A140,[1]!Table1[#All],2,FALSE)="Direkte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404">
        <f>IFERROR(VLOOKUP($F140,Landbrugsproduktivititet!$B$3:$E$9,MATCH(I$2,Landbrugsproduktivititet!$B$2:$E$2,0),FALSE),1)*IF($A140&lt;&gt;"",IF(VLOOKUP($A140,[1]!Table1[#All],2,FALSE)="Direkte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199.18856623972366</v>
      </c>
      <c r="J140" s="405">
        <f>IFERROR(VLOOKUP($F140,Landbrugsproduktivititet!$B$3:$E$9,MATCH(J$2,Landbrugsproduktivititet!$B$2:$E$2,0),FALSE),1)*IF($A140&lt;&gt;"",IF(VLOOKUP($A140,[1]!Table1[#All],2,FALSE)="Direkte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199.18856623972366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4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5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1425843.4198214996</v>
      </c>
      <c r="J141" s="276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621104.15463962802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4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5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627371.10472145991</v>
      </c>
      <c r="J142" s="276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307446.55654661584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4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5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-30415154.20846587</v>
      </c>
      <c r="J143" s="276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-12327316.844550082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4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5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432217.28006244096</v>
      </c>
      <c r="J144" s="276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175178.44297288853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4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5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24719.764567550264</v>
      </c>
      <c r="J145" s="276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4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5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10876.696409722117</v>
      </c>
      <c r="J146" s="276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4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5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-357029.94318102917</v>
      </c>
      <c r="J147" s="276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4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5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43919.336395320905</v>
      </c>
      <c r="J148" s="276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4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5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12476.383544958995</v>
      </c>
      <c r="J149" s="276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4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5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5489.6087597819587</v>
      </c>
      <c r="J150" s="276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4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5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-118811.61134445545</v>
      </c>
      <c r="J151" s="276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4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5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48655.367950866064</v>
      </c>
      <c r="J152" s="276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4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5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122148.03418926739</v>
      </c>
      <c r="J153" s="276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53208.262885917022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4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5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53745.135043277667</v>
      </c>
      <c r="J154" s="276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26338.090128528933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4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5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-2605581.5417604735</v>
      </c>
      <c r="J155" s="276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-1056046.8971961453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4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5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55263.955928403644</v>
      </c>
      <c r="J156" s="276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22398.580988389669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4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5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2117.6733753316162</v>
      </c>
      <c r="J157" s="276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4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5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931.7762851459114</v>
      </c>
      <c r="J158" s="276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4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5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-30585.760750453308</v>
      </c>
      <c r="J159" s="276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4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5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5615.5928578447983</v>
      </c>
      <c r="J160" s="276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4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5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1068.8170262053382</v>
      </c>
      <c r="J161" s="276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4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5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470.27949153034888</v>
      </c>
      <c r="J162" s="276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4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5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-10178.259802469276</v>
      </c>
      <c r="J163" s="276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4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5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6221.1490242326072</v>
      </c>
      <c r="J164" s="276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4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5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53197.816975133414</v>
      </c>
      <c r="J165" s="276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53182.437376626767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4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5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-482583.73392609577</v>
      </c>
      <c r="J166" s="276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-449335.38397596084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4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5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5486.2395883393301</v>
      </c>
      <c r="J167" s="276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5108.2566582902946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4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5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441.95803484900591</v>
      </c>
      <c r="J168" s="276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4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5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-3257.4913557366813</v>
      </c>
      <c r="J169" s="276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4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5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267.14259572136854</v>
      </c>
      <c r="J170" s="276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4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5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112.5349638963696</v>
      </c>
      <c r="J171" s="276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4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5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-692.72667905509638</v>
      </c>
      <c r="J172" s="276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4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5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149.30700653088155</v>
      </c>
      <c r="J173" s="276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4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5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3877.113457968434</v>
      </c>
      <c r="J174" s="276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3875.9925764785771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4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5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-35171.215583453588</v>
      </c>
      <c r="J175" s="276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-32748.04049137851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4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5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701.47890148873057</v>
      </c>
      <c r="J176" s="276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653.14943167923786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4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5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32.210371443838099</v>
      </c>
      <c r="J177" s="276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4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5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-237.40943318117903</v>
      </c>
      <c r="J178" s="276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4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5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34.157256818635865</v>
      </c>
      <c r="J179" s="276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4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5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8.2016678093868798</v>
      </c>
      <c r="J180" s="276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4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5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-50.486656836195486</v>
      </c>
      <c r="J181" s="276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4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5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19.090619948217892</v>
      </c>
      <c r="J182" s="276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4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5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6455.78952515948</v>
      </c>
      <c r="J183" s="276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6812.2674251854787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4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5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-5109866.3351312112</v>
      </c>
      <c r="J184" s="276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-4718021.5317475889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4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5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1106.5023147420388</v>
      </c>
      <c r="J185" s="276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1021.6513316580589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4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5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470.50480401305418</v>
      </c>
      <c r="J186" s="276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496.48529235349054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4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5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-372412.49101664627</v>
      </c>
      <c r="J187" s="276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-343854.42515947437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4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5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141.47906152143329</v>
      </c>
      <c r="J188" s="276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130.62988633584757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4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5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461207.94677230011</v>
      </c>
      <c r="J189" s="276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461539.40355876426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4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5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-1522344.0154658761</v>
      </c>
      <c r="J190" s="276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-1417459.7787782503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4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5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23075.633422266412</v>
      </c>
      <c r="J191" s="276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21485.802100968631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4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5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1548.7361828903415</v>
      </c>
      <c r="J192" s="276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4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5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-3408.0205773537041</v>
      </c>
      <c r="J193" s="276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4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5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454.1668622595148</v>
      </c>
      <c r="J194" s="276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4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5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1322.1397171739923</v>
      </c>
      <c r="J195" s="276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4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5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-1870.3228896474409</v>
      </c>
      <c r="J196" s="276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4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5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851.03212605949136</v>
      </c>
      <c r="J197" s="276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4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5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33613.325490193012</v>
      </c>
      <c r="J198" s="276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33637.482413176062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4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5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-110950.05031464739</v>
      </c>
      <c r="J199" s="276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-103305.97563804133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4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5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2950.4854324285648</v>
      </c>
      <c r="J200" s="276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2747.2071922316354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4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5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112.87353953515775</v>
      </c>
      <c r="J201" s="276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4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5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-248.38016288652915</v>
      </c>
      <c r="J202" s="276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4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5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58.070462746017974</v>
      </c>
      <c r="J203" s="276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4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5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96.35894820958508</v>
      </c>
      <c r="J204" s="276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4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5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-136.31112061587223</v>
      </c>
      <c r="J205" s="276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4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5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108.81425634211783</v>
      </c>
      <c r="J206" s="276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4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5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4522315.9998181518</v>
      </c>
      <c r="J207" s="276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8224594.2111690501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4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5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-13202375.059269389</v>
      </c>
      <c r="J208" s="276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-22340432.552287873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4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5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193665.58586897637</v>
      </c>
      <c r="J209" s="276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327711.71394403721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4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5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56197.280899956546</v>
      </c>
      <c r="J210" s="276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4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5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-114666.58311884261</v>
      </c>
      <c r="J211" s="276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4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5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14105.48424154153</v>
      </c>
      <c r="J212" s="276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4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5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57579.73957487975</v>
      </c>
      <c r="J213" s="276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4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5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-81337.42552023381</v>
      </c>
      <c r="J214" s="276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4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5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31722.908481359296</v>
      </c>
      <c r="J215" s="276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4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5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451019.53400910902</v>
      </c>
      <c r="J216" s="276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820255.07476360421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4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5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-1316699.0204321421</v>
      </c>
      <c r="J217" s="276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-2228055.5979944742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4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5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24762.375073864227</v>
      </c>
      <c r="J218" s="276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41901.715993420061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4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5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5604.6661589098603</v>
      </c>
      <c r="J219" s="276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4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5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-11435.925505151958</v>
      </c>
      <c r="J220" s="276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4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5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1803.5485748296041</v>
      </c>
      <c r="J221" s="276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4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5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5742.5415014060036</v>
      </c>
      <c r="J222" s="276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4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5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-8111.9425880702738</v>
      </c>
      <c r="J223" s="276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4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5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4056.1391159126101</v>
      </c>
      <c r="J224" s="276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4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5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163801.16723575999</v>
      </c>
      <c r="J225" s="276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354063.30565746716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4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5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65554.415322746645</v>
      </c>
      <c r="J226" s="276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159411.0411663503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4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5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6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4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5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90173.306699794557</v>
      </c>
      <c r="J228" s="276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181354.30137568509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4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5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368.08318391977508</v>
      </c>
      <c r="J229" s="276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4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5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147.30956023815244</v>
      </c>
      <c r="J230" s="276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4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5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6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4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5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1187.6490603877094</v>
      </c>
      <c r="J232" s="276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4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5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124.78221849258234</v>
      </c>
      <c r="J233" s="276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4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5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49.93874899672052</v>
      </c>
      <c r="J234" s="276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4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5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6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4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5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883.74192778713996</v>
      </c>
      <c r="J236" s="276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4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5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11938.003212003245</v>
      </c>
      <c r="J237" s="276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25804.510135801767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4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5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4777.6754823581896</v>
      </c>
      <c r="J238" s="276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11618.046156738312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4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5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6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4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5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11529.695542612148</v>
      </c>
      <c r="J240" s="276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23188.235595773491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4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5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26.826293768676798</v>
      </c>
      <c r="J241" s="276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4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5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10.736077361101533</v>
      </c>
      <c r="J242" s="276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4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5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6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4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5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151.85460729889007</v>
      </c>
      <c r="J244" s="276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4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5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9.0942607449266593</v>
      </c>
      <c r="J245" s="276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4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5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3.6395891188504401</v>
      </c>
      <c r="J246" s="276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4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5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6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4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5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112.99658112293744</v>
      </c>
      <c r="J248" s="276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4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5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542658.26989623928</v>
      </c>
      <c r="J249" s="276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543048.26266966551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4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5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-842622.59938258084</v>
      </c>
      <c r="J250" s="276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-784568.81702187099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4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5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14191.601912089865</v>
      </c>
      <c r="J251" s="276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13213.849630869325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4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5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8277.9537920241964</v>
      </c>
      <c r="J252" s="276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4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5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-8331.130921076081</v>
      </c>
      <c r="J253" s="276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4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5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1268.8466611938695</v>
      </c>
      <c r="J254" s="276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4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5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2912.8990340788655</v>
      </c>
      <c r="J255" s="276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4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5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-1794.864086017004</v>
      </c>
      <c r="J256" s="276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4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5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980.03633975659284</v>
      </c>
      <c r="J257" s="276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4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5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39549.511632705486</v>
      </c>
      <c r="J258" s="276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39577.934720650388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4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5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-61411.230870274936</v>
      </c>
      <c r="J259" s="276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-57180.209492426096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4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5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1814.5597105925065</v>
      </c>
      <c r="J260" s="276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1689.5428233212203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4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5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603.30607300107852</v>
      </c>
      <c r="J261" s="276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4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5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-607.18167870120624</v>
      </c>
      <c r="J262" s="276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4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5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162.23665549417623</v>
      </c>
      <c r="J263" s="276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4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5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212.29517842827053</v>
      </c>
      <c r="J264" s="276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4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5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-130.81160278388074</v>
      </c>
      <c r="J265" s="276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4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5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125.30893045441859</v>
      </c>
      <c r="J266" s="276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4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5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8547.9061564016574</v>
      </c>
      <c r="J267" s="276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8554.0492888550889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4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5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-131733.52508131962</v>
      </c>
      <c r="J268" s="276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-122657.54088592333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4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5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1849.6274875811046</v>
      </c>
      <c r="J269" s="276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1722.1945517791221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4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5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198.92940152491508</v>
      </c>
      <c r="J270" s="276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4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5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-2554.7846480088456</v>
      </c>
      <c r="J271" s="276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4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5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194.5595220843874</v>
      </c>
      <c r="J272" s="276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4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5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113.44145388511453</v>
      </c>
      <c r="J273" s="276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4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5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-1248.7638440508847</v>
      </c>
      <c r="J274" s="276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4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5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254.22775300217572</v>
      </c>
      <c r="J275" s="276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4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5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622.98048831453946</v>
      </c>
      <c r="J276" s="276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623.42820633876602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4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5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-9600.8793593381452</v>
      </c>
      <c r="J277" s="276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-8939.4119821198601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4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5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236.49617142303771</v>
      </c>
      <c r="J278" s="276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220.20240328176752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4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5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14.49818627328966</v>
      </c>
      <c r="J279" s="276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4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5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-186.19542124512918</v>
      </c>
      <c r="J280" s="276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4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5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24.876675112039809</v>
      </c>
      <c r="J281" s="276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4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5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8.2677337634939683</v>
      </c>
      <c r="J282" s="276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4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5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-91.011236567418166</v>
      </c>
      <c r="J283" s="276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4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5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32.505945471822933</v>
      </c>
      <c r="J284" s="276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4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5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266632.04215461039</v>
      </c>
      <c r="J285" s="276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4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5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-1188268.4230700212</v>
      </c>
      <c r="J286" s="276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4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5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19015.314162546423</v>
      </c>
      <c r="J287" s="276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4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5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4985.1260027896678</v>
      </c>
      <c r="J288" s="276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4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5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-16287.858470739238</v>
      </c>
      <c r="J289" s="276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4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5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2083.763636519368</v>
      </c>
      <c r="J290" s="276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4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5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2842.8172870470348</v>
      </c>
      <c r="J291" s="276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4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5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-6873.3508735234464</v>
      </c>
      <c r="J292" s="276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4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5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2608.2659235801202</v>
      </c>
      <c r="J293" s="276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4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5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19432.426699886302</v>
      </c>
      <c r="J294" s="276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4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5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-86602.265971124565</v>
      </c>
      <c r="J295" s="276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4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5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2431.3268634051392</v>
      </c>
      <c r="J296" s="276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4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5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363.32128297893826</v>
      </c>
      <c r="J297" s="276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4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5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-1187.0764416499803</v>
      </c>
      <c r="J298" s="276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4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5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266.43317397485856</v>
      </c>
      <c r="J299" s="276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4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5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207.18754619775882</v>
      </c>
      <c r="J300" s="276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4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5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-500.93711900872643</v>
      </c>
      <c r="J301" s="276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4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5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333.4968306437562</v>
      </c>
      <c r="J302" s="276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4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5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1606057.5650976694</v>
      </c>
      <c r="J303" s="276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1607211.7921293781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4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5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-5395599.6534565799</v>
      </c>
      <c r="J304" s="276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-5023861.5013861172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4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5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76674.653382942066</v>
      </c>
      <c r="J305" s="276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71392.034992054148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4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5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4834.5643813111446</v>
      </c>
      <c r="J306" s="276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4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5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-10997.097672937944</v>
      </c>
      <c r="J307" s="276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4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5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1352.7863455000704</v>
      </c>
      <c r="J308" s="276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4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5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1638.9438455756983</v>
      </c>
      <c r="J309" s="276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4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5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-2458.0723756526686</v>
      </c>
      <c r="J310" s="276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4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5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1006.6222866088698</v>
      </c>
      <c r="J311" s="276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4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5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170442.95040926631</v>
      </c>
      <c r="J312" s="276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170565.44281863063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4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5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-572608.31999283168</v>
      </c>
      <c r="J313" s="276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-533157.58746897907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4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5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9803.7372887275142</v>
      </c>
      <c r="J314" s="276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9128.2937018852008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4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5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513.06841983843185</v>
      </c>
      <c r="J315" s="276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4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5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-1167.0676157865068</v>
      </c>
      <c r="J316" s="276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4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5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172.96931063807014</v>
      </c>
      <c r="J317" s="276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4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5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173.9330087947645</v>
      </c>
      <c r="J318" s="276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4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5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-260.86307062118101</v>
      </c>
      <c r="J319" s="276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4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5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128.70824987761901</v>
      </c>
      <c r="J320" s="276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4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5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142553.64988032126</v>
      </c>
      <c r="J321" s="276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142656.09905757138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4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5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102638.62791383128</v>
      </c>
      <c r="J322" s="276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115551.44023663281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4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5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-5298829.3817026792</v>
      </c>
      <c r="J323" s="276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-4933758.3666156111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4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5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68845.248682536272</v>
      </c>
      <c r="J324" s="276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64102.049192618178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4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5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1694.7357795756591</v>
      </c>
      <c r="J325" s="276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4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5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1220.2097612944744</v>
      </c>
      <c r="J326" s="276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4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5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-43496.298505818209</v>
      </c>
      <c r="J327" s="276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4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5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4797.1000815307534</v>
      </c>
      <c r="J328" s="276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4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5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694.80324696465755</v>
      </c>
      <c r="J329" s="276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4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5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500.25833781455344</v>
      </c>
      <c r="J330" s="276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4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5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-12122.583657139157</v>
      </c>
      <c r="J331" s="276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4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5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4316.8725293168418</v>
      </c>
      <c r="J332" s="276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4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5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10024.919047208317</v>
      </c>
      <c r="J333" s="276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10032.123666025502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4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5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7217.9417139899897</v>
      </c>
      <c r="J334" s="276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8126.0201694806537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4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5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-372633.99177176203</v>
      </c>
      <c r="J335" s="276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-346960.79872617841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4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5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8802.6577477930259</v>
      </c>
      <c r="J336" s="276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8196.1850784620092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4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5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119.18031569810253</v>
      </c>
      <c r="J337" s="276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4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5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85.809827302633821</v>
      </c>
      <c r="J338" s="276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4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5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-3058.8264259814614</v>
      </c>
      <c r="J339" s="276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4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5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613.36448059540328</v>
      </c>
      <c r="J340" s="276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4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5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48.861227407406489</v>
      </c>
      <c r="J341" s="276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4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5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35.180083733332673</v>
      </c>
      <c r="J342" s="276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4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5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-852.50654688854024</v>
      </c>
      <c r="J343" s="276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4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5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551.96185856853594</v>
      </c>
      <c r="J344" s="276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4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5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286248.74903274118</v>
      </c>
      <c r="J345" s="276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286454.46771375643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4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5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64105.600321997299</v>
      </c>
      <c r="J346" s="276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72170.630054209119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4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5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-2808364.5000874982</v>
      </c>
      <c r="J347" s="276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-2614877.9005148234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4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5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42569.083637967109</v>
      </c>
      <c r="J348" s="276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39636.22102708507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4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5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17356.029746910433</v>
      </c>
      <c r="J349" s="276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4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5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3886.8945624802523</v>
      </c>
      <c r="J350" s="276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4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5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-127709.00650672558</v>
      </c>
      <c r="J351" s="276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4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5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15128.025185413091</v>
      </c>
      <c r="J352" s="276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4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5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12757.943925471818</v>
      </c>
      <c r="J353" s="276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4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5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2857.15014294509</v>
      </c>
      <c r="J354" s="276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4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5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-71524.119065714869</v>
      </c>
      <c r="J355" s="276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4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5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24408.61553235662</v>
      </c>
      <c r="J356" s="276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4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5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20862.113152504724</v>
      </c>
      <c r="J357" s="276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20877.106148685234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4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5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4672.0843048078477</v>
      </c>
      <c r="J358" s="276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5259.8722459613418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4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5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-204676.59045595126</v>
      </c>
      <c r="J359" s="276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-190575.08137541093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4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5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5442.9474956236827</v>
      </c>
      <c r="J360" s="276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5067.9472410100025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4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5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1264.9258998748262</v>
      </c>
      <c r="J361" s="276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4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5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283.28100803348281</v>
      </c>
      <c r="J362" s="276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4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5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-9307.5681669879705</v>
      </c>
      <c r="J363" s="276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4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5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1934.2922083301953</v>
      </c>
      <c r="J364" s="276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4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5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929.81251679133186</v>
      </c>
      <c r="J365" s="276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4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5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208.23213997346679</v>
      </c>
      <c r="J366" s="276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4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5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-5212.7538377870515</v>
      </c>
      <c r="J367" s="276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4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5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3120.9225435378976</v>
      </c>
      <c r="J368" s="276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4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5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188127.13557894807</v>
      </c>
      <c r="J369" s="276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188262.33709974165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4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5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-386803.45633054746</v>
      </c>
      <c r="J370" s="276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-360154.03619081015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4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5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6912.157958480595</v>
      </c>
      <c r="J371" s="276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6435.9341851584568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4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5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1835.8141351864851</v>
      </c>
      <c r="J372" s="276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4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5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-2859.5235750568304</v>
      </c>
      <c r="J373" s="276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4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5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304.873663938753</v>
      </c>
      <c r="J374" s="276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4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5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1046.8911229912674</v>
      </c>
      <c r="J375" s="276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4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5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-1257.9466097358352</v>
      </c>
      <c r="J376" s="276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4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5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398.37344223672551</v>
      </c>
      <c r="J377" s="276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4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5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13710.905646807565</v>
      </c>
      <c r="J378" s="276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13720.759277381381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4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5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-28190.647124277235</v>
      </c>
      <c r="J379" s="276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-26248.409052381776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4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5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883.7989835400632</v>
      </c>
      <c r="J380" s="276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822.90829074515534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4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5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133.79608590305986</v>
      </c>
      <c r="J381" s="276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4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5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-208.40511822906518</v>
      </c>
      <c r="J382" s="276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4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5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38.981608336455544</v>
      </c>
      <c r="J383" s="276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4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5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76.298538037273502</v>
      </c>
      <c r="J384" s="276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4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5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-91.680486293119017</v>
      </c>
      <c r="J385" s="276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4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5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50.936631574832731</v>
      </c>
      <c r="J386" s="276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4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5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35289.336744341017</v>
      </c>
      <c r="J387" s="276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35314.698168044975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4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5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-162264.98764687643</v>
      </c>
      <c r="J388" s="276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-151085.49129285329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4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5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2658.0281021463566</v>
      </c>
      <c r="J389" s="276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2474.8991603594609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4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5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1900.6259770272707</v>
      </c>
      <c r="J390" s="276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4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5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-7282.77243533814</v>
      </c>
      <c r="J391" s="276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4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5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647.05578211269187</v>
      </c>
      <c r="J392" s="276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4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5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1557.7838235435283</v>
      </c>
      <c r="J393" s="276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4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5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-5116.3527448826171</v>
      </c>
      <c r="J394" s="276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4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5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1215.2060184240806</v>
      </c>
      <c r="J395" s="276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4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5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2571.9243794951117</v>
      </c>
      <c r="J396" s="276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2573.7727470174455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4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5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-11826.044810388736</v>
      </c>
      <c r="J397" s="276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-11011.271230718114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4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5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339.85949814929535</v>
      </c>
      <c r="J398" s="276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316.44435434323532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4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5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138.51964184059182</v>
      </c>
      <c r="J399" s="276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4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5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-530.77619770694071</v>
      </c>
      <c r="J400" s="276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4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5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82.733532127009354</v>
      </c>
      <c r="J401" s="276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4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5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113.53294120488658</v>
      </c>
      <c r="J402" s="276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4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5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-372.88522745530173</v>
      </c>
      <c r="J403" s="276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4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5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155.37808168247531</v>
      </c>
      <c r="J404" s="276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4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5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484000.65440987161</v>
      </c>
      <c r="J405" s="276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484348.49165482778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4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5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-1640090.8636553357</v>
      </c>
      <c r="J406" s="276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-1527094.2764285016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4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5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64478.34745703316</v>
      </c>
      <c r="J407" s="276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60036.012355895808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4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5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100816.68485152515</v>
      </c>
      <c r="J408" s="276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175160.47921155847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4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5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-284690.59945557732</v>
      </c>
      <c r="J409" s="276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-460217.12649251841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4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5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60705.68321383177</v>
      </c>
      <c r="J410" s="276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98133.88690691255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4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5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80287.333910749294</v>
      </c>
      <c r="J411" s="276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4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5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-194330.49700966838</v>
      </c>
      <c r="J412" s="276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4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5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110774.96864102234</v>
      </c>
      <c r="J413" s="276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4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5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61885.056587190382</v>
      </c>
      <c r="J414" s="276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61929.531584054785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4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5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-209704.50138997639</v>
      </c>
      <c r="J415" s="276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-195256.58663825324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4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5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8244.2991443724713</v>
      </c>
      <c r="J416" s="276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7676.2954513850245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4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5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12890.5739901874</v>
      </c>
      <c r="J417" s="276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22396.284114663777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4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5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-36400.971148749377</v>
      </c>
      <c r="J418" s="276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-58844.058692666855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4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5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7761.9205813524395</v>
      </c>
      <c r="J419" s="276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12547.547382471801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4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5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10265.660091636499</v>
      </c>
      <c r="J420" s="276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4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5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-24847.39161917727</v>
      </c>
      <c r="J421" s="276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4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5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14163.855235180208</v>
      </c>
      <c r="J422" s="276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178680.65524972283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183690.80267816613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193570.70985386643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198998.3695680133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</f>
        <v>-137317.43481230648</v>
      </c>
      <c r="I425" s="314">
        <f t="shared" ref="I425:J425" ca="1" si="0">SUMIFS(I3:I424,$F$3:$F$424,$D$425)*I423/SUM(I423:I424)</f>
        <v>-138422.3223713756</v>
      </c>
      <c r="J425" s="315">
        <f t="shared" ca="1" si="0"/>
        <v>-266578.82140024804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240529.91408752894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235756.28086461869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9363.8547323786206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9178.0166913409394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1230.4105118345508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1205.9913932421996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124660.42047523726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122186.37009767797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202382.09203969146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200610.86127761501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3877.3231075890048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3843.3891073350464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18049.213404725942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17891.248232553182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17809.16686799431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17653.302562582554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6548.3841952295379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4605.4336363652619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3176.0194010088162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2233.6726348173497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419.2239476686658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294.83732355985069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4308.9853861640067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3030.479832032895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16713.342058448998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18726.997728141643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61.646886614305217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69.074222350968483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398176832.54761159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0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17137919.206502352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15511783.73313855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8150961.5738242883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7377555.6779561397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14943429.552011196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13525518.742919588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112792048.90825504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0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25184381.272969913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22794755.363941405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237422880.71447158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214894955.13226083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17033419.699145626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15417199.685985265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52466903.654648095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135482094.55831662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228171296.2825526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582014317.55103648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12644440.390163321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11444669.705547346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418625026.47102702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378903692.8960551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19398234.214552939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21720832.157298747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-20574.413888728595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-23037.838695472696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8592871.0378978848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7548230.647759473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-17933.11144951091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-15752.972534544067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6757.8172914172883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8109.3807497007456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15041626.785967497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16722620.408595605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2878069.7599276523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8809580.3520225063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34869163.845443748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43797087.56156081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5096793.2716633677</v>
      </c>
      <c r="J474" s="260">
        <f ca="1">SUMIFS('Forbrug af biomasse'!$E$1:$E$425,'Forbrug af biomasse'!$A$1:$A$425,"Biogas",'Forbrug af biomasse'!$B$1:$B$425,$A$1,'Forbrug af biomasse'!$D$1:$D$425,J$2)*'[1]Processer - data'!J474</f>
        <v>6267371.4968841244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2855851.1482536271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1065929.7262378086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1625129.2743069287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475853.78394070739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1203.6824692091864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481.47298768367438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442892.34425348742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164129.42252880865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28536179.223527312</v>
      </c>
      <c r="J479" s="260">
        <f ca="1">J474*'[1]Processer - data'!J$479*Biogasanlæg!AC$3</f>
        <v>33567478.260753408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42751722.992819913</v>
      </c>
      <c r="J480" s="260">
        <f ca="1">-SUMIFS('Resultater - Østdanmark'!J$3:J$504,'Resultater - Østdanmark'!$F$3:$F$504,"Gødning",'Resultater - Østdanmark'!$A$3:$A$504,"&lt;&gt;Gødning")-SUM(J475:J479)</f>
        <v>27149152.832859024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7.9269687326121669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5.4894338682554205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1.7375248743683644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1.7101080945042848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0.7649197125371241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0.69714786483714841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9.4059039757787311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9.3014085239225324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3.9237524630054694</v>
      </c>
      <c r="J489" s="260">
        <f ca="1">SUM(J455:J473)*'[1]Processer - data'!$H$489</f>
        <v>4.7478454201035172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82971.380466382761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211641.5700185587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170823.43037196452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435732.64415585622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242530.42498367353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618641.26681139111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77568.074748587707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76344.111361798437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49643.567839096133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48860.231271550998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zoomScale="70" zoomScaleNormal="70" workbookViewId="0">
      <selection activeCell="J207" sqref="J2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9962080.771973066</v>
      </c>
      <c r="O3" s="94">
        <f ca="1">SUMIF($F$3:$F$509,$L$3,J$3:J$509)</f>
        <v>4118648.55686128</v>
      </c>
      <c r="Q3" s="94"/>
      <c r="U3" s="94"/>
    </row>
    <row r="4" spans="1:21" hidden="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1334203.4653547544</v>
      </c>
      <c r="O4" s="94">
        <f t="shared" si="0"/>
        <v>1244959.0864012593</v>
      </c>
    </row>
    <row r="5" spans="1:21" hidden="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3590145.9637852516</v>
      </c>
      <c r="O5" s="94">
        <f t="shared" si="0"/>
        <v>2628074.8380698017</v>
      </c>
    </row>
    <row r="6" spans="1:21" hidden="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16688.944028790494</v>
      </c>
      <c r="O6" s="94">
        <f t="shared" si="0"/>
        <v>16688.944028790494</v>
      </c>
    </row>
    <row r="7" spans="1:21" hidden="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5307.0031087044426</v>
      </c>
      <c r="O7" s="94">
        <f>SUMIFS(J$3:J$509,$F$3:$F$509,$L$3,$C$3:$C$509,$L7)+SUMIFS(J$3:J$509,$F$3:$F$509,$L$3,$C$3:$C$509,"",$A$3:$A$509,"Grøntsager I drivhus")</f>
        <v>4616.2978631693968</v>
      </c>
    </row>
    <row r="8" spans="1:21" hidden="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1257748.9106870766</v>
      </c>
      <c r="O8" s="94">
        <f>SUMIFS(J$3:J$509,$F$3:$F$509,$L$3,$C$3:$C$509,$L8)</f>
        <v>839437.84432960046</v>
      </c>
    </row>
    <row r="9" spans="1:21" hidden="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382.5</v>
      </c>
      <c r="J9" s="254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1958018.7565686344</v>
      </c>
      <c r="O9" s="94">
        <f>SUMIFS(J$3:J$509,$F$3:$F$509,$L$3,$C$3:$C$509,$L9)</f>
        <v>0</v>
      </c>
    </row>
    <row r="10" spans="1:21" hidden="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hidden="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hidden="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hidden="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hidden="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hidden="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hidden="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hidden="1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-17624.379300435641</v>
      </c>
      <c r="J17" s="254">
        <f ca="1">'Resultater - Vestdanmark'!J17+'Resultater - Østdanmark'!J17</f>
        <v>-10911.961238285759</v>
      </c>
    </row>
    <row r="18" spans="1:10" hidden="1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hidden="1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hidden="1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hidden="1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-3898.3137499999993</v>
      </c>
      <c r="J21" s="254">
        <f ca="1">'Resultater - Vestdanmark'!J21+'Resultater - Østdanmark'!J21</f>
        <v>-24343.304953738909</v>
      </c>
    </row>
    <row r="22" spans="1:10" hidden="1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hidden="1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hidden="1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hidden="1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-98696.524082439588</v>
      </c>
    </row>
    <row r="26" spans="1:10" hidden="1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hidden="1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1347.5292178032605</v>
      </c>
    </row>
    <row r="28" spans="1:10" hidden="1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703.93317347931509</v>
      </c>
    </row>
    <row r="29" spans="1:10" hidden="1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-10243.479150761603</v>
      </c>
    </row>
    <row r="30" spans="1:10" hidden="1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-7192.5984435875089</v>
      </c>
    </row>
    <row r="31" spans="1:10" hidden="1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hidden="1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hidden="1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-793218.70311657991</v>
      </c>
      <c r="J33" s="254">
        <f ca="1">'Resultater - Vestdanmark'!J33+'Resultater - Østdanmark'!J33</f>
        <v>-509098.76151055703</v>
      </c>
    </row>
    <row r="34" spans="1:10" hidden="1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hidden="1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14543.980169902705</v>
      </c>
      <c r="J35" s="254">
        <f ca="1">'Resultater - Vestdanmark'!J35+'Resultater - Østdanmark'!J35</f>
        <v>91624.278695010435</v>
      </c>
    </row>
    <row r="36" spans="1:10" hidden="1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3635.9950424756757</v>
      </c>
      <c r="J36" s="254">
        <f ca="1">'Resultater - Vestdanmark'!J36+'Resultater - Østdanmark'!J36</f>
        <v>22906.069673752601</v>
      </c>
    </row>
    <row r="37" spans="1:10" hidden="1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-101909.24953405237</v>
      </c>
      <c r="J37" s="254">
        <f ca="1">'Resultater - Vestdanmark'!J37+'Resultater - Østdanmark'!J37</f>
        <v>-642008.67794292653</v>
      </c>
    </row>
    <row r="38" spans="1:10" hidden="1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-91718.324580647168</v>
      </c>
      <c r="J38" s="254">
        <f ca="1">'Resultater - Vestdanmark'!J38+'Resultater - Østdanmark'!J38</f>
        <v>-577807.81014863402</v>
      </c>
    </row>
    <row r="39" spans="1:10" hidden="1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149480.974435896</v>
      </c>
    </row>
    <row r="40" spans="1:10" hidden="1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51743.414227810164</v>
      </c>
    </row>
    <row r="41" spans="1:10" hidden="1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-30950.637522002849</v>
      </c>
    </row>
    <row r="42" spans="1:10" hidden="1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-942667.98852728668</v>
      </c>
    </row>
    <row r="43" spans="1:10" hidden="1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6847.2122918841105</v>
      </c>
    </row>
    <row r="44" spans="1:10" hidden="1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3423.6061459420562</v>
      </c>
    </row>
    <row r="45" spans="1:10" hidden="1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-77107.852002187923</v>
      </c>
    </row>
    <row r="46" spans="1:10" hidden="1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-43180.397121225236</v>
      </c>
    </row>
    <row r="47" spans="1:10" hidden="1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hidden="1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hidden="1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-17624.379300435641</v>
      </c>
      <c r="J49" s="254">
        <f ca="1">'Resultater - Vestdanmark'!J49+'Resultater - Østdanmark'!J49</f>
        <v>-10909.339284690943</v>
      </c>
    </row>
    <row r="50" spans="1:10" hidden="1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hidden="1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hidden="1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hidden="1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-3012.3333522727266</v>
      </c>
      <c r="J53" s="254">
        <f ca="1">'Resultater - Vestdanmark'!J53+'Resultater - Østdanmark'!J53</f>
        <v>-18810.735646070974</v>
      </c>
    </row>
    <row r="54" spans="1:10" hidden="1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hidden="1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hidden="1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hidden="1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-96934.086152396034</v>
      </c>
    </row>
    <row r="58" spans="1:10" hidden="1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hidden="1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989.43856058566405</v>
      </c>
    </row>
    <row r="60" spans="1:10" hidden="1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539.6937603194533</v>
      </c>
    </row>
    <row r="61" spans="1:10" hidden="1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-9374.3169573347095</v>
      </c>
    </row>
    <row r="62" spans="1:10" hidden="1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-1831.1651326203205</v>
      </c>
    </row>
    <row r="63" spans="1:10" hidden="1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hidden="1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hidden="1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-602886.79879022599</v>
      </c>
      <c r="J65" s="254">
        <f ca="1">'Resultater - Vestdanmark'!J65+'Resultater - Østdanmark'!J65</f>
        <v>-388113.52623808203</v>
      </c>
    </row>
    <row r="66" spans="1:10" hidden="1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hidden="1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3690.900807011652</v>
      </c>
      <c r="J67" s="254">
        <f ca="1">'Resultater - Vestdanmark'!J67+'Resultater - Østdanmark'!J67</f>
        <v>23334.948652800496</v>
      </c>
    </row>
    <row r="68" spans="1:10" hidden="1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12918.152824540775</v>
      </c>
      <c r="J68" s="254">
        <f ca="1">'Resultater - Vestdanmark'!J68+'Resultater - Østdanmark'!J68</f>
        <v>81672.320284801695</v>
      </c>
    </row>
    <row r="69" spans="1:10" hidden="1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-50920.44841197339</v>
      </c>
      <c r="J69" s="254">
        <f ca="1">'Resultater - Vestdanmark'!J69+'Resultater - Østdanmark'!J69</f>
        <v>-321933.88855470927</v>
      </c>
    </row>
    <row r="70" spans="1:10" hidden="1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-25460.224205986709</v>
      </c>
      <c r="J70" s="254">
        <f ca="1">'Resultater - Vestdanmark'!J70+'Resultater - Østdanmark'!J70</f>
        <v>-160966.94427735472</v>
      </c>
    </row>
    <row r="71" spans="1:10" hidden="1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38490.358756869275</v>
      </c>
    </row>
    <row r="72" spans="1:10" hidden="1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50906.603517149684</v>
      </c>
    </row>
    <row r="73" spans="1:10" hidden="1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-277501.36615106347</v>
      </c>
    </row>
    <row r="74" spans="1:10" hidden="1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-265510.56637910393</v>
      </c>
    </row>
    <row r="75" spans="1:10" hidden="1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3178.3267389651364</v>
      </c>
    </row>
    <row r="76" spans="1:10" hidden="1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1733.6327667082564</v>
      </c>
    </row>
    <row r="77" spans="1:10" hidden="1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-80087.602111989661</v>
      </c>
    </row>
    <row r="78" spans="1:10" hidden="1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-21924.434062332009</v>
      </c>
    </row>
    <row r="79" spans="1:10" hidden="1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hidden="1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hidden="1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0</v>
      </c>
      <c r="J81" s="254">
        <f ca="1">'Resultater - Vestdanmark'!J81+'Resultater - Østdanmark'!J81</f>
        <v>0</v>
      </c>
    </row>
    <row r="82" spans="1:10" hidden="1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hidden="1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hidden="1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hidden="1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0</v>
      </c>
      <c r="J85" s="254">
        <f ca="1">'Resultater - Vestdanmark'!J85+'Resultater - Østdanmark'!J85</f>
        <v>0</v>
      </c>
    </row>
    <row r="86" spans="1:10" hidden="1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hidden="1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hidden="1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hidden="1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0</v>
      </c>
    </row>
    <row r="90" spans="1:10" hidden="1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hidden="1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hidden="1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hidden="1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0</v>
      </c>
    </row>
    <row r="94" spans="1:10" hidden="1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hidden="1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16347363.002996879</v>
      </c>
      <c r="J95" s="254">
        <f>'Resultater - Vestdanmark'!J95+'Resultater - Østdanmark'!J95</f>
        <v>16204292.280000003</v>
      </c>
    </row>
    <row r="96" spans="1:10" hidden="1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17030461.290322579</v>
      </c>
      <c r="J96" s="254">
        <f>'Resultater - Vestdanmark'!J96+'Resultater - Østdanmark'!J96</f>
        <v>15891300</v>
      </c>
    </row>
    <row r="97" spans="1:10" hidden="1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2183182.2580645164</v>
      </c>
      <c r="J97" s="254">
        <f>'Resultater - Vestdanmark'!J97+'Resultater - Østdanmark'!J97</f>
        <v>2037150.0000000002</v>
      </c>
    </row>
    <row r="98" spans="1:10" hidden="1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178446.29328476373</v>
      </c>
      <c r="J98" s="254">
        <f>'Resultater - Vestdanmark'!J98+'Resultater - Østdanmark'!J98</f>
        <v>166510.08637608387</v>
      </c>
    </row>
    <row r="99" spans="1:10" hidden="1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-9743009456.9549675</v>
      </c>
      <c r="J99" s="254">
        <f>'Resultater - Vestdanmark'!J99+'Resultater - Østdanmark'!J99</f>
        <v>-9091303138.7639999</v>
      </c>
    </row>
    <row r="100" spans="1:10" hidden="1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-748262.0329432257</v>
      </c>
      <c r="J100" s="254">
        <f>'Resultater - Vestdanmark'!J100+'Resultater - Østdanmark'!J100</f>
        <v>-698211.06084000005</v>
      </c>
    </row>
    <row r="101" spans="1:10" hidden="1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1322792.8112606632</v>
      </c>
      <c r="I101" s="253">
        <f>'Resultater - Vestdanmark'!I101+'Resultater - Østdanmark'!I101</f>
        <v>1275855.001828833</v>
      </c>
      <c r="J101" s="254">
        <f>'Resultater - Vestdanmark'!J101+'Resultater - Østdanmark'!J101</f>
        <v>1190513.5301345969</v>
      </c>
    </row>
    <row r="102" spans="1:10" hidden="1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231735.85236212279</v>
      </c>
      <c r="J102" s="254">
        <f>'Resultater - Vestdanmark'!J102+'Resultater - Østdanmark'!J102</f>
        <v>229707.72000000003</v>
      </c>
    </row>
    <row r="103" spans="1:10" hidden="1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hidden="1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242575.80645161291</v>
      </c>
      <c r="J104" s="254">
        <f>'Resultater - Vestdanmark'!J104+'Resultater - Østdanmark'!J104</f>
        <v>226350.00000000003</v>
      </c>
    </row>
    <row r="105" spans="1:10" hidden="1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7418.9586378169015</v>
      </c>
      <c r="J105" s="254">
        <f>'Resultater - Vestdanmark'!J105+'Resultater - Østdanmark'!J105</f>
        <v>6922.7072239161062</v>
      </c>
    </row>
    <row r="106" spans="1:10" hidden="1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-405068566.22490323</v>
      </c>
      <c r="J106" s="254">
        <f>'Resultater - Vestdanmark'!J106+'Resultater - Østdanmark'!J106</f>
        <v>-377973678.852</v>
      </c>
    </row>
    <row r="107" spans="1:10" hidden="1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-27344.862706451611</v>
      </c>
      <c r="J107" s="254">
        <f>'Resultater - Vestdanmark'!J107+'Resultater - Østdanmark'!J107</f>
        <v>-25515.774900000004</v>
      </c>
    </row>
    <row r="108" spans="1:10" hidden="1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60495.062518513841</v>
      </c>
      <c r="I108" s="253">
        <f>'Resultater - Vestdanmark'!I108+'Resultater - Østdanmark'!I108</f>
        <v>58348.463525921405</v>
      </c>
      <c r="J108" s="254">
        <f>'Resultater - Vestdanmark'!J108+'Resultater - Østdanmark'!J108</f>
        <v>54445.556266662461</v>
      </c>
    </row>
    <row r="109" spans="1:10" hidden="1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375888.78323673736</v>
      </c>
      <c r="J109" s="254">
        <f>'Resultater - Vestdanmark'!J109+'Resultater - Østdanmark'!J109</f>
        <v>264360</v>
      </c>
    </row>
    <row r="110" spans="1:10" hidden="1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11143149.914581984</v>
      </c>
      <c r="J110" s="254">
        <f>'Resultater - Vestdanmark'!J110+'Resultater - Østdanmark'!J110</f>
        <v>8157058.8501855927</v>
      </c>
    </row>
    <row r="111" spans="1:10" hidden="1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218374.53698311857</v>
      </c>
      <c r="J111" s="254">
        <f>'Resultater - Vestdanmark'!J111+'Resultater - Østdanmark'!J111</f>
        <v>159855.51331606135</v>
      </c>
    </row>
    <row r="112" spans="1:10" hidden="1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5127053.1280486481</v>
      </c>
      <c r="J112" s="254">
        <f>'Resultater - Vestdanmark'!J112+'Resultater - Østdanmark'!J112</f>
        <v>5025300.0000000009</v>
      </c>
    </row>
    <row r="113" spans="1:10" hidden="1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47518.555169403058</v>
      </c>
      <c r="J113" s="254">
        <f>'Resultater - Vestdanmark'!J113+'Resultater - Østdanmark'!J113</f>
        <v>34784.747038661029</v>
      </c>
    </row>
    <row r="114" spans="1:10" hidden="1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-2891114593.7156892</v>
      </c>
      <c r="J114" s="254">
        <f>'Resultater - Vestdanmark'!J114+'Resultater - Østdanmark'!J114</f>
        <v>-2116366742.28967</v>
      </c>
    </row>
    <row r="115" spans="1:10" hidden="1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-12092.324217412834</v>
      </c>
      <c r="J115" s="254">
        <f>'Resultater - Vestdanmark'!J115+'Resultater - Østdanmark'!J115</f>
        <v>-8851.8777036179854</v>
      </c>
    </row>
    <row r="116" spans="1:10" hidden="1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3588024.4873487833</v>
      </c>
      <c r="I116" s="253">
        <f>'Resultater - Vestdanmark'!I116+'Resultater - Østdanmark'!I116</f>
        <v>3127127.9777653329</v>
      </c>
      <c r="J116" s="254">
        <f>'Resultater - Vestdanmark'!J116+'Resultater - Østdanmark'!J116</f>
        <v>2289134.3239772413</v>
      </c>
    </row>
    <row r="117" spans="1:10" hidden="1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19963.226345301071</v>
      </c>
      <c r="J117" s="254">
        <f>'Resultater - Vestdanmark'!J117+'Resultater - Østdanmark'!J117</f>
        <v>14039.999999999998</v>
      </c>
    </row>
    <row r="118" spans="1:10" hidden="1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1102069.7717718445</v>
      </c>
      <c r="J118" s="254">
        <f>'Resultater - Vestdanmark'!J118+'Resultater - Østdanmark'!J118</f>
        <v>806742.08408428938</v>
      </c>
    </row>
    <row r="119" spans="1:10" hidden="1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9098.9390409632724</v>
      </c>
      <c r="J119" s="254">
        <f>'Resultater - Vestdanmark'!J119+'Resultater - Østdanmark'!J119</f>
        <v>6660.6463881692216</v>
      </c>
    </row>
    <row r="120" spans="1:10" hidden="1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517418.859349665</v>
      </c>
      <c r="J120" s="254">
        <f>'Resultater - Vestdanmark'!J120+'Resultater - Østdanmark'!J120</f>
        <v>507149.99999999983</v>
      </c>
    </row>
    <row r="121" spans="1:10" hidden="1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8413.564384954143</v>
      </c>
      <c r="J121" s="254">
        <f>'Resultater - Vestdanmark'!J121+'Resultater - Østdanmark'!J121</f>
        <v>6158.9353418001674</v>
      </c>
    </row>
    <row r="122" spans="1:10" hidden="1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-511896430.60043955</v>
      </c>
      <c r="J122" s="254">
        <f>'Resultater - Vestdanmark'!J122+'Resultater - Østdanmark'!J122</f>
        <v>-374720733.5103299</v>
      </c>
    </row>
    <row r="123" spans="1:10" hidden="1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-2580.9904063887707</v>
      </c>
      <c r="J123" s="254">
        <f>'Resultater - Vestdanmark'!J123+'Resultater - Østdanmark'!J123</f>
        <v>-1889.3482361865372</v>
      </c>
    </row>
    <row r="124" spans="1:10" hidden="1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531260.59557996574</v>
      </c>
      <c r="I124" s="253">
        <f>'Resultater - Vestdanmark'!I124+'Resultater - Østdanmark'!I124</f>
        <v>463017.98601991858</v>
      </c>
      <c r="J124" s="254">
        <f>'Resultater - Vestdanmark'!J124+'Resultater - Østdanmark'!J124</f>
        <v>338940.51409256022</v>
      </c>
    </row>
    <row r="125" spans="1:10" hidden="1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113058851.61290321</v>
      </c>
      <c r="J125" s="254">
        <f>'Resultater - Vestdanmark'!J125+'Resultater - Østdanmark'!J125</f>
        <v>126680399.99999997</v>
      </c>
    </row>
    <row r="126" spans="1:10" hidden="1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6719.2238038686164</v>
      </c>
      <c r="J126" s="254">
        <f>'Resultater - Vestdanmark'!J126+'Resultater - Østdanmark'!J126</f>
        <v>6719.2238038686164</v>
      </c>
    </row>
    <row r="127" spans="1:10" hidden="1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148922.51453359294</v>
      </c>
      <c r="J127" s="254">
        <f>'Resultater - Vestdanmark'!J127+'Resultater - Østdanmark'!J127</f>
        <v>148922.51453359294</v>
      </c>
    </row>
    <row r="128" spans="1:10" hidden="1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220000</v>
      </c>
      <c r="J128" s="254">
        <f>'Resultater - Vestdanmark'!J128+'Resultater - Østdanmark'!J128</f>
        <v>220000</v>
      </c>
    </row>
    <row r="129" spans="1:10" hidden="1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9291.4831667730468</v>
      </c>
      <c r="J129" s="254">
        <f>'Resultater - Vestdanmark'!J129+'Resultater - Østdanmark'!J129</f>
        <v>9291.4831667730468</v>
      </c>
    </row>
    <row r="130" spans="1:10" hidden="1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-365582337.12</v>
      </c>
      <c r="J130" s="254">
        <f>'Resultater - Vestdanmark'!J130+'Resultater - Østdanmark'!J130</f>
        <v>-365582337.12</v>
      </c>
    </row>
    <row r="131" spans="1:10" hidden="1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-8664.776171999998</v>
      </c>
      <c r="J131" s="254">
        <f>'Resultater - Vestdanmark'!J131+'Resultater - Østdanmark'!J131</f>
        <v>-8664.776171999998</v>
      </c>
    </row>
    <row r="132" spans="1:10" hidden="1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14116.474844810102</v>
      </c>
      <c r="I132" s="253">
        <f>'Resultater - Vestdanmark'!I132+'Resultater - Østdanmark'!I132</f>
        <v>14116.474844810098</v>
      </c>
      <c r="J132" s="254">
        <f>'Resultater - Vestdanmark'!J132+'Resultater - Østdanmark'!J132</f>
        <v>14116.474844810098</v>
      </c>
    </row>
    <row r="133" spans="1:10" hidden="1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1311621.690322581</v>
      </c>
      <c r="J133" s="254">
        <f>'Resultater - Vestdanmark'!J133+'Resultater - Østdanmark'!J133</f>
        <v>1469648.4000000004</v>
      </c>
    </row>
    <row r="134" spans="1:10" hidden="1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2163.7761961313836</v>
      </c>
      <c r="J134" s="254">
        <f>'Resultater - Vestdanmark'!J134+'Resultater - Østdanmark'!J134</f>
        <v>2163.7761961313836</v>
      </c>
    </row>
    <row r="135" spans="1:10" hidden="1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8147.4854664070535</v>
      </c>
      <c r="J135" s="254">
        <f>'Resultater - Vestdanmark'!J135+'Resultater - Østdanmark'!J135</f>
        <v>8147.4854664070535</v>
      </c>
    </row>
    <row r="136" spans="1:10" hidden="1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15000.000000000002</v>
      </c>
      <c r="J136" s="254">
        <f>'Resultater - Vestdanmark'!J136+'Resultater - Østdanmark'!J136</f>
        <v>15000.000000000002</v>
      </c>
    </row>
    <row r="137" spans="1:10" hidden="1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1539.275233226954</v>
      </c>
      <c r="J137" s="254">
        <f>'Resultater - Vestdanmark'!J137+'Resultater - Østdanmark'!J137</f>
        <v>1539.275233226954</v>
      </c>
    </row>
    <row r="138" spans="1:10" hidden="1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-60564263.760000013</v>
      </c>
      <c r="J138" s="254">
        <f>'Resultater - Vestdanmark'!J138+'Resultater - Østdanmark'!J138</f>
        <v>-60564263.760000013</v>
      </c>
    </row>
    <row r="139" spans="1:10" hidden="1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-2703.7617750000004</v>
      </c>
      <c r="J139" s="254">
        <f>'Resultater - Vestdanmark'!J139+'Resultater - Østdanmark'!J139</f>
        <v>-2703.7617750000004</v>
      </c>
    </row>
    <row r="140" spans="1:10" hidden="1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2572.4691839803959</v>
      </c>
      <c r="I140" s="253">
        <f>'Resultater - Vestdanmark'!I140+'Resultater - Østdanmark'!I140</f>
        <v>2572.4691839803963</v>
      </c>
      <c r="J140" s="254">
        <f>'Resultater - Vestdanmark'!J140+'Resultater - Østdanmark'!J140</f>
        <v>2572.4691839803963</v>
      </c>
    </row>
    <row r="141" spans="1:10" hidden="1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6063741.2499490809</v>
      </c>
      <c r="J141" s="254">
        <f>'Resultater - Vestdanmark'!J141+'Resultater - Østdanmark'!J141</f>
        <v>2488283.0138117485</v>
      </c>
    </row>
    <row r="142" spans="1:10" hidden="1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2668046.1499775955</v>
      </c>
      <c r="J142" s="254">
        <f>'Resultater - Vestdanmark'!J142+'Resultater - Østdanmark'!J142</f>
        <v>1231700.0918368155</v>
      </c>
    </row>
    <row r="143" spans="1:10" hidden="1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-129347740.87643191</v>
      </c>
      <c r="J143" s="254">
        <f>'Resultater - Vestdanmark'!J143+'Resultater - Østdanmark'!J143</f>
        <v>-49386005.360029735</v>
      </c>
    </row>
    <row r="144" spans="1:10" hidden="1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1838107.6867357008</v>
      </c>
      <c r="J144" s="254">
        <f>'Resultater - Vestdanmark'!J144+'Resultater - Østdanmark'!J144</f>
        <v>701804.26387316501</v>
      </c>
    </row>
    <row r="145" spans="1:10" hidden="1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148785.18641275706</v>
      </c>
      <c r="J145" s="254">
        <f>'Resultater - Vestdanmark'!J145+'Resultater - Østdanmark'!J145</f>
        <v>0</v>
      </c>
    </row>
    <row r="146" spans="1:10" hidden="1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65465.482021613119</v>
      </c>
      <c r="J146" s="254">
        <f>'Resultater - Vestdanmark'!J146+'Resultater - Østdanmark'!J146</f>
        <v>0</v>
      </c>
    </row>
    <row r="147" spans="1:10" hidden="1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-2148918.7935413159</v>
      </c>
      <c r="J147" s="254">
        <f>'Resultater - Vestdanmark'!J147+'Resultater - Østdanmark'!J147</f>
        <v>0</v>
      </c>
    </row>
    <row r="148" spans="1:10" hidden="1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264345.01974506397</v>
      </c>
      <c r="J148" s="254">
        <f>'Resultater - Vestdanmark'!J148+'Resultater - Østdanmark'!J148</f>
        <v>0</v>
      </c>
    </row>
    <row r="149" spans="1:10" hidden="1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69898.617814944504</v>
      </c>
      <c r="J149" s="254">
        <f>'Resultater - Vestdanmark'!J149+'Resultater - Østdanmark'!J149</f>
        <v>0</v>
      </c>
    </row>
    <row r="150" spans="1:10" hidden="1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30755.39183857559</v>
      </c>
      <c r="J150" s="254">
        <f>'Resultater - Vestdanmark'!J150+'Resultater - Østdanmark'!J150</f>
        <v>0</v>
      </c>
    </row>
    <row r="151" spans="1:10" hidden="1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-665638.99574082159</v>
      </c>
      <c r="J151" s="254">
        <f>'Resultater - Vestdanmark'!J151+'Resultater - Østdanmark'!J151</f>
        <v>0</v>
      </c>
    </row>
    <row r="152" spans="1:10" hidden="1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272590.44712658075</v>
      </c>
      <c r="J152" s="254">
        <f>'Resultater - Vestdanmark'!J152+'Resultater - Østdanmark'!J152</f>
        <v>0</v>
      </c>
    </row>
    <row r="153" spans="1:10" hidden="1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519463.82275718305</v>
      </c>
      <c r="J153" s="254">
        <f>'Resultater - Vestdanmark'!J153+'Resultater - Østdanmark'!J153</f>
        <v>213164.27485544002</v>
      </c>
    </row>
    <row r="154" spans="1:10" hidden="1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228564.08201316057</v>
      </c>
      <c r="J154" s="254">
        <f>'Resultater - Vestdanmark'!J154+'Resultater - Østdanmark'!J154</f>
        <v>105516.31605344283</v>
      </c>
    </row>
    <row r="155" spans="1:10" hidden="1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-11080860.671823867</v>
      </c>
      <c r="J155" s="254">
        <f>'Resultater - Vestdanmark'!J155+'Resultater - Østdanmark'!J155</f>
        <v>-4230761.5179396402</v>
      </c>
    </row>
    <row r="156" spans="1:10" hidden="1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235023.23224269669</v>
      </c>
      <c r="J156" s="254">
        <f>'Resultater - Vestdanmark'!J156+'Resultater - Østdanmark'!J156</f>
        <v>89733.755909641768</v>
      </c>
    </row>
    <row r="157" spans="1:10" hidden="1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12746.012489279601</v>
      </c>
      <c r="J157" s="254">
        <f>'Resultater - Vestdanmark'!J157+'Resultater - Østdanmark'!J157</f>
        <v>0</v>
      </c>
    </row>
    <row r="158" spans="1:10" hidden="1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5608.2454952830249</v>
      </c>
      <c r="J158" s="254">
        <f>'Resultater - Vestdanmark'!J158+'Resultater - Østdanmark'!J158</f>
        <v>0</v>
      </c>
    </row>
    <row r="159" spans="1:10" hidden="1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-184091.88738010544</v>
      </c>
      <c r="J159" s="254">
        <f>'Resultater - Vestdanmark'!J159+'Resultater - Østdanmark'!J159</f>
        <v>0</v>
      </c>
    </row>
    <row r="160" spans="1:10" hidden="1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33799.554517981625</v>
      </c>
      <c r="J160" s="254">
        <f>'Resultater - Vestdanmark'!J160+'Resultater - Østdanmark'!J160</f>
        <v>0</v>
      </c>
    </row>
    <row r="161" spans="1:10" hidden="1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5988.0198905089037</v>
      </c>
      <c r="J161" s="254">
        <f>'Resultater - Vestdanmark'!J161+'Resultater - Østdanmark'!J161</f>
        <v>0</v>
      </c>
    </row>
    <row r="162" spans="1:10" hidden="1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2634.7287518239177</v>
      </c>
      <c r="J162" s="254">
        <f>'Resultater - Vestdanmark'!J162+'Resultater - Østdanmark'!J162</f>
        <v>0</v>
      </c>
    </row>
    <row r="163" spans="1:10" hidden="1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-57023.438674379955</v>
      </c>
      <c r="J163" s="254">
        <f>'Resultater - Vestdanmark'!J163+'Resultater - Østdanmark'!J163</f>
        <v>0</v>
      </c>
    </row>
    <row r="164" spans="1:10" hidden="1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34853.827348899373</v>
      </c>
      <c r="J164" s="254">
        <f>'Resultater - Vestdanmark'!J164+'Resultater - Østdanmark'!J164</f>
        <v>0</v>
      </c>
    </row>
    <row r="165" spans="1:10" hidden="1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226236.48060860788</v>
      </c>
      <c r="J165" s="254">
        <f>'Resultater - Vestdanmark'!J165+'Resultater - Østdanmark'!J165</f>
        <v>213060.81205357346</v>
      </c>
    </row>
    <row r="166" spans="1:10" hidden="1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-2052303.1163747662</v>
      </c>
      <c r="J166" s="254">
        <f>'Resultater - Vestdanmark'!J166+'Resultater - Østdanmark'!J166</f>
        <v>-1800138.6645057662</v>
      </c>
    </row>
    <row r="167" spans="1:10" hidden="1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23331.550180370818</v>
      </c>
      <c r="J167" s="254">
        <f>'Resultater - Vestdanmark'!J167+'Resultater - Østdanmark'!J167</f>
        <v>20464.8257108978</v>
      </c>
    </row>
    <row r="168" spans="1:10" hidden="1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1886.732547085961</v>
      </c>
      <c r="J168" s="254">
        <f>'Resultater - Vestdanmark'!J168+'Resultater - Østdanmark'!J168</f>
        <v>0</v>
      </c>
    </row>
    <row r="169" spans="1:10" hidden="1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-13906.331547562755</v>
      </c>
      <c r="J169" s="254">
        <f>'Resultater - Vestdanmark'!J169+'Resultater - Østdanmark'!J169</f>
        <v>0</v>
      </c>
    </row>
    <row r="170" spans="1:10" hidden="1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1140.4400199053573</v>
      </c>
      <c r="J170" s="254">
        <f>'Resultater - Vestdanmark'!J170+'Resultater - Østdanmark'!J170</f>
        <v>0</v>
      </c>
    </row>
    <row r="171" spans="1:10" hidden="1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449.89330827902575</v>
      </c>
      <c r="J171" s="254">
        <f>'Resultater - Vestdanmark'!J171+'Resultater - Østdanmark'!J171</f>
        <v>0</v>
      </c>
    </row>
    <row r="172" spans="1:10" hidden="1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-2769.3890554781983</v>
      </c>
      <c r="J172" s="254">
        <f>'Resultater - Vestdanmark'!J172+'Resultater - Østdanmark'!J172</f>
        <v>0</v>
      </c>
    </row>
    <row r="173" spans="1:10" hidden="1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596.90091676106522</v>
      </c>
      <c r="J173" s="254">
        <f>'Resultater - Vestdanmark'!J173+'Resultater - Østdanmark'!J173</f>
        <v>0</v>
      </c>
    </row>
    <row r="174" spans="1:10" hidden="1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16488.355228205277</v>
      </c>
      <c r="J174" s="254">
        <f>'Resultater - Vestdanmark'!J174+'Resultater - Østdanmark'!J174</f>
        <v>15528.098496310926</v>
      </c>
    </row>
    <row r="175" spans="1:10" hidden="1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-149574.03301053803</v>
      </c>
      <c r="J175" s="254">
        <f>'Resultater - Vestdanmark'!J175+'Resultater - Østdanmark'!J175</f>
        <v>-131196.01967176641</v>
      </c>
    </row>
    <row r="176" spans="1:10" hidden="1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2983.2073366503919</v>
      </c>
      <c r="J176" s="254">
        <f>'Resultater - Vestdanmark'!J176+'Resultater - Østdanmark'!J176</f>
        <v>2616.663604949184</v>
      </c>
    </row>
    <row r="177" spans="1:10" hidden="1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137.50707389578363</v>
      </c>
      <c r="J177" s="254">
        <f>'Resultater - Vestdanmark'!J177+'Resultater - Østdanmark'!J177</f>
        <v>0</v>
      </c>
    </row>
    <row r="178" spans="1:10" hidden="1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-1013.5082275881556</v>
      </c>
      <c r="J178" s="254">
        <f>'Resultater - Vestdanmark'!J178+'Resultater - Østdanmark'!J178</f>
        <v>0</v>
      </c>
    </row>
    <row r="179" spans="1:10" hidden="1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145.8183878949319</v>
      </c>
      <c r="J179" s="254">
        <f>'Resultater - Vestdanmark'!J179+'Resultater - Østdanmark'!J179</f>
        <v>0</v>
      </c>
    </row>
    <row r="180" spans="1:10" hidden="1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32.788702607738514</v>
      </c>
      <c r="J180" s="254">
        <f>'Resultater - Vestdanmark'!J180+'Resultater - Østdanmark'!J180</f>
        <v>0</v>
      </c>
    </row>
    <row r="181" spans="1:10" hidden="1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-201.83601861640284</v>
      </c>
      <c r="J181" s="254">
        <f>'Resultater - Vestdanmark'!J181+'Resultater - Østdanmark'!J181</f>
        <v>0</v>
      </c>
    </row>
    <row r="182" spans="1:10" hidden="1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76.320655094450899</v>
      </c>
      <c r="J182" s="254">
        <f>'Resultater - Vestdanmark'!J182+'Resultater - Østdanmark'!J182</f>
        <v>0</v>
      </c>
    </row>
    <row r="183" spans="1:10" hidden="1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27453.04996597147</v>
      </c>
      <c r="J183" s="254">
        <f>'Resultater - Vestdanmark'!J183+'Resultater - Østdanmark'!J183</f>
        <v>27291.476305559736</v>
      </c>
    </row>
    <row r="184" spans="1:10" hidden="1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-21729552.252453152</v>
      </c>
      <c r="J184" s="254">
        <f>'Resultater - Vestdanmark'!J184+'Resultater - Østdanmark'!J184</f>
        <v>-18901455.977310546</v>
      </c>
    </row>
    <row r="185" spans="1:10" hidden="1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4705.3676727984512</v>
      </c>
      <c r="J185" s="254">
        <f>'Resultater - Vestdanmark'!J185+'Resultater - Østdanmark'!J185</f>
        <v>4092.9651421795602</v>
      </c>
    </row>
    <row r="186" spans="1:10" hidden="1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2000.8074680038303</v>
      </c>
      <c r="J186" s="254">
        <f>'Resultater - Vestdanmark'!J186+'Resultater - Østdanmark'!J186</f>
        <v>1989.0318078573177</v>
      </c>
    </row>
    <row r="187" spans="1:10" hidden="1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-1583672.8697531889</v>
      </c>
      <c r="J187" s="254">
        <f>'Resultater - Vestdanmark'!J187+'Resultater - Østdanmark'!J187</f>
        <v>-1377558.2065535474</v>
      </c>
    </row>
    <row r="188" spans="1:10" hidden="1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601.63543590599181</v>
      </c>
      <c r="J188" s="254">
        <f>'Resultater - Vestdanmark'!J188+'Resultater - Østdanmark'!J188</f>
        <v>523.33272098983684</v>
      </c>
    </row>
    <row r="189" spans="1:10" hidden="1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1961397.4527424802</v>
      </c>
      <c r="J189" s="254">
        <f>'Resultater - Vestdanmark'!J189+'Resultater - Østdanmark'!J189</f>
        <v>1849030.7132890089</v>
      </c>
    </row>
    <row r="190" spans="1:10" hidden="1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-6474133.1866224064</v>
      </c>
      <c r="J190" s="254">
        <f>'Resultater - Vestdanmark'!J190+'Resultater - Østdanmark'!J190</f>
        <v>-5678662.8521937821</v>
      </c>
    </row>
    <row r="191" spans="1:10" hidden="1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98134.66773849375</v>
      </c>
      <c r="J191" s="254">
        <f>'Resultater - Vestdanmark'!J191+'Resultater - Østdanmark'!J191</f>
        <v>86076.95827921282</v>
      </c>
    </row>
    <row r="192" spans="1:10" hidden="1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48563.581990029408</v>
      </c>
      <c r="J192" s="254">
        <f>'Resultater - Vestdanmark'!J192+'Resultater - Østdanmark'!J192</f>
        <v>0</v>
      </c>
    </row>
    <row r="193" spans="1:10" hidden="1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-106864.99647935365</v>
      </c>
      <c r="J193" s="254">
        <f>'Resultater - Vestdanmark'!J193+'Resultater - Østdanmark'!J193</f>
        <v>0</v>
      </c>
    </row>
    <row r="194" spans="1:10" hidden="1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14241.269685668611</v>
      </c>
      <c r="J194" s="254">
        <f>'Resultater - Vestdanmark'!J194+'Resultater - Østdanmark'!J194</f>
        <v>0</v>
      </c>
    </row>
    <row r="195" spans="1:10" hidden="1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38128.245163839667</v>
      </c>
      <c r="J195" s="254">
        <f>'Resultater - Vestdanmark'!J195+'Resultater - Østdanmark'!J195</f>
        <v>0</v>
      </c>
    </row>
    <row r="196" spans="1:10" hidden="1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-53936.909046530105</v>
      </c>
      <c r="J196" s="254">
        <f>'Resultater - Vestdanmark'!J196+'Resultater - Østdanmark'!J196</f>
        <v>0</v>
      </c>
    </row>
    <row r="197" spans="1:10" hidden="1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24542.309048892912</v>
      </c>
      <c r="J197" s="254">
        <f>'Resultater - Vestdanmark'!J197+'Resultater - Østdanmark'!J197</f>
        <v>0</v>
      </c>
    </row>
    <row r="198" spans="1:10" hidden="1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142948.73159940986</v>
      </c>
      <c r="J198" s="254">
        <f>'Resultater - Vestdanmark'!J198+'Resultater - Østdanmark'!J198</f>
        <v>134759.32416626788</v>
      </c>
    </row>
    <row r="199" spans="1:10" hidden="1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-471841.70956238464</v>
      </c>
      <c r="J199" s="254">
        <f>'Resultater - Vestdanmark'!J199+'Resultater - Østdanmark'!J199</f>
        <v>-413866.98589149606</v>
      </c>
    </row>
    <row r="200" spans="1:10" hidden="1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12547.647220780173</v>
      </c>
      <c r="J200" s="254">
        <f>'Resultater - Vestdanmark'!J200+'Resultater - Østdanmark'!J200</f>
        <v>11005.930230522566</v>
      </c>
    </row>
    <row r="201" spans="1:10" hidden="1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3539.365485405322</v>
      </c>
      <c r="J201" s="254">
        <f>'Resultater - Vestdanmark'!J201+'Resultater - Østdanmark'!J201</f>
        <v>0</v>
      </c>
    </row>
    <row r="202" spans="1:10" hidden="1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-7788.4345560556239</v>
      </c>
      <c r="J202" s="254">
        <f>'Resultater - Vestdanmark'!J202+'Resultater - Østdanmark'!J202</f>
        <v>0</v>
      </c>
    </row>
    <row r="203" spans="1:10" hidden="1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1820.9103073333895</v>
      </c>
      <c r="J203" s="254">
        <f>'Resultater - Vestdanmark'!J203+'Resultater - Østdanmark'!J203</f>
        <v>0</v>
      </c>
    </row>
    <row r="204" spans="1:10" hidden="1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2778.8270432702648</v>
      </c>
      <c r="J204" s="254">
        <f>'Resultater - Vestdanmark'!J204+'Resultater - Østdanmark'!J204</f>
        <v>0</v>
      </c>
    </row>
    <row r="205" spans="1:10" hidden="1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-3930.9792738914721</v>
      </c>
      <c r="J205" s="254">
        <f>'Resultater - Vestdanmark'!J205+'Resultater - Østdanmark'!J205</f>
        <v>0</v>
      </c>
    </row>
    <row r="206" spans="1:10" hidden="1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3138.0167990121531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19232233.842924356</v>
      </c>
      <c r="J207" s="254">
        <f>'Resultater - Vestdanmark'!J207+'Resultater - Østdanmark'!J207</f>
        <v>32949575.233513746</v>
      </c>
    </row>
    <row r="208" spans="1:10" hidden="1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-56146267.627488062</v>
      </c>
      <c r="J208" s="254">
        <f>'Resultater - Vestdanmark'!J208+'Resultater - Østdanmark'!J208</f>
        <v>-89500800.18917042</v>
      </c>
    </row>
    <row r="209" spans="1:10" hidden="1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823609.37070936034</v>
      </c>
      <c r="J209" s="254">
        <f>'Resultater - Vestdanmark'!J209+'Resultater - Østdanmark'!J209</f>
        <v>1312886.8727455381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800104.2362161373</v>
      </c>
      <c r="J210" s="254">
        <f>'Resultater - Vestdanmark'!J210+'Resultater - Østdanmark'!J210</f>
        <v>0</v>
      </c>
    </row>
    <row r="211" spans="1:10" hidden="1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-1632556.191982711</v>
      </c>
      <c r="J211" s="254">
        <f>'Resultater - Vestdanmark'!J211+'Resultater - Østdanmark'!J211</f>
        <v>0</v>
      </c>
    </row>
    <row r="212" spans="1:10" hidden="1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200825.68969179562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756548.80567231914</v>
      </c>
      <c r="J213" s="254">
        <f>'Resultater - Vestdanmark'!J213+'Resultater - Østdanmark'!J213</f>
        <v>0</v>
      </c>
    </row>
    <row r="214" spans="1:10" hidden="1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-1068704.5927633932</v>
      </c>
      <c r="J214" s="254">
        <f>'Resultater - Vestdanmark'!J214+'Resultater - Østdanmark'!J214</f>
        <v>0</v>
      </c>
    </row>
    <row r="215" spans="1:10" hidden="1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416812.03668547125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1918068.7829286491</v>
      </c>
      <c r="J216" s="254">
        <f>'Resultater - Vestdanmark'!J216+'Resultater - Østdanmark'!J216</f>
        <v>3286126.4158044308</v>
      </c>
    </row>
    <row r="217" spans="1:10" hidden="1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-5599578.5041820742</v>
      </c>
      <c r="J217" s="254">
        <f>'Resultater - Vestdanmark'!J217+'Resultater - Østdanmark'!J217</f>
        <v>-8926092.1166024711</v>
      </c>
    </row>
    <row r="218" spans="1:10" hidden="1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105307.94131721625</v>
      </c>
      <c r="J218" s="254">
        <f>'Resultater - Vestdanmark'!J218+'Resultater - Østdanmark'!J218</f>
        <v>167867.70363255095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79795.980597425558</v>
      </c>
      <c r="J219" s="254">
        <f>'Resultater - Vestdanmark'!J219+'Resultater - Østdanmark'!J219</f>
        <v>0</v>
      </c>
    </row>
    <row r="220" spans="1:10" hidden="1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-162818.06335102109</v>
      </c>
      <c r="J220" s="254">
        <f>'Resultater - Vestdanmark'!J220+'Resultater - Østdanmark'!J220</f>
        <v>0</v>
      </c>
    </row>
    <row r="221" spans="1:10" hidden="1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25677.876791079038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75452.111219825907</v>
      </c>
      <c r="J222" s="254">
        <f>'Resultater - Vestdanmark'!J222+'Resultater - Østdanmark'!J222</f>
        <v>0</v>
      </c>
    </row>
    <row r="223" spans="1:10" hidden="1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-106584.02629115756</v>
      </c>
      <c r="J223" s="254">
        <f>'Resultater - Vestdanmark'!J223+'Resultater - Østdanmark'!J223</f>
        <v>0</v>
      </c>
    </row>
    <row r="224" spans="1:10" hidden="1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53294.218182314013</v>
      </c>
      <c r="J224" s="254">
        <f>'Resultater - Vestdanmark'!J224+'Resultater - Østdanmark'!J224</f>
        <v>0</v>
      </c>
    </row>
    <row r="225" spans="1:10" hidden="1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696603.76500641962</v>
      </c>
      <c r="J225" s="254">
        <f>'Resultater - Vestdanmark'!J225+'Resultater - Østdanmark'!J225</f>
        <v>1418457.2791864269</v>
      </c>
    </row>
    <row r="226" spans="1:10" hidden="1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278785.87983987486</v>
      </c>
      <c r="J226" s="254">
        <f>'Resultater - Vestdanmark'!J226+'Resultater - Østdanmark'!J226</f>
        <v>638636.50401504943</v>
      </c>
    </row>
    <row r="227" spans="1:10" hidden="1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hidden="1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383483.62230987882</v>
      </c>
      <c r="J228" s="254">
        <f>'Resultater - Vestdanmark'!J228+'Resultater - Østdanmark'!J228</f>
        <v>726546.14242057456</v>
      </c>
    </row>
    <row r="229" spans="1:10" hidden="1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6224.3856535133291</v>
      </c>
      <c r="J229" s="254">
        <f>'Resultater - Vestdanmark'!J229+'Resultater - Østdanmark'!J229</f>
        <v>0</v>
      </c>
    </row>
    <row r="230" spans="1:10" hidden="1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2491.044289520049</v>
      </c>
      <c r="J230" s="254">
        <f>'Resultater - Vestdanmark'!J230+'Resultater - Østdanmark'!J230</f>
        <v>0</v>
      </c>
    </row>
    <row r="231" spans="1:10" hidden="1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hidden="1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20083.465085699318</v>
      </c>
      <c r="J232" s="254">
        <f>'Resultater - Vestdanmark'!J232+'Resultater - Østdanmark'!J232</f>
        <v>0</v>
      </c>
    </row>
    <row r="233" spans="1:10" hidden="1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1945.3848582899225</v>
      </c>
      <c r="J233" s="254">
        <f>'Resultater - Vestdanmark'!J233+'Resultater - Østdanmark'!J233</f>
        <v>0</v>
      </c>
    </row>
    <row r="234" spans="1:10" hidden="1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778.55713188763525</v>
      </c>
      <c r="J234" s="254">
        <f>'Resultater - Vestdanmark'!J234+'Resultater - Østdanmark'!J234</f>
        <v>0</v>
      </c>
    </row>
    <row r="235" spans="1:10" hidden="1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hidden="1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13777.749632294335</v>
      </c>
      <c r="J236" s="254">
        <f>'Resultater - Vestdanmark'!J236+'Resultater - Østdanmark'!J236</f>
        <v>0</v>
      </c>
    </row>
    <row r="237" spans="1:10" hidden="1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50769.222982219886</v>
      </c>
      <c r="J237" s="254">
        <f>'Resultater - Vestdanmark'!J237+'Resultater - Østdanmark'!J237</f>
        <v>103378.67452827362</v>
      </c>
    </row>
    <row r="238" spans="1:10" hidden="1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20318.211311640745</v>
      </c>
      <c r="J238" s="254">
        <f>'Resultater - Vestdanmark'!J238+'Resultater - Østdanmark'!J238</f>
        <v>46544.507373753018</v>
      </c>
    </row>
    <row r="239" spans="1:10" hidden="1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hidden="1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49032.796651573204</v>
      </c>
      <c r="J240" s="254">
        <f>'Resultater - Vestdanmark'!J240+'Resultater - Østdanmark'!J240</f>
        <v>92897.289966939134</v>
      </c>
    </row>
    <row r="241" spans="1:10" hidden="1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453.63984383236357</v>
      </c>
      <c r="J241" s="254">
        <f>'Resultater - Vestdanmark'!J241+'Resultater - Østdanmark'!J241</f>
        <v>0</v>
      </c>
    </row>
    <row r="242" spans="1:10" hidden="1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181.54995615342875</v>
      </c>
      <c r="J242" s="254">
        <f>'Resultater - Vestdanmark'!J242+'Resultater - Østdanmark'!J242</f>
        <v>0</v>
      </c>
    </row>
    <row r="243" spans="1:10" hidden="1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hidden="1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2567.9022579230941</v>
      </c>
      <c r="J244" s="254">
        <f>'Resultater - Vestdanmark'!J244+'Resultater - Østdanmark'!J244</f>
        <v>0</v>
      </c>
    </row>
    <row r="245" spans="1:10" hidden="1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141.78171669204963</v>
      </c>
      <c r="J245" s="254">
        <f>'Resultater - Vestdanmark'!J245+'Resultater - Østdanmark'!J245</f>
        <v>0</v>
      </c>
    </row>
    <row r="246" spans="1:10" hidden="1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56.742071488569501</v>
      </c>
      <c r="J246" s="254">
        <f>'Resultater - Vestdanmark'!J246+'Resultater - Østdanmark'!J246</f>
        <v>0</v>
      </c>
    </row>
    <row r="247" spans="1:10" hidden="1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hidden="1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1761.6439314080524</v>
      </c>
      <c r="J248" s="254">
        <f>'Resultater - Vestdanmark'!J248+'Resultater - Østdanmark'!J248</f>
        <v>0</v>
      </c>
    </row>
    <row r="249" spans="1:10" hidden="1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2307784.4944627704</v>
      </c>
      <c r="J249" s="254">
        <f>'Resultater - Vestdanmark'!J249+'Resultater - Østdanmark'!J249</f>
        <v>2175573.5452533318</v>
      </c>
    </row>
    <row r="250" spans="1:10" hidden="1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-3583454.7770014754</v>
      </c>
      <c r="J250" s="254">
        <f>'Resultater - Vestdanmark'!J250+'Resultater - Østdanmark'!J250</f>
        <v>-3143159.2366253054</v>
      </c>
    </row>
    <row r="251" spans="1:10" hidden="1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60353.192167460169</v>
      </c>
      <c r="J251" s="254">
        <f>'Resultater - Vestdanmark'!J251+'Resultater - Østdanmark'!J251</f>
        <v>52937.655203147078</v>
      </c>
    </row>
    <row r="252" spans="1:10" hidden="1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10637.743090656055</v>
      </c>
      <c r="J252" s="254">
        <f>'Resultater - Vestdanmark'!J252+'Resultater - Østdanmark'!J252</f>
        <v>0</v>
      </c>
    </row>
    <row r="253" spans="1:10" hidden="1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-10706.079378990697</v>
      </c>
      <c r="J253" s="254">
        <f>'Resultater - Vestdanmark'!J253+'Resultater - Østdanmark'!J253</f>
        <v>0</v>
      </c>
    </row>
    <row r="254" spans="1:10" hidden="1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1630.5557076462642</v>
      </c>
      <c r="J254" s="254">
        <f>'Resultater - Vestdanmark'!J254+'Resultater - Østdanmark'!J254</f>
        <v>0</v>
      </c>
    </row>
    <row r="255" spans="1:10" hidden="1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3674.3827211782909</v>
      </c>
      <c r="J255" s="254">
        <f>'Resultater - Vestdanmark'!J255+'Resultater - Østdanmark'!J255</f>
        <v>0</v>
      </c>
    </row>
    <row r="256" spans="1:10" hidden="1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-2264.0735251607721</v>
      </c>
      <c r="J256" s="254">
        <f>'Resultater - Vestdanmark'!J256+'Resultater - Østdanmark'!J256</f>
        <v>0</v>
      </c>
    </row>
    <row r="257" spans="1:10" hidden="1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1236.2352937053242</v>
      </c>
      <c r="J257" s="254">
        <f>'Resultater - Vestdanmark'!J257+'Resultater - Østdanmark'!J257</f>
        <v>0</v>
      </c>
    </row>
    <row r="258" spans="1:10" hidden="1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168193.78745851346</v>
      </c>
      <c r="J258" s="254">
        <f>'Resultater - Vestdanmark'!J258+'Resultater - Østdanmark'!J258</f>
        <v>158558.11292114842</v>
      </c>
    </row>
    <row r="259" spans="1:10" hidden="1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-261165.99386828233</v>
      </c>
      <c r="J259" s="254">
        <f>'Resultater - Vestdanmark'!J259+'Resultater - Østdanmark'!J259</f>
        <v>-229076.78678909174</v>
      </c>
    </row>
    <row r="260" spans="1:10" hidden="1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7716.8505423918896</v>
      </c>
      <c r="J260" s="254">
        <f>'Resultater - Vestdanmark'!J260+'Resultater - Østdanmark'!J260</f>
        <v>6768.688756907417</v>
      </c>
    </row>
    <row r="261" spans="1:10" hidden="1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775.29002587591413</v>
      </c>
      <c r="J261" s="254">
        <f>'Resultater - Vestdanmark'!J261+'Resultater - Østdanmark'!J261</f>
        <v>0</v>
      </c>
    </row>
    <row r="262" spans="1:10" hidden="1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-780.27044722090443</v>
      </c>
      <c r="J262" s="254">
        <f>'Resultater - Vestdanmark'!J262+'Resultater - Østdanmark'!J262</f>
        <v>0</v>
      </c>
    </row>
    <row r="263" spans="1:10" hidden="1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208.4853219037243</v>
      </c>
      <c r="J263" s="254">
        <f>'Resultater - Vestdanmark'!J263+'Resultater - Østdanmark'!J263</f>
        <v>0</v>
      </c>
    </row>
    <row r="264" spans="1:10" hidden="1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267.79291910918323</v>
      </c>
      <c r="J264" s="254">
        <f>'Resultater - Vestdanmark'!J264+'Resultater - Østdanmark'!J264</f>
        <v>0</v>
      </c>
    </row>
    <row r="265" spans="1:10" hidden="1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-165.00808554482703</v>
      </c>
      <c r="J265" s="254">
        <f>'Resultater - Vestdanmark'!J265+'Resultater - Østdanmark'!J265</f>
        <v>0</v>
      </c>
    </row>
    <row r="266" spans="1:10" hidden="1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158.06691666422577</v>
      </c>
      <c r="J266" s="254">
        <f>'Resultater - Vestdanmark'!J266+'Resultater - Østdanmark'!J266</f>
        <v>0</v>
      </c>
    </row>
    <row r="267" spans="1:10" hidden="1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36352.02185647795</v>
      </c>
      <c r="J267" s="254">
        <f>'Resultater - Vestdanmark'!J267+'Resultater - Østdanmark'!J267</f>
        <v>34269.446413728023</v>
      </c>
    </row>
    <row r="268" spans="1:10" hidden="1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-560228.42265302921</v>
      </c>
      <c r="J268" s="254">
        <f>'Resultater - Vestdanmark'!J268+'Resultater - Østdanmark'!J268</f>
        <v>-491393.71105873137</v>
      </c>
    </row>
    <row r="269" spans="1:10" hidden="1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7865.9846779594536</v>
      </c>
      <c r="J269" s="254">
        <f>'Resultater - Vestdanmark'!J269+'Resultater - Østdanmark'!J269</f>
        <v>6899.498928899473</v>
      </c>
    </row>
    <row r="270" spans="1:10" hidden="1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741.15166284106942</v>
      </c>
      <c r="J270" s="254">
        <f>'Resultater - Vestdanmark'!J270+'Resultater - Østdanmark'!J270</f>
        <v>0</v>
      </c>
    </row>
    <row r="271" spans="1:10" hidden="1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-9518.366192015319</v>
      </c>
      <c r="J271" s="254">
        <f>'Resultater - Vestdanmark'!J271+'Resultater - Østdanmark'!J271</f>
        <v>0</v>
      </c>
    </row>
    <row r="272" spans="1:10" hidden="1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724.87079440766968</v>
      </c>
      <c r="J272" s="254">
        <f>'Resultater - Vestdanmark'!J272+'Resultater - Østdanmark'!J272</f>
        <v>0</v>
      </c>
    </row>
    <row r="273" spans="1:10" hidden="1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396.9950077067985</v>
      </c>
      <c r="J273" s="254">
        <f>'Resultater - Vestdanmark'!J273+'Resultater - Østdanmark'!J273</f>
        <v>0</v>
      </c>
    </row>
    <row r="274" spans="1:10" hidden="1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-4370.1221635877118</v>
      </c>
      <c r="J274" s="254">
        <f>'Resultater - Vestdanmark'!J274+'Resultater - Østdanmark'!J274</f>
        <v>0</v>
      </c>
    </row>
    <row r="275" spans="1:10" hidden="1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889.68490182250923</v>
      </c>
      <c r="J275" s="254">
        <f>'Resultater - Vestdanmark'!J275+'Resultater - Østdanmark'!J275</f>
        <v>0</v>
      </c>
    </row>
    <row r="276" spans="1:10" hidden="1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2649.3740002525719</v>
      </c>
      <c r="J276" s="254">
        <f>'Resultater - Vestdanmark'!J276+'Resultater - Østdanmark'!J276</f>
        <v>2497.5936879120377</v>
      </c>
    </row>
    <row r="277" spans="1:10" hidden="1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-40830.043045183455</v>
      </c>
      <c r="J277" s="254">
        <f>'Resultater - Vestdanmark'!J277+'Resultater - Østdanmark'!J277</f>
        <v>-35813.296083134672</v>
      </c>
    </row>
    <row r="278" spans="1:10" hidden="1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1005.7567122569676</v>
      </c>
      <c r="J278" s="254">
        <f>'Resultater - Vestdanmark'!J278+'Resultater - Østdanmark'!J278</f>
        <v>882.18038084845773</v>
      </c>
    </row>
    <row r="279" spans="1:10" hidden="1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54.015921137139635</v>
      </c>
      <c r="J279" s="254">
        <f>'Resultater - Vestdanmark'!J279+'Resultater - Østdanmark'!J279</f>
        <v>0</v>
      </c>
    </row>
    <row r="280" spans="1:10" hidden="1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-693.70864744665232</v>
      </c>
      <c r="J280" s="254">
        <f>'Resultater - Vestdanmark'!J280+'Resultater - Østdanmark'!J280</f>
        <v>0</v>
      </c>
    </row>
    <row r="281" spans="1:10" hidden="1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92.683077433056781</v>
      </c>
      <c r="J281" s="254">
        <f>'Resultater - Vestdanmark'!J281+'Resultater - Østdanmark'!J281</f>
        <v>0</v>
      </c>
    </row>
    <row r="282" spans="1:10" hidden="1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28.933418223642267</v>
      </c>
      <c r="J282" s="254">
        <f>'Resultater - Vestdanmark'!J282+'Resultater - Østdanmark'!J282</f>
        <v>0</v>
      </c>
    </row>
    <row r="283" spans="1:10" hidden="1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-318.49914934163633</v>
      </c>
      <c r="J283" s="254">
        <f>'Resultater - Vestdanmark'!J283+'Resultater - Østdanmark'!J283</f>
        <v>0</v>
      </c>
    </row>
    <row r="284" spans="1:10" hidden="1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113.75645878244899</v>
      </c>
      <c r="J284" s="254">
        <f>'Resultater - Vestdanmark'!J284+'Resultater - Østdanmark'!J284</f>
        <v>0</v>
      </c>
    </row>
    <row r="285" spans="1:10" hidden="1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1133916.7331385361</v>
      </c>
      <c r="J285" s="254">
        <f>'Resultater - Vestdanmark'!J285+'Resultater - Østdanmark'!J285</f>
        <v>0</v>
      </c>
    </row>
    <row r="286" spans="1:10" hidden="1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-5053396.5741369175</v>
      </c>
      <c r="J286" s="254">
        <f>'Resultater - Vestdanmark'!J286+'Resultater - Østdanmark'!J286</f>
        <v>0</v>
      </c>
    </row>
    <row r="287" spans="1:10" hidden="1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80867.18588118779</v>
      </c>
      <c r="J287" s="254">
        <f>'Resultater - Vestdanmark'!J287+'Resultater - Østdanmark'!J287</f>
        <v>0</v>
      </c>
    </row>
    <row r="288" spans="1:10" hidden="1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38640.466995173163</v>
      </c>
      <c r="J288" s="254">
        <f>'Resultater - Vestdanmark'!J288+'Resultater - Østdanmark'!J288</f>
        <v>0</v>
      </c>
    </row>
    <row r="289" spans="1:10" hidden="1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-126249.65894712722</v>
      </c>
      <c r="J289" s="254">
        <f>'Resultater - Vestdanmark'!J289+'Resultater - Østdanmark'!J289</f>
        <v>0</v>
      </c>
    </row>
    <row r="290" spans="1:10" hidden="1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16151.567679053876</v>
      </c>
      <c r="J290" s="254">
        <f>'Resultater - Vestdanmark'!J290+'Resultater - Østdanmark'!J290</f>
        <v>0</v>
      </c>
    </row>
    <row r="291" spans="1:10" hidden="1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20442.779930238172</v>
      </c>
      <c r="J291" s="254">
        <f>'Resultater - Vestdanmark'!J291+'Resultater - Østdanmark'!J291</f>
        <v>0</v>
      </c>
    </row>
    <row r="292" spans="1:10" hidden="1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-49426.461535523005</v>
      </c>
      <c r="J292" s="254">
        <f>'Resultater - Vestdanmark'!J292+'Resultater - Østdanmark'!J292</f>
        <v>0</v>
      </c>
    </row>
    <row r="293" spans="1:10" hidden="1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18756.114407434878</v>
      </c>
      <c r="J293" s="254">
        <f>'Resultater - Vestdanmark'!J293+'Resultater - Østdanmark'!J293</f>
        <v>0</v>
      </c>
    </row>
    <row r="294" spans="1:10" hidden="1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82641.057025366696</v>
      </c>
      <c r="J294" s="254">
        <f>'Resultater - Vestdanmark'!J294+'Resultater - Østdanmark'!J294</f>
        <v>0</v>
      </c>
    </row>
    <row r="295" spans="1:10" hidden="1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-368296.9148000211</v>
      </c>
      <c r="J295" s="254">
        <f>'Resultater - Vestdanmark'!J295+'Resultater - Østdanmark'!J295</f>
        <v>0</v>
      </c>
    </row>
    <row r="296" spans="1:10" hidden="1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10339.800842637203</v>
      </c>
      <c r="J296" s="254">
        <f>'Resultater - Vestdanmark'!J296+'Resultater - Østdanmark'!J296</f>
        <v>0</v>
      </c>
    </row>
    <row r="297" spans="1:10" hidden="1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2816.1583149022681</v>
      </c>
      <c r="J297" s="254">
        <f>'Resultater - Vestdanmark'!J297+'Resultater - Østdanmark'!J297</f>
        <v>0</v>
      </c>
    </row>
    <row r="298" spans="1:10" hidden="1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-9201.2093653511129</v>
      </c>
      <c r="J298" s="254">
        <f>'Resultater - Vestdanmark'!J298+'Resultater - Østdanmark'!J298</f>
        <v>0</v>
      </c>
    </row>
    <row r="299" spans="1:10" hidden="1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2065.1639015009105</v>
      </c>
      <c r="J299" s="254">
        <f>'Resultater - Vestdanmark'!J299+'Resultater - Østdanmark'!J299</f>
        <v>0</v>
      </c>
    </row>
    <row r="300" spans="1:10" hidden="1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1489.8915348887713</v>
      </c>
      <c r="J300" s="254">
        <f>'Resultater - Vestdanmark'!J300+'Resultater - Østdanmark'!J300</f>
        <v>0</v>
      </c>
    </row>
    <row r="301" spans="1:10" hidden="1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-3602.2530640441732</v>
      </c>
      <c r="J301" s="254">
        <f>'Resultater - Vestdanmark'!J301+'Resultater - Østdanmark'!J301</f>
        <v>0</v>
      </c>
    </row>
    <row r="302" spans="1:10" hidden="1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2398.1851902145904</v>
      </c>
      <c r="J302" s="254">
        <f>'Resultater - Vestdanmark'!J302+'Resultater - Østdanmark'!J302</f>
        <v>0</v>
      </c>
    </row>
    <row r="303" spans="1:10" hidden="1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6830145.1420904966</v>
      </c>
      <c r="J303" s="254">
        <f>'Resultater - Vestdanmark'!J303+'Resultater - Østdanmark'!J303</f>
        <v>6438852.1185691496</v>
      </c>
    </row>
    <row r="304" spans="1:10" hidden="1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-22946082.109753333</v>
      </c>
      <c r="J304" s="254">
        <f>'Resultater - Vestdanmark'!J304+'Resultater - Østdanmark'!J304</f>
        <v>-20126719.720454887</v>
      </c>
    </row>
    <row r="305" spans="1:10" hidden="1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326077.36030503159</v>
      </c>
      <c r="J305" s="254">
        <f>'Resultater - Vestdanmark'!J305+'Resultater - Østdanmark'!J305</f>
        <v>286012.55790223007</v>
      </c>
    </row>
    <row r="306" spans="1:10" hidden="1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171698.77347087115</v>
      </c>
      <c r="J306" s="254">
        <f>'Resultater - Vestdanmark'!J306+'Resultater - Østdanmark'!J306</f>
        <v>0</v>
      </c>
    </row>
    <row r="307" spans="1:10" hidden="1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-390560.14839350118</v>
      </c>
      <c r="J307" s="254">
        <f>'Resultater - Vestdanmark'!J307+'Resultater - Østdanmark'!J307</f>
        <v>0</v>
      </c>
    </row>
    <row r="308" spans="1:10" hidden="1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48043.988655604902</v>
      </c>
      <c r="J308" s="254">
        <f>'Resultater - Vestdanmark'!J308+'Resultater - Østdanmark'!J308</f>
        <v>0</v>
      </c>
    </row>
    <row r="309" spans="1:10" hidden="1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53513.556049004554</v>
      </c>
      <c r="J309" s="254">
        <f>'Resultater - Vestdanmark'!J309+'Resultater - Østdanmark'!J309</f>
        <v>0</v>
      </c>
    </row>
    <row r="310" spans="1:10" hidden="1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-80259.121874181001</v>
      </c>
      <c r="J310" s="254">
        <f>'Resultater - Vestdanmark'!J310+'Resultater - Østdanmark'!J310</f>
        <v>0</v>
      </c>
    </row>
    <row r="311" spans="1:10" hidden="1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32867.470291942263</v>
      </c>
      <c r="J311" s="254">
        <f>'Resultater - Vestdanmark'!J311+'Resultater - Østdanmark'!J311</f>
        <v>0</v>
      </c>
    </row>
    <row r="312" spans="1:10" hidden="1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724849.54153596994</v>
      </c>
      <c r="J312" s="254">
        <f>'Resultater - Vestdanmark'!J312+'Resultater - Østdanmark'!J312</f>
        <v>683323.54716758942</v>
      </c>
    </row>
    <row r="313" spans="1:10" hidden="1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-2435154.2685095482</v>
      </c>
      <c r="J313" s="254">
        <f>'Resultater - Vestdanmark'!J313+'Resultater - Østdanmark'!J313</f>
        <v>-2135949.274648868</v>
      </c>
    </row>
    <row r="314" spans="1:10" hidden="1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41692.745062261572</v>
      </c>
      <c r="J314" s="254">
        <f>'Resultater - Vestdanmark'!J314+'Resultater - Østdanmark'!J314</f>
        <v>36569.998757558642</v>
      </c>
    </row>
    <row r="315" spans="1:10" hidden="1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18221.542096623329</v>
      </c>
      <c r="J315" s="254">
        <f>'Resultater - Vestdanmark'!J315+'Resultater - Østdanmark'!J315</f>
        <v>0</v>
      </c>
    </row>
    <row r="316" spans="1:10" hidden="1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-41448.217953769919</v>
      </c>
      <c r="J316" s="254">
        <f>'Resultater - Vestdanmark'!J316+'Resultater - Østdanmark'!J316</f>
        <v>0</v>
      </c>
    </row>
    <row r="317" spans="1:10" hidden="1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6142.9771417387592</v>
      </c>
      <c r="J317" s="254">
        <f>'Resultater - Vestdanmark'!J317+'Resultater - Østdanmark'!J317</f>
        <v>0</v>
      </c>
    </row>
    <row r="318" spans="1:10" hidden="1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5679.1291782429362</v>
      </c>
      <c r="J318" s="254">
        <f>'Resultater - Vestdanmark'!J318+'Resultater - Østdanmark'!J318</f>
        <v>0</v>
      </c>
    </row>
    <row r="319" spans="1:10" hidden="1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-8517.5038720734756</v>
      </c>
      <c r="J319" s="254">
        <f>'Resultater - Vestdanmark'!J319+'Resultater - Østdanmark'!J319</f>
        <v>0</v>
      </c>
    </row>
    <row r="320" spans="1:10" hidden="1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4202.4845222051435</v>
      </c>
      <c r="J320" s="254">
        <f>'Resultater - Vestdanmark'!J320+'Resultater - Østdanmark'!J320</f>
        <v>0</v>
      </c>
    </row>
    <row r="321" spans="1:10" hidden="1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606243.59946782759</v>
      </c>
      <c r="J321" s="254">
        <f>'Resultater - Vestdanmark'!J321+'Resultater - Østdanmark'!J321</f>
        <v>571512.43547478458</v>
      </c>
    </row>
    <row r="322" spans="1:10" hidden="1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436495.39161683578</v>
      </c>
      <c r="J322" s="254">
        <f>'Resultater - Vestdanmark'!J322+'Resultater - Østdanmark'!J322</f>
        <v>462925.07273457543</v>
      </c>
    </row>
    <row r="323" spans="1:10" hidden="1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-22534543.310720008</v>
      </c>
      <c r="J323" s="254">
        <f>'Resultater - Vestdanmark'!J323+'Resultater - Østdanmark'!J323</f>
        <v>-19765746.28618326</v>
      </c>
    </row>
    <row r="324" spans="1:10" hidden="1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292780.93828252144</v>
      </c>
      <c r="J324" s="254">
        <f>'Resultater - Vestdanmark'!J324+'Resultater - Østdanmark'!J324</f>
        <v>256807.23428595165</v>
      </c>
    </row>
    <row r="325" spans="1:10" hidden="1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8842.8311482193039</v>
      </c>
      <c r="J325" s="254">
        <f>'Resultater - Vestdanmark'!J325+'Resultater - Østdanmark'!J325</f>
        <v>0</v>
      </c>
    </row>
    <row r="326" spans="1:10" hidden="1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6366.838426717899</v>
      </c>
      <c r="J326" s="254">
        <f>'Resultater - Vestdanmark'!J326+'Resultater - Østdanmark'!J326</f>
        <v>0</v>
      </c>
    </row>
    <row r="327" spans="1:10" hidden="1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-226955.98210347618</v>
      </c>
      <c r="J327" s="254">
        <f>'Resultater - Vestdanmark'!J327+'Resultater - Østdanmark'!J327</f>
        <v>0</v>
      </c>
    </row>
    <row r="328" spans="1:10" hidden="1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25030.418625319246</v>
      </c>
      <c r="J328" s="254">
        <f>'Resultater - Vestdanmark'!J328+'Resultater - Østdanmark'!J328</f>
        <v>0</v>
      </c>
    </row>
    <row r="329" spans="1:10" hidden="1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3382.2206306317812</v>
      </c>
      <c r="J329" s="254">
        <f>'Resultater - Vestdanmark'!J329+'Resultater - Østdanmark'!J329</f>
        <v>0</v>
      </c>
    </row>
    <row r="330" spans="1:10" hidden="1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2435.1988540548828</v>
      </c>
      <c r="J330" s="254">
        <f>'Resultater - Vestdanmark'!J330+'Resultater - Østdanmark'!J330</f>
        <v>0</v>
      </c>
    </row>
    <row r="331" spans="1:10" hidden="1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-59011.3139523387</v>
      </c>
      <c r="J331" s="254">
        <f>'Resultater - Vestdanmark'!J331+'Resultater - Østdanmark'!J331</f>
        <v>0</v>
      </c>
    </row>
    <row r="332" spans="1:10" hidden="1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21014.02863652091</v>
      </c>
      <c r="J332" s="254">
        <f>'Resultater - Vestdanmark'!J332+'Resultater - Østdanmark'!J332</f>
        <v>0</v>
      </c>
    </row>
    <row r="333" spans="1:10" hidden="1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42633.373559045765</v>
      </c>
      <c r="J333" s="254">
        <f>'Resultater - Vestdanmark'!J333+'Resultater - Østdanmark'!J333</f>
        <v>40190.944987501796</v>
      </c>
    </row>
    <row r="334" spans="1:10" hidden="1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30696.028962512948</v>
      </c>
      <c r="J334" s="254">
        <f>'Resultater - Vestdanmark'!J334+'Resultater - Østdanmark'!J334</f>
        <v>32554.665439876448</v>
      </c>
    </row>
    <row r="335" spans="1:10" hidden="1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-1584715.4572712423</v>
      </c>
      <c r="J335" s="254">
        <f>'Resultater - Vestdanmark'!J335+'Resultater - Østdanmark'!J335</f>
        <v>-1390003.0381052992</v>
      </c>
    </row>
    <row r="336" spans="1:10" hidden="1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37435.414122231363</v>
      </c>
      <c r="J336" s="254">
        <f>'Resultater - Vestdanmark'!J336+'Resultater - Østdanmark'!J336</f>
        <v>32835.76185483321</v>
      </c>
    </row>
    <row r="337" spans="1:10" hidden="1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621.86177964194087</v>
      </c>
      <c r="J337" s="254">
        <f>'Resultater - Vestdanmark'!J337+'Resultater - Østdanmark'!J337</f>
        <v>0</v>
      </c>
    </row>
    <row r="338" spans="1:10" hidden="1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447.74048134219737</v>
      </c>
      <c r="J338" s="254">
        <f>'Resultater - Vestdanmark'!J338+'Resultater - Østdanmark'!J338</f>
        <v>0</v>
      </c>
    </row>
    <row r="339" spans="1:10" hidden="1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-15960.414551133072</v>
      </c>
      <c r="J339" s="254">
        <f>'Resultater - Vestdanmark'!J339+'Resultater - Østdanmark'!J339</f>
        <v>0</v>
      </c>
    </row>
    <row r="340" spans="1:10" hidden="1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3200.4272285904417</v>
      </c>
      <c r="J340" s="254">
        <f>'Resultater - Vestdanmark'!J340+'Resultater - Østdanmark'!J340</f>
        <v>0</v>
      </c>
    </row>
    <row r="341" spans="1:10" hidden="1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237.85071831094578</v>
      </c>
      <c r="J341" s="254">
        <f>'Resultater - Vestdanmark'!J341+'Resultater - Østdanmark'!J341</f>
        <v>0</v>
      </c>
    </row>
    <row r="342" spans="1:10" hidden="1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171.25251718388097</v>
      </c>
      <c r="J342" s="254">
        <f>'Resultater - Vestdanmark'!J342+'Resultater - Østdanmark'!J342</f>
        <v>0</v>
      </c>
    </row>
    <row r="343" spans="1:10" hidden="1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-4149.9017790021189</v>
      </c>
      <c r="J343" s="254">
        <f>'Resultater - Vestdanmark'!J343+'Resultater - Østdanmark'!J343</f>
        <v>0</v>
      </c>
    </row>
    <row r="344" spans="1:10" hidden="1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2686.8855226684409</v>
      </c>
      <c r="J344" s="254">
        <f>'Resultater - Vestdanmark'!J344+'Resultater - Østdanmark'!J344</f>
        <v>0</v>
      </c>
    </row>
    <row r="345" spans="1:10" hidden="1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1217341.4858368181</v>
      </c>
      <c r="J345" s="254">
        <f>'Resultater - Vestdanmark'!J345+'Resultater - Østdanmark'!J345</f>
        <v>1147601.060012534</v>
      </c>
    </row>
    <row r="346" spans="1:10" hidden="1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272624.44643038546</v>
      </c>
      <c r="J346" s="254">
        <f>'Resultater - Vestdanmark'!J346+'Resultater - Østdanmark'!J346</f>
        <v>289131.78493255319</v>
      </c>
    </row>
    <row r="347" spans="1:10" hidden="1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-11943243.856471322</v>
      </c>
      <c r="J347" s="254">
        <f>'Resultater - Vestdanmark'!J347+'Resultater - Østdanmark'!J347</f>
        <v>-10475789.30915048</v>
      </c>
    </row>
    <row r="348" spans="1:10" hidden="1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181035.24190642789</v>
      </c>
      <c r="J348" s="254">
        <f>'Resultater - Vestdanmark'!J348+'Resultater - Østdanmark'!J348</f>
        <v>158791.620981199</v>
      </c>
    </row>
    <row r="349" spans="1:10" hidden="1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57193.477128935971</v>
      </c>
      <c r="J349" s="254">
        <f>'Resultater - Vestdanmark'!J349+'Resultater - Østdanmark'!J349</f>
        <v>0</v>
      </c>
    </row>
    <row r="350" spans="1:10" hidden="1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12808.517760311668</v>
      </c>
      <c r="J350" s="254">
        <f>'Resultater - Vestdanmark'!J350+'Resultater - Østdanmark'!J350</f>
        <v>0</v>
      </c>
    </row>
    <row r="351" spans="1:10" hidden="1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-420840.60982332431</v>
      </c>
      <c r="J351" s="254">
        <f>'Resultater - Vestdanmark'!J351+'Resultater - Østdanmark'!J351</f>
        <v>0</v>
      </c>
    </row>
    <row r="352" spans="1:10" hidden="1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49851.514146080008</v>
      </c>
      <c r="J352" s="254">
        <f>'Resultater - Vestdanmark'!J352+'Resultater - Østdanmark'!J352</f>
        <v>0</v>
      </c>
    </row>
    <row r="353" spans="1:10" hidden="1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39611.805697667325</v>
      </c>
      <c r="J353" s="254">
        <f>'Resultater - Vestdanmark'!J353+'Resultater - Østdanmark'!J353</f>
        <v>0</v>
      </c>
    </row>
    <row r="354" spans="1:10" hidden="1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8871.0905905018553</v>
      </c>
      <c r="J354" s="254">
        <f>'Resultater - Vestdanmark'!J354+'Resultater - Østdanmark'!J354</f>
        <v>0</v>
      </c>
    </row>
    <row r="355" spans="1:10" hidden="1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-222073.36257931875</v>
      </c>
      <c r="J355" s="254">
        <f>'Resultater - Vestdanmark'!J355+'Resultater - Østdanmark'!J355</f>
        <v>0</v>
      </c>
    </row>
    <row r="356" spans="1:10" hidden="1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75785.670595900359</v>
      </c>
      <c r="J356" s="254">
        <f>'Resultater - Vestdanmark'!J356+'Resultater - Østdanmark'!J356</f>
        <v>0</v>
      </c>
    </row>
    <row r="357" spans="1:10" hidden="1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88721.141694355829</v>
      </c>
      <c r="J357" s="254">
        <f>'Resultater - Vestdanmark'!J357+'Resultater - Østdanmark'!J357</f>
        <v>83638.385316322994</v>
      </c>
    </row>
    <row r="358" spans="1:10" hidden="1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19869.159494280007</v>
      </c>
      <c r="J358" s="254">
        <f>'Resultater - Vestdanmark'!J358+'Resultater - Østdanmark'!J358</f>
        <v>21072.231873958881</v>
      </c>
    </row>
    <row r="359" spans="1:10" hidden="1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-870436.30962091137</v>
      </c>
      <c r="J359" s="254">
        <f>'Resultater - Vestdanmark'!J359+'Resultater - Østdanmark'!J359</f>
        <v>-763486.66209995945</v>
      </c>
    </row>
    <row r="360" spans="1:10" hidden="1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23147.440168887682</v>
      </c>
      <c r="J360" s="254">
        <f>'Resultater - Vestdanmark'!J360+'Resultater - Østdanmark'!J360</f>
        <v>20303.337114233371</v>
      </c>
    </row>
    <row r="361" spans="1:10" hidden="1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4168.3214179307297</v>
      </c>
      <c r="J361" s="254">
        <f>'Resultater - Vestdanmark'!J361+'Resultater - Østdanmark'!J361</f>
        <v>0</v>
      </c>
    </row>
    <row r="362" spans="1:10" hidden="1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933.49839164161563</v>
      </c>
      <c r="J362" s="254">
        <f>'Resultater - Vestdanmark'!J362+'Resultater - Østdanmark'!J362</f>
        <v>0</v>
      </c>
    </row>
    <row r="363" spans="1:10" hidden="1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-30671.311057150044</v>
      </c>
      <c r="J363" s="254">
        <f>'Resultater - Vestdanmark'!J363+'Resultater - Østdanmark'!J363</f>
        <v>0</v>
      </c>
    </row>
    <row r="364" spans="1:10" hidden="1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6374.0900880574518</v>
      </c>
      <c r="J364" s="254">
        <f>'Resultater - Vestdanmark'!J364+'Resultater - Østdanmark'!J364</f>
        <v>0</v>
      </c>
    </row>
    <row r="365" spans="1:10" hidden="1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2886.9505122107803</v>
      </c>
      <c r="J365" s="254">
        <f>'Resultater - Vestdanmark'!J365+'Resultater - Østdanmark'!J365</f>
        <v>0</v>
      </c>
    </row>
    <row r="366" spans="1:10" hidden="1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646.53451346262955</v>
      </c>
      <c r="J366" s="254">
        <f>'Resultater - Vestdanmark'!J366+'Resultater - Østdanmark'!J366</f>
        <v>0</v>
      </c>
    </row>
    <row r="367" spans="1:10" hidden="1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-16184.942760246064</v>
      </c>
      <c r="J367" s="254">
        <f>'Resultater - Vestdanmark'!J367+'Resultater - Østdanmark'!J367</f>
        <v>0</v>
      </c>
    </row>
    <row r="368" spans="1:10" hidden="1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9690.0706034041395</v>
      </c>
      <c r="J368" s="254">
        <f>'Resultater - Vestdanmark'!J368+'Resultater - Østdanmark'!J368</f>
        <v>0</v>
      </c>
    </row>
    <row r="369" spans="1:10" hidden="1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800055.78199297725</v>
      </c>
      <c r="J369" s="254">
        <f>'Resultater - Vestdanmark'!J369+'Resultater - Østdanmark'!J369</f>
        <v>754221.28808265436</v>
      </c>
    </row>
    <row r="370" spans="1:10" hidden="1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-1644974.5050322893</v>
      </c>
      <c r="J370" s="254">
        <f>'Resultater - Vestdanmark'!J370+'Resultater - Østdanmark'!J370</f>
        <v>-1442858.1163320346</v>
      </c>
    </row>
    <row r="371" spans="1:10" hidden="1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29395.610174537771</v>
      </c>
      <c r="J371" s="254">
        <f>'Resultater - Vestdanmark'!J371+'Resultater - Østdanmark'!J371</f>
        <v>25783.800657768745</v>
      </c>
    </row>
    <row r="372" spans="1:10" hidden="1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17851.948598591694</v>
      </c>
      <c r="J372" s="254">
        <f>'Resultater - Vestdanmark'!J372+'Resultater - Østdanmark'!J372</f>
        <v>0</v>
      </c>
    </row>
    <row r="373" spans="1:10" hidden="1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-27806.773518055597</v>
      </c>
      <c r="J373" s="254">
        <f>'Resultater - Vestdanmark'!J373+'Resultater - Østdanmark'!J373</f>
        <v>0</v>
      </c>
    </row>
    <row r="374" spans="1:10" hidden="1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2964.6732059539722</v>
      </c>
      <c r="J374" s="254">
        <f>'Resultater - Vestdanmark'!J374+'Resultater - Østdanmark'!J374</f>
        <v>0</v>
      </c>
    </row>
    <row r="375" spans="1:10" hidden="1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9422.4820376116404</v>
      </c>
      <c r="J375" s="254">
        <f>'Resultater - Vestdanmark'!J375+'Resultater - Østdanmark'!J375</f>
        <v>0</v>
      </c>
    </row>
    <row r="376" spans="1:10" hidden="1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-11322.074544526669</v>
      </c>
      <c r="J376" s="254">
        <f>'Resultater - Vestdanmark'!J376+'Resultater - Østdanmark'!J376</f>
        <v>0</v>
      </c>
    </row>
    <row r="377" spans="1:10" hidden="1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3585.5367585998483</v>
      </c>
      <c r="J377" s="254">
        <f>'Resultater - Vestdanmark'!J377+'Resultater - Østdanmark'!J377</f>
        <v>0</v>
      </c>
    </row>
    <row r="378" spans="1:10" hidden="1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58308.915964359512</v>
      </c>
      <c r="J378" s="254">
        <f>'Resultater - Vestdanmark'!J378+'Resultater - Østdanmark'!J378</f>
        <v>54968.449319610707</v>
      </c>
    </row>
    <row r="379" spans="1:10" hidden="1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-119887.490767842</v>
      </c>
      <c r="J379" s="254">
        <f>'Resultater - Vestdanmark'!J379+'Resultater - Østdanmark'!J379</f>
        <v>-105157.03348099442</v>
      </c>
    </row>
    <row r="380" spans="1:10" hidden="1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3758.5672302123153</v>
      </c>
      <c r="J380" s="254">
        <f>'Resultater - Vestdanmark'!J380+'Resultater - Østdanmark'!J380</f>
        <v>3296.7557960936319</v>
      </c>
    </row>
    <row r="381" spans="1:10" hidden="1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1301.0689930173967</v>
      </c>
      <c r="J381" s="254">
        <f>'Resultater - Vestdanmark'!J381+'Resultater - Østdanmark'!J381</f>
        <v>0</v>
      </c>
    </row>
    <row r="382" spans="1:10" hidden="1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-2026.5872165380008</v>
      </c>
      <c r="J382" s="254">
        <f>'Resultater - Vestdanmark'!J382+'Resultater - Østdanmark'!J382</f>
        <v>0</v>
      </c>
    </row>
    <row r="383" spans="1:10" hidden="1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379.0676054698464</v>
      </c>
      <c r="J383" s="254">
        <f>'Resultater - Vestdanmark'!J383+'Resultater - Østdanmark'!J383</f>
        <v>0</v>
      </c>
    </row>
    <row r="384" spans="1:10" hidden="1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686.7205083352635</v>
      </c>
      <c r="J384" s="254">
        <f>'Resultater - Vestdanmark'!J384+'Resultater - Østdanmark'!J384</f>
        <v>0</v>
      </c>
    </row>
    <row r="385" spans="1:10" hidden="1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-825.16482977534986</v>
      </c>
      <c r="J385" s="254">
        <f>'Resultater - Vestdanmark'!J385+'Resultater - Østdanmark'!J385</f>
        <v>0</v>
      </c>
    </row>
    <row r="386" spans="1:10" hidden="1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458.45215947476021</v>
      </c>
      <c r="J386" s="254">
        <f>'Resultater - Vestdanmark'!J386+'Resultater - Østdanmark'!J386</f>
        <v>0</v>
      </c>
    </row>
    <row r="387" spans="1:10" hidden="1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150076.37158839859</v>
      </c>
      <c r="J387" s="254">
        <f>'Resultater - Vestdanmark'!J387+'Resultater - Østdanmark'!J387</f>
        <v>141478.62791293047</v>
      </c>
    </row>
    <row r="388" spans="1:10" hidden="1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-690070.7927242252</v>
      </c>
      <c r="J388" s="254">
        <f>'Resultater - Vestdanmark'!J388+'Resultater - Østdanmark'!J388</f>
        <v>-605282.47767966788</v>
      </c>
    </row>
    <row r="389" spans="1:10" hidden="1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11303.902253535301</v>
      </c>
      <c r="J389" s="254">
        <f>'Resultater - Vestdanmark'!J389+'Resultater - Østdanmark'!J389</f>
        <v>9915.0029759380595</v>
      </c>
    </row>
    <row r="390" spans="1:10" hidden="1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14732.039931266225</v>
      </c>
      <c r="J390" s="254">
        <f>'Resultater - Vestdanmark'!J390+'Resultater - Østdanmark'!J390</f>
        <v>0</v>
      </c>
    </row>
    <row r="391" spans="1:10" hidden="1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-56449.872633823856</v>
      </c>
      <c r="J391" s="254">
        <f>'Resultater - Vestdanmark'!J391+'Resultater - Østdanmark'!J391</f>
        <v>0</v>
      </c>
    </row>
    <row r="392" spans="1:10" hidden="1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5015.427409210929</v>
      </c>
      <c r="J392" s="254">
        <f>'Resultater - Vestdanmark'!J392+'Resultater - Østdanmark'!J392</f>
        <v>0</v>
      </c>
    </row>
    <row r="393" spans="1:10" hidden="1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11202.067761683213</v>
      </c>
      <c r="J393" s="254">
        <f>'Resultater - Vestdanmark'!J393+'Resultater - Østdanmark'!J393</f>
        <v>0</v>
      </c>
    </row>
    <row r="394" spans="1:10" hidden="1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-36791.838042377451</v>
      </c>
      <c r="J394" s="254">
        <f>'Resultater - Vestdanmark'!J394+'Resultater - Østdanmark'!J394</f>
        <v>0</v>
      </c>
    </row>
    <row r="395" spans="1:10" hidden="1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8738.5810258488891</v>
      </c>
      <c r="J395" s="254">
        <f>'Resultater - Vestdanmark'!J395+'Resultater - Østdanmark'!J395</f>
        <v>0</v>
      </c>
    </row>
    <row r="396" spans="1:10" hidden="1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10937.725513820158</v>
      </c>
      <c r="J396" s="254">
        <f>'Resultater - Vestdanmark'!J396+'Resultater - Østdanmark'!J396</f>
        <v>10311.112814131708</v>
      </c>
    </row>
    <row r="397" spans="1:10" hidden="1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-50293.093016817918</v>
      </c>
      <c r="J397" s="254">
        <f>'Resultater - Vestdanmark'!J397+'Resultater - Østdanmark'!J397</f>
        <v>-44113.630474372178</v>
      </c>
    </row>
    <row r="398" spans="1:10" hidden="1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1445.3340594529436</v>
      </c>
      <c r="J398" s="254">
        <f>'Resultater - Vestdanmark'!J398+'Resultater - Østdanmark'!J398</f>
        <v>1267.7472946317012</v>
      </c>
    </row>
    <row r="399" spans="1:10" hidden="1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1073.686732437528</v>
      </c>
      <c r="J399" s="254">
        <f>'Resultater - Vestdanmark'!J399+'Resultater - Østdanmark'!J399</f>
        <v>0</v>
      </c>
    </row>
    <row r="400" spans="1:10" hidden="1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-4114.1267317699676</v>
      </c>
      <c r="J400" s="254">
        <f>'Resultater - Vestdanmark'!J400+'Resultater - Østdanmark'!J400</f>
        <v>0</v>
      </c>
    </row>
    <row r="401" spans="1:10" hidden="1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641.28014332212331</v>
      </c>
      <c r="J401" s="254">
        <f>'Resultater - Vestdanmark'!J401+'Resultater - Østdanmark'!J401</f>
        <v>0</v>
      </c>
    </row>
    <row r="402" spans="1:10" hidden="1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816.41860785749657</v>
      </c>
      <c r="J402" s="254">
        <f>'Resultater - Vestdanmark'!J402+'Resultater - Østdanmark'!J402</f>
        <v>0</v>
      </c>
    </row>
    <row r="403" spans="1:10" hidden="1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-2681.4282714678793</v>
      </c>
      <c r="J403" s="254">
        <f>'Resultater - Vestdanmark'!J403+'Resultater - Østdanmark'!J403</f>
        <v>0</v>
      </c>
    </row>
    <row r="404" spans="1:10" hidden="1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1117.3282026566135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2058328.910698273</v>
      </c>
      <c r="J405" s="254">
        <f>'Resultater - Vestdanmark'!J405+'Resultater - Østdanmark'!J405</f>
        <v>1940409.0530505602</v>
      </c>
    </row>
    <row r="406" spans="1:10" hidden="1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-6974879.9099248163</v>
      </c>
      <c r="J406" s="254">
        <f>'Resultater - Vestdanmark'!J406+'Resultater - Østdanmark'!J406</f>
        <v>-6117883.3214066904</v>
      </c>
    </row>
    <row r="407" spans="1:10" hidden="1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274209.64305653411</v>
      </c>
      <c r="J407" s="254">
        <f>'Resultater - Vestdanmark'!J407+'Resultater - Østdanmark'!J407</f>
        <v>240517.77571644748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764620.92443572439</v>
      </c>
      <c r="J408" s="254">
        <f>'Resultater - Vestdanmark'!J408+'Resultater - Østdanmark'!J408</f>
        <v>1328464.3086269884</v>
      </c>
    </row>
    <row r="409" spans="1:10" hidden="1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-2159170.2767698281</v>
      </c>
      <c r="J409" s="254">
        <f>'Resultater - Vestdanmark'!J409+'Resultater - Østdanmark'!J409</f>
        <v>-3490410.790814044</v>
      </c>
    </row>
    <row r="410" spans="1:10" hidden="1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460408.27156557795</v>
      </c>
      <c r="J410" s="254">
        <f>'Resultater - Vestdanmark'!J410+'Resultater - Østdanmark'!J410</f>
        <v>744273.86137265142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608920.79089613224</v>
      </c>
      <c r="J411" s="254">
        <f>'Resultater - Vestdanmark'!J411+'Resultater - Østdanmark'!J411</f>
        <v>0</v>
      </c>
    </row>
    <row r="412" spans="1:10" hidden="1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-1473854.893050856</v>
      </c>
      <c r="J412" s="254">
        <f>'Resultater - Vestdanmark'!J412+'Resultater - Østdanmark'!J412</f>
        <v>0</v>
      </c>
    </row>
    <row r="413" spans="1:10" hidden="1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840147.23407516943</v>
      </c>
      <c r="J413" s="254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263181.05141598033</v>
      </c>
      <c r="J414" s="254">
        <f>'Resultater - Vestdanmark'!J414+'Resultater - Østdanmark'!J414</f>
        <v>248103.63985301511</v>
      </c>
    </row>
    <row r="415" spans="1:10" hidden="1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-891818.70723055548</v>
      </c>
      <c r="J415" s="254">
        <f>'Resultater - Vestdanmark'!J415+'Resultater - Østdanmark'!J415</f>
        <v>-782241.82568658795</v>
      </c>
    </row>
    <row r="416" spans="1:10" hidden="1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35060.86019242536</v>
      </c>
      <c r="J416" s="254">
        <f>'Resultater - Vestdanmark'!J416+'Resultater - Østdanmark'!J416</f>
        <v>30752.967015273389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97765.589251421305</v>
      </c>
      <c r="J417" s="254">
        <f>'Resultater - Vestdanmark'!J417+'Resultater - Østdanmark'!J417</f>
        <v>169859.45817301178</v>
      </c>
    </row>
    <row r="418" spans="1:10" hidden="1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-276074.78118433512</v>
      </c>
      <c r="J418" s="254">
        <f>'Resultater - Vestdanmark'!J418+'Resultater - Østdanmark'!J418</f>
        <v>-446289.20918595651</v>
      </c>
    </row>
    <row r="419" spans="1:10" hidden="1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58868.49879115614</v>
      </c>
      <c r="J419" s="254">
        <f>'Resultater - Vestdanmark'!J419+'Resultater - Østdanmark'!J419</f>
        <v>95163.982956949068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77857.534402861085</v>
      </c>
      <c r="J420" s="254">
        <f>'Resultater - Vestdanmark'!J420+'Resultater - Østdanmark'!J420</f>
        <v>0</v>
      </c>
    </row>
    <row r="421" spans="1:10" hidden="1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-188449.31846005234</v>
      </c>
      <c r="J421" s="254">
        <f>'Resultater - Vestdanmark'!J421+'Resultater - Østdanmark'!J421</f>
        <v>0</v>
      </c>
    </row>
    <row r="422" spans="1:10" hidden="1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107422.49757018697</v>
      </c>
      <c r="J422" s="254">
        <f>'Resultater - Vestdanmark'!J422+'Resultater - Østdanmark'!J422</f>
        <v>0</v>
      </c>
    </row>
    <row r="423" spans="1:10" hidden="1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792057.93807476689</v>
      </c>
      <c r="J423" s="254">
        <f ca="1">'Resultater - Vestdanmark'!J423+'Resultater - Østdanmark'!J423</f>
        <v>859926.76116467617</v>
      </c>
    </row>
    <row r="424" spans="1:10" hidden="1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858062.76624766411</v>
      </c>
      <c r="J424" s="254">
        <f ca="1">'Resultater - Vestdanmark'!J424+'Resultater - Østdanmark'!J424</f>
        <v>931587.32459506579</v>
      </c>
    </row>
    <row r="425" spans="1:10" hidden="1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-606450.26032409817</v>
      </c>
      <c r="I425" s="253">
        <f ca="1">'Resultater - Vestdanmark'!I425+'Resultater - Østdanmark'!I425</f>
        <v>-630162.68470434938</v>
      </c>
      <c r="J425" s="254">
        <f ca="1">'Resultater - Vestdanmark'!J425+'Resultater - Østdanmark'!J425</f>
        <v>-1489290.6300438091</v>
      </c>
    </row>
    <row r="426" spans="1:10" hidden="1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3624747.5024997108</v>
      </c>
      <c r="J426" s="254">
        <f>'Resultater - Vestdanmark'!J426+'Resultater - Østdanmark'!J426</f>
        <v>3552809.6100000003</v>
      </c>
    </row>
    <row r="427" spans="1:10" hidden="1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141111.79968495783</v>
      </c>
      <c r="J427" s="254">
        <f>'Resultater - Vestdanmark'!J427+'Resultater - Østdanmark'!J427</f>
        <v>138311.25000000003</v>
      </c>
    </row>
    <row r="428" spans="1:10" hidden="1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18542.090478603459</v>
      </c>
      <c r="J428" s="254">
        <f>'Resultater - Vestdanmark'!J428+'Resultater - Østdanmark'!J428</f>
        <v>18174.098250000003</v>
      </c>
    </row>
    <row r="429" spans="1:10" hidden="1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1878612.685213645</v>
      </c>
      <c r="J429" s="254">
        <f>'Resultater - Vestdanmark'!J429+'Resultater - Østdanmark'!J429</f>
        <v>1841329.1400000006</v>
      </c>
    </row>
    <row r="430" spans="1:10" hidden="1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1599111.7086191499</v>
      </c>
      <c r="J430" s="254">
        <f>'Resultater - Vestdanmark'!J430+'Resultater - Østdanmark'!J430</f>
        <v>1585116.4196992812</v>
      </c>
    </row>
    <row r="431" spans="1:10" hidden="1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30636.469447253065</v>
      </c>
      <c r="J431" s="254">
        <f>'Resultater - Vestdanmark'!J431+'Resultater - Østdanmark'!J431</f>
        <v>30368.341686641972</v>
      </c>
    </row>
    <row r="432" spans="1:10" hidden="1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142614.93295168807</v>
      </c>
      <c r="J432" s="254">
        <f>'Resultater - Vestdanmark'!J432+'Resultater - Østdanmark'!J432</f>
        <v>141366.77925473961</v>
      </c>
    </row>
    <row r="433" spans="1:10" hidden="1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140718.21756727676</v>
      </c>
      <c r="J433" s="254">
        <f>'Resultater - Vestdanmark'!J433+'Resultater - Østdanmark'!J433</f>
        <v>139486.66376116802</v>
      </c>
    </row>
    <row r="434" spans="1:10" hidden="1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98683.107035199064</v>
      </c>
      <c r="J434" s="254">
        <f>'Resultater - Vestdanmark'!J434+'Resultater - Østdanmark'!J434</f>
        <v>69403.15151515152</v>
      </c>
    </row>
    <row r="435" spans="1:10" hidden="1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47862.106613101008</v>
      </c>
      <c r="J435" s="254">
        <f>'Resultater - Vestdanmark'!J435+'Resultater - Østdanmark'!J435</f>
        <v>33661.090909090912</v>
      </c>
    </row>
    <row r="436" spans="1:10" hidden="1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6317.6381327234412</v>
      </c>
      <c r="J436" s="254">
        <f>'Resultater - Vestdanmark'!J436+'Resultater - Østdanmark'!J436</f>
        <v>4443.1515151515159</v>
      </c>
    </row>
    <row r="437" spans="1:10" hidden="1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64935.723592043461</v>
      </c>
      <c r="J437" s="254">
        <f>'Resultater - Vestdanmark'!J437+'Resultater - Østdanmark'!J437</f>
        <v>45668.848484848473</v>
      </c>
    </row>
    <row r="438" spans="1:10" hidden="1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215848.52091831178</v>
      </c>
      <c r="J438" s="254">
        <f>'Resultater - Vestdanmark'!J438+'Resultater - Østdanmark'!J438</f>
        <v>241854.36681208428</v>
      </c>
    </row>
    <row r="439" spans="1:10" ht="15.75" hidden="1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796.15371051356863</v>
      </c>
      <c r="J439" s="257">
        <f>'Resultater - Vestdanmark'!J439+'Resultater - Østdanmark'!J439</f>
        <v>892.07584431038413</v>
      </c>
    </row>
    <row r="440" spans="1:10" hidden="1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3606540028.848485</v>
      </c>
      <c r="J440" s="251">
        <f>'Resultater - Vestdanmark'!J440+'Resultater - Østdanmark'!J440</f>
        <v>0</v>
      </c>
    </row>
    <row r="441" spans="1:10" hidden="1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155229000.22575092</v>
      </c>
      <c r="J441" s="254">
        <f>'Resultater - Vestdanmark'!J441+'Resultater - Østdanmark'!J441</f>
        <v>137562659.08204404</v>
      </c>
    </row>
    <row r="442" spans="1:10" hidden="1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hidden="1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73828426.936637625</v>
      </c>
      <c r="J443" s="254">
        <f>'Resultater - Vestdanmark'!J443+'Resultater - Østdanmark'!J443</f>
        <v>65426142.734142885</v>
      </c>
    </row>
    <row r="444" spans="1:10" hidden="1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135352116.05050233</v>
      </c>
      <c r="J444" s="254">
        <f>'Resultater - Vestdanmark'!J444+'Resultater - Østdanmark'!J444</f>
        <v>119947928.34592864</v>
      </c>
    </row>
    <row r="445" spans="1:10" hidden="1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1021629100.6203041</v>
      </c>
      <c r="J445" s="254">
        <f>'Resultater - Vestdanmark'!J445+'Resultater - Østdanmark'!J445</f>
        <v>0</v>
      </c>
    </row>
    <row r="446" spans="1:10" hidden="1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228110908.86832908</v>
      </c>
      <c r="J446" s="254">
        <f>'Resultater - Vestdanmark'!J446+'Resultater - Østdanmark'!J446</f>
        <v>202150005.11446711</v>
      </c>
    </row>
    <row r="447" spans="1:10" hidden="1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hidden="1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hidden="1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2150489564.1030855</v>
      </c>
      <c r="J449" s="254">
        <f>'Resultater - Vestdanmark'!J449+'Resultater - Østdanmark'!J449</f>
        <v>1905746106.3073413</v>
      </c>
    </row>
    <row r="450" spans="1:10" hidden="1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154282481.93169144</v>
      </c>
      <c r="J450" s="254">
        <f>'Resultater - Vestdanmark'!J450+'Resultater - Østdanmark'!J450</f>
        <v>136723862.38032424</v>
      </c>
    </row>
    <row r="451" spans="1:10" hidden="1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1201491556.746712</v>
      </c>
    </row>
    <row r="452" spans="1:10" hidden="1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5161459089.6531439</v>
      </c>
    </row>
    <row r="453" spans="1:10" hidden="1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114528713.58119428</v>
      </c>
      <c r="J453" s="254">
        <f>'Resultater - Vestdanmark'!J453+'Resultater - Østdanmark'!J453</f>
        <v>101494400.90809347</v>
      </c>
    </row>
    <row r="454" spans="1:10" hidden="1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3791752286.0021844</v>
      </c>
      <c r="J454" s="254">
        <f>'Resultater - Vestdanmark'!J454+'Resultater - Østdanmark'!J454</f>
        <v>3360219587.0894413</v>
      </c>
    </row>
    <row r="455" spans="1:10" hidden="1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hidden="1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hidden="1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hidden="1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153274151.61290321</v>
      </c>
      <c r="J458" s="254">
        <f>'Resultater - Vestdanmark'!J458+'Resultater - Østdanmark'!J458</f>
        <v>171626040</v>
      </c>
    </row>
    <row r="459" spans="1:10" hidden="1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-162567.67491557408</v>
      </c>
      <c r="J459" s="260">
        <f>'Resultater - Vestdanmark'!J459+'Resultater - Østdanmark'!J459</f>
        <v>-182032.2995375726</v>
      </c>
    </row>
    <row r="460" spans="1:10" hidden="1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129493198.18319173</v>
      </c>
      <c r="J460" s="254">
        <f>'Resultater - Vestdanmark'!J460+'Resultater - Østdanmark'!J460</f>
        <v>113750633.85588481</v>
      </c>
    </row>
    <row r="461" spans="1:10" hidden="1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-270249.13381463662</v>
      </c>
      <c r="J461" s="260">
        <f>'Resultater - Vestdanmark'!J461+'Resultater - Østdanmark'!J461</f>
        <v>-237394.78753880173</v>
      </c>
    </row>
    <row r="462" spans="1:10" hidden="1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87275.475000000006</v>
      </c>
      <c r="J462" s="254">
        <f>'Resultater - Vestdanmark'!J462+'Resultater - Østdanmark'!J462</f>
        <v>104730.57</v>
      </c>
    </row>
    <row r="463" spans="1:10" hidden="1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126463569.32430948</v>
      </c>
      <c r="J463" s="254">
        <f>'Resultater - Vestdanmark'!J463+'Resultater - Østdanmark'!J463</f>
        <v>139702652.62402847</v>
      </c>
    </row>
    <row r="464" spans="1:10" hidden="1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hidden="1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hidden="1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hidden="1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hidden="1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hidden="1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hidden="1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35475000</v>
      </c>
      <c r="J470" s="254">
        <f>'Resultater - Vestdanmark'!J470+'Resultater - Østdanmark'!J470</f>
        <v>46354000</v>
      </c>
    </row>
    <row r="471" spans="1:12" hidden="1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26068502.601181008</v>
      </c>
      <c r="J471" s="254">
        <f>'Resultater - Vestdanmark'!J471+'Resultater - Østdanmark'!J471</f>
        <v>78125721.675204396</v>
      </c>
    </row>
    <row r="472" spans="1:12" hidden="1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60431253.120000005</v>
      </c>
      <c r="J472" s="254">
        <f>'Resultater - Vestdanmark'!J472+'Resultater - Østdanmark'!J472</f>
        <v>60431253.120000005</v>
      </c>
    </row>
    <row r="473" spans="1:12" hidden="1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76401302.101655632</v>
      </c>
      <c r="J473" s="254">
        <f>'Resultater - Vestdanmark'!J473+'Resultater - Østdanmark'!J473</f>
        <v>95481737.004009753</v>
      </c>
      <c r="L473" s="94"/>
    </row>
    <row r="474" spans="1:12" hidden="1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29516839.873848356</v>
      </c>
      <c r="J474" s="260">
        <f ca="1">'Resultater - Vestdanmark'!J474+'Resultater - Østdanmark'!J474</f>
        <v>34598355.440776959</v>
      </c>
    </row>
    <row r="475" spans="1:12" hidden="1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22565361.209677417</v>
      </c>
      <c r="J475" s="260">
        <f>'Resultater - Vestdanmark'!J475+'Resultater - Østdanmark'!J475</f>
        <v>8422388.9999999981</v>
      </c>
    </row>
    <row r="476" spans="1:12" hidden="1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24490439.372707658</v>
      </c>
      <c r="J476" s="260">
        <f>'Resultater - Vestdanmark'!J476+'Resultater - Østdanmark'!J476</f>
        <v>7171040.747415904</v>
      </c>
    </row>
    <row r="477" spans="1:12" hidden="1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15545.250000000002</v>
      </c>
      <c r="J477" s="260">
        <f>'Resultater - Vestdanmark'!J477+'Resultater - Østdanmark'!J477</f>
        <v>6218.0999999999985</v>
      </c>
    </row>
    <row r="478" spans="1:12" hidden="1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3723649.5412157788</v>
      </c>
      <c r="J478" s="260">
        <f>'Resultater - Vestdanmark'!J478+'Resultater - Østdanmark'!J478</f>
        <v>1371155.664643242</v>
      </c>
    </row>
    <row r="479" spans="1:12" hidden="1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165260348.5872609</v>
      </c>
      <c r="J479" s="260">
        <f ca="1">'Resultater - Vestdanmark'!J479+'Resultater - Østdanmark'!J479</f>
        <v>185305681.12860221</v>
      </c>
    </row>
    <row r="480" spans="1:12" hidden="1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113323897.4737727</v>
      </c>
      <c r="J480" s="260">
        <f ca="1">'Resultater - Vestdanmark'!J480+'Resultater - Østdanmark'!J480</f>
        <v>49661426.97546716</v>
      </c>
    </row>
    <row r="481" spans="1:13" hidden="1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25.607556857652558</v>
      </c>
      <c r="J481" s="264">
        <f>'Resultater - Vestdanmark'!J481+'Resultater - Østdanmark'!J481</f>
        <v>14.039777123804473</v>
      </c>
      <c r="L481" s="152" t="s">
        <v>215</v>
      </c>
      <c r="M481" s="150">
        <v>17963.28</v>
      </c>
    </row>
    <row r="482" spans="1:13" hidden="1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7.4139714578011855</v>
      </c>
      <c r="J482" s="264">
        <f>'Resultater - Vestdanmark'!J482+'Resultater - Østdanmark'!J482</f>
        <v>6.8510778611776075</v>
      </c>
      <c r="L482" s="152" t="s">
        <v>219</v>
      </c>
      <c r="M482" s="150">
        <v>14758.1</v>
      </c>
    </row>
    <row r="483" spans="1:13" hidden="1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3.4746249064925223</v>
      </c>
      <c r="J483" s="264">
        <f>'Resultater - Vestdanmark'!J483+'Resultater - Østdanmark'!J483</f>
        <v>2.7929312293779436</v>
      </c>
      <c r="L483" s="152" t="s">
        <v>216</v>
      </c>
      <c r="M483" s="150">
        <v>1988.19</v>
      </c>
    </row>
    <row r="484" spans="1:13" hidden="1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41.66669115626091</v>
      </c>
      <c r="J484" s="264">
        <f ca="1">'Resultater - Vestdanmark'!J484+'Resultater - Østdanmark'!J484</f>
        <v>42.823268788341721</v>
      </c>
      <c r="L484" s="152" t="s">
        <v>217</v>
      </c>
      <c r="M484" s="150">
        <v>8944.93</v>
      </c>
    </row>
    <row r="485" spans="1:13" hidden="1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4.1561576071975512</v>
      </c>
      <c r="J485" s="264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hidden="1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hidden="1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hidden="1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hidden="1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21.800685538381444</v>
      </c>
      <c r="J489" s="267">
        <f ca="1">'Resultater - Vestdanmark'!J489+'Resultater - Østdanmark'!J489</f>
        <v>25.315148569257634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751524.39931332623</v>
      </c>
      <c r="J490" s="270">
        <f>'Resultater - Vestdanmark'!J490+'Resultater - Østdanmark'!J490</f>
        <v>1876894.2144193246</v>
      </c>
    </row>
    <row r="491" spans="1:13" hidden="1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1547256.116233319</v>
      </c>
      <c r="J491" s="270">
        <f>'Resultater - Vestdanmark'!J491+'Resultater - Østdanmark'!J491</f>
        <v>3864193.9708633157</v>
      </c>
    </row>
    <row r="492" spans="1:13" hidden="1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2196751.8308907701</v>
      </c>
      <c r="J492" s="270">
        <f>'Resultater - Vestdanmark'!J492+'Resultater - Østdanmark'!J492</f>
        <v>5486276.700638365</v>
      </c>
    </row>
    <row r="493" spans="1:13" hidden="1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330980.86865183868</v>
      </c>
      <c r="J493" s="270">
        <f>'Resultater - Vestdanmark'!J493+'Resultater - Østdanmark'!J493</f>
        <v>305851.69023114315</v>
      </c>
    </row>
    <row r="494" spans="1:13" hidden="1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211827.75593717676</v>
      </c>
      <c r="J494" s="270">
        <f>'Resultater - Vestdanmark'!J494+'Resultater - Østdanmark'!J494</f>
        <v>195745.08174793163</v>
      </c>
    </row>
    <row r="495" spans="1:13" hidden="1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hidden="1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hidden="1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>
    <filterColumn colId="5">
      <filters>
        <filter val="Græs"/>
        <filter val="Græsprotein"/>
      </filters>
    </filterColumn>
  </autoFilter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A291"/>
  <sheetViews>
    <sheetView zoomScale="106" workbookViewId="0">
      <pane xSplit="6" ySplit="3" topLeftCell="W100" activePane="bottomRight" state="frozen"/>
      <selection pane="topRight" activeCell="F1" sqref="F1"/>
      <selection pane="bottomLeft" activeCell="A3" sqref="A3"/>
      <selection pane="bottomRight" activeCell="AB2" sqref="AB1:AE1048576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38" t="s">
        <v>248</v>
      </c>
      <c r="B1" s="438"/>
      <c r="C1" s="438"/>
      <c r="D1" s="393"/>
      <c r="G1" s="439" t="s">
        <v>250</v>
      </c>
      <c r="H1" s="439"/>
      <c r="I1" s="439"/>
      <c r="J1" s="439"/>
      <c r="K1" s="439"/>
      <c r="L1" s="439"/>
      <c r="M1" s="439"/>
      <c r="N1" s="440"/>
      <c r="O1" s="441" t="s">
        <v>251</v>
      </c>
      <c r="P1" s="442"/>
      <c r="Q1" s="443"/>
      <c r="R1" s="435" t="s">
        <v>122</v>
      </c>
      <c r="S1" s="435"/>
      <c r="T1" s="435"/>
      <c r="U1" s="436"/>
      <c r="V1" s="437" t="s">
        <v>229</v>
      </c>
      <c r="W1" s="435"/>
      <c r="X1" s="435"/>
      <c r="Y1" s="436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</row>
    <row r="4" spans="1:27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</row>
    <row r="13" spans="1:27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2"/>
        <v>0</v>
      </c>
      <c r="Z19">
        <f t="shared" si="1"/>
        <v>1</v>
      </c>
      <c r="AA19">
        <f t="shared" si="2"/>
        <v>0</v>
      </c>
    </row>
    <row r="20" spans="1:27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0</v>
      </c>
    </row>
    <row r="21" spans="1:27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0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0</v>
      </c>
    </row>
    <row r="29" spans="1:27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1274488.0820395502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si="13">G36-SUM(H36:N36)</f>
        <v>0</v>
      </c>
      <c r="P36" s="94">
        <f t="shared" si="4"/>
        <v>0</v>
      </c>
      <c r="Q36" s="180">
        <f t="shared" ref="Q36:Q37" si="14"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si="15"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si="16">W36-X36</f>
        <v>0</v>
      </c>
      <c r="Z36">
        <f t="shared" si="1"/>
        <v>0</v>
      </c>
      <c r="AA36">
        <f t="shared" si="2"/>
        <v>0</v>
      </c>
    </row>
    <row r="37" spans="1:27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si="13"/>
        <v>0</v>
      </c>
      <c r="P37" s="94">
        <f t="shared" si="4"/>
        <v>0</v>
      </c>
      <c r="Q37" s="180">
        <f t="shared" si="14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15"/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16"/>
        <v>0</v>
      </c>
      <c r="Z37">
        <f t="shared" si="1"/>
        <v>0</v>
      </c>
      <c r="AA37">
        <f t="shared" si="2"/>
        <v>0</v>
      </c>
    </row>
    <row r="38" spans="1:27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0</v>
      </c>
    </row>
    <row r="47" spans="1:27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x14ac:dyDescent="0.25">
      <c r="A52" s="171" t="str">
        <f t="shared" ref="A52:A83" si="17">A4</f>
        <v>Æg</v>
      </c>
      <c r="B52" s="171" t="str">
        <f t="shared" ref="B52:B83" si="18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9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216803.74196206822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184223.95740906836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x14ac:dyDescent="0.25">
      <c r="A53" s="171" t="str">
        <f t="shared" si="17"/>
        <v>Bælgsæd</v>
      </c>
      <c r="B53" s="171" t="str">
        <f t="shared" si="18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0">D5</f>
        <v>1</v>
      </c>
      <c r="E53" s="171">
        <f t="shared" si="19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579870.22365627799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60625.352642596932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519244.87101368106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x14ac:dyDescent="0.25">
      <c r="A54" s="171" t="str">
        <f t="shared" si="17"/>
        <v>Bioaffald</v>
      </c>
      <c r="B54" s="171" t="str">
        <f t="shared" si="18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0"/>
        <v>0</v>
      </c>
      <c r="E54" s="171">
        <f t="shared" si="19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x14ac:dyDescent="0.25">
      <c r="A55" s="171" t="str">
        <f t="shared" si="17"/>
        <v>Biogas</v>
      </c>
      <c r="B55" s="171" t="str">
        <f t="shared" si="18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0"/>
        <v>0</v>
      </c>
      <c r="E55" s="171">
        <f t="shared" si="19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498359018.90389258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498359018.90389258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498359018.90389258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x14ac:dyDescent="0.25">
      <c r="A56" s="171" t="str">
        <f t="shared" si="17"/>
        <v>Biogasgylle</v>
      </c>
      <c r="B56" s="171" t="str">
        <f t="shared" si="18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0"/>
        <v>0</v>
      </c>
      <c r="E56" s="171">
        <f t="shared" si="19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24420046.602184989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19532024.194819085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4888022.4073659033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x14ac:dyDescent="0.25">
      <c r="A57" s="171" t="str">
        <f t="shared" si="17"/>
        <v>Brun saft</v>
      </c>
      <c r="B57" s="171" t="str">
        <f t="shared" si="18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0"/>
        <v>0</v>
      </c>
      <c r="E57" s="171">
        <f t="shared" si="19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1954221.4059070963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1465666.0544303223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488555.35147677409</v>
      </c>
      <c r="P57" s="94">
        <f t="shared" si="4"/>
        <v>488555.35147677409</v>
      </c>
      <c r="Q57" s="180">
        <f t="shared" si="10"/>
        <v>1465666.0544303223</v>
      </c>
      <c r="R57">
        <f>IFERROR(VLOOKUP(A57,[1]Energiindhold!$A$2:$C$11,3,FALSE),IFERROR(VLOOKUP(A57,[1]Biogasudbytte!$A$2:$B$18,2,FALSE)*[1]Energiindhold!$C$10,0))*P57</f>
        <v>0.27751217966699848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1.1100487186679939</v>
      </c>
      <c r="T57">
        <f>IFERROR(VLOOKUP(A57,[1]Biogasudbytte!$A$2:$B$18,2,FALSE)*[1]Energiindhold!$C$10,0)*K57*IFERROR(VLOOKUP(A57,Biogasanlæg!$F$3:$G$8,2,FALSE),1)</f>
        <v>0.83253653900099556</v>
      </c>
      <c r="U57" s="170">
        <f t="shared" si="11"/>
        <v>0.27751217966699837</v>
      </c>
      <c r="V57" s="169">
        <f>P57*IFERROR(VLOOKUP(A57,[1]Tørstofindhold!A$2:B$24,2,FALSE),0)</f>
        <v>20892.281838966985</v>
      </c>
      <c r="W57">
        <f>IF(E57=År1,Q57,SUM(P57,Q57))*IFERROR(VLOOKUP(A57,[1]Tørstofindhold!A$2:B$24,2,FALSE),0)</f>
        <v>83569.127355867939</v>
      </c>
      <c r="X57">
        <f>K57*IFERROR(VLOOKUP(A57,[1]Tørstofindhold!A$2:B$24,2,FALSE),0)</f>
        <v>62676.845516900954</v>
      </c>
      <c r="Y57" s="170">
        <f t="shared" si="12"/>
        <v>20892.281838966985</v>
      </c>
      <c r="Z57">
        <f t="shared" si="1"/>
        <v>0</v>
      </c>
      <c r="AA57">
        <f t="shared" si="2"/>
        <v>1</v>
      </c>
    </row>
    <row r="58" spans="1:27" x14ac:dyDescent="0.25">
      <c r="A58" s="171" t="str">
        <f t="shared" si="17"/>
        <v>Dybstrøelse</v>
      </c>
      <c r="B58" s="171" t="str">
        <f t="shared" si="18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0"/>
        <v>0</v>
      </c>
      <c r="E58" s="171">
        <f t="shared" si="19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2476043.1675187107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1857032.375639033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234339.7997830208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384670.99209665693</v>
      </c>
      <c r="P58" s="94">
        <f t="shared" si="4"/>
        <v>384670.99209665693</v>
      </c>
      <c r="Q58" s="180">
        <f t="shared" si="10"/>
        <v>1857032.375639033</v>
      </c>
      <c r="R58">
        <f>IFERROR(VLOOKUP(A58,[1]Energiindhold!$A$2:$C$11,3,FALSE),IFERROR(VLOOKUP(A58,[1]Biogasudbytte!$A$2:$B$18,2,FALSE)*[1]Energiindhold!$C$10,0))*P58</f>
        <v>0.82858131697619908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4.8286290541026764</v>
      </c>
      <c r="T58">
        <f>IFERROR(VLOOKUP(A58,[1]Biogasudbytte!$A$2:$B$18,2,FALSE)*[1]Energiindhold!$C$10,0)*K58*IFERROR(VLOOKUP(A58,Biogasanlæg!$F$3:$G$8,2,FALSE),1)</f>
        <v>4.0000477371264775</v>
      </c>
      <c r="U58" s="170">
        <f t="shared" si="11"/>
        <v>0.82858131697619886</v>
      </c>
      <c r="V58" s="169">
        <f>P58*IFERROR(VLOOKUP(A58,[1]Tørstofindhold!A$2:B$24,2,FALSE),0)</f>
        <v>115401.29762899708</v>
      </c>
      <c r="W58">
        <f>IF(E58=År1,Q58,SUM(P58,Q58))*IFERROR(VLOOKUP(A58,[1]Tørstofindhold!A$2:B$24,2,FALSE),0)</f>
        <v>672511.01032070699</v>
      </c>
      <c r="X58">
        <f>K58*IFERROR(VLOOKUP(A58,[1]Tørstofindhold!A$2:B$24,2,FALSE),0)</f>
        <v>557109.71269170986</v>
      </c>
      <c r="Y58" s="170">
        <f t="shared" si="12"/>
        <v>115401.29762899713</v>
      </c>
      <c r="Z58">
        <f t="shared" si="1"/>
        <v>0</v>
      </c>
      <c r="AA58">
        <f t="shared" si="2"/>
        <v>1</v>
      </c>
    </row>
    <row r="59" spans="1:27" x14ac:dyDescent="0.25">
      <c r="A59" s="171" t="str">
        <f t="shared" si="17"/>
        <v>Fiberfraktion</v>
      </c>
      <c r="B59" s="171" t="str">
        <f t="shared" si="18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0"/>
        <v>0</v>
      </c>
      <c r="E59" s="171">
        <f t="shared" si="19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1376432.6858613545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1366383.6728834384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10049.012977916049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2"/>
        <v>0</v>
      </c>
      <c r="Z59">
        <f t="shared" si="1"/>
        <v>0</v>
      </c>
      <c r="AA59">
        <f t="shared" si="2"/>
        <v>1</v>
      </c>
    </row>
    <row r="60" spans="1:27" x14ac:dyDescent="0.25">
      <c r="A60" s="171" t="str">
        <f t="shared" si="17"/>
        <v>Fjerkrægylle</v>
      </c>
      <c r="B60" s="171" t="str">
        <f t="shared" si="18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0"/>
        <v>0</v>
      </c>
      <c r="E60" s="171">
        <f t="shared" si="19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8195.1814461661797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6146.3860846246353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2048.7953615415449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0</v>
      </c>
      <c r="P60" s="94">
        <f t="shared" si="4"/>
        <v>0</v>
      </c>
      <c r="Q60" s="180">
        <f t="shared" si="10"/>
        <v>6146.3860846246353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2.8905839117381199E-3</v>
      </c>
      <c r="T60">
        <f>IFERROR(VLOOKUP(A60,[1]Biogasudbytte!$A$2:$B$18,2,FALSE)*[1]Energiindhold!$C$10,0)*K60*IFERROR(VLOOKUP(A60,Biogasanlæg!$F$3:$G$8,2,FALSE),1)</f>
        <v>2.8905839117381199E-3</v>
      </c>
      <c r="U60" s="170">
        <f t="shared" si="11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387.22232333135202</v>
      </c>
      <c r="X60">
        <f>K60*IFERROR(VLOOKUP(A60,[1]Tørstofindhold!A$2:B$24,2,FALSE),0)</f>
        <v>387.22232333135202</v>
      </c>
      <c r="Y60" s="170">
        <f t="shared" si="12"/>
        <v>0</v>
      </c>
      <c r="Z60">
        <f t="shared" si="1"/>
        <v>0</v>
      </c>
      <c r="AA60">
        <f t="shared" si="2"/>
        <v>0</v>
      </c>
    </row>
    <row r="61" spans="1:27" x14ac:dyDescent="0.25">
      <c r="A61" s="171" t="str">
        <f t="shared" si="17"/>
        <v>Fjerkrækød</v>
      </c>
      <c r="B61" s="171" t="str">
        <f t="shared" si="18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0"/>
        <v>1</v>
      </c>
      <c r="E61" s="171">
        <f t="shared" si="19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199135.17885986279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163840.41226077959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x14ac:dyDescent="0.25">
      <c r="A62" s="171" t="str">
        <f t="shared" si="17"/>
        <v>Frø</v>
      </c>
      <c r="B62" s="171" t="str">
        <f t="shared" si="18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0"/>
        <v>0</v>
      </c>
      <c r="E62" s="171">
        <f t="shared" si="19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1070503.6080136246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1070503.6080136246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x14ac:dyDescent="0.25">
      <c r="A63" s="171" t="str">
        <f t="shared" si="17"/>
        <v>Frugt</v>
      </c>
      <c r="B63" s="171" t="str">
        <f t="shared" si="18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0"/>
        <v>1</v>
      </c>
      <c r="E63" s="171">
        <f t="shared" si="19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30716.468446476159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-227206.82593143947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2"/>
        <v>0</v>
      </c>
      <c r="Z63">
        <f t="shared" si="1"/>
        <v>1</v>
      </c>
      <c r="AA63">
        <f t="shared" si="2"/>
        <v>0</v>
      </c>
    </row>
    <row r="64" spans="1:27" x14ac:dyDescent="0.25">
      <c r="A64" s="171" t="str">
        <f t="shared" si="17"/>
        <v>Glycerin</v>
      </c>
      <c r="B64" s="171" t="str">
        <f t="shared" si="18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0"/>
        <v>0</v>
      </c>
      <c r="E64" s="171">
        <f t="shared" si="19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-114193.60000000001</v>
      </c>
      <c r="P64" s="94">
        <f t="shared" si="4"/>
        <v>0</v>
      </c>
      <c r="Q64" s="180">
        <f t="shared" si="10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1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2"/>
        <v>0</v>
      </c>
      <c r="Z64">
        <f t="shared" si="1"/>
        <v>1</v>
      </c>
      <c r="AA64">
        <f t="shared" si="2"/>
        <v>0</v>
      </c>
    </row>
    <row r="65" spans="1:27" x14ac:dyDescent="0.25">
      <c r="A65" s="171" t="str">
        <f t="shared" si="17"/>
        <v>Græs</v>
      </c>
      <c r="B65" s="171" t="str">
        <f t="shared" si="18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0"/>
        <v>0</v>
      </c>
      <c r="E65" s="171">
        <f t="shared" si="19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20884272.83485553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11502818.645146063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3999207.1106153945</v>
      </c>
      <c r="O65" s="179">
        <f t="shared" si="9"/>
        <v>5382247.0790940728</v>
      </c>
      <c r="P65" s="94">
        <f t="shared" si="4"/>
        <v>5382247.0790940728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9.9026618446482075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9.9026618446482075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9.9026618446482075</v>
      </c>
      <c r="V65" s="169">
        <f>P65*IFERROR(VLOOKUP(A65,[1]Tørstofindhold!A$2:B$24,2,FALSE),0)</f>
        <v>1507029.1821463406</v>
      </c>
      <c r="W65">
        <f>IF(E65=År1,Q65,SUM(P65,Q65))*IFERROR(VLOOKUP(A65,[1]Tørstofindhold!A$2:B$24,2,FALSE),0)</f>
        <v>1507029.1821463406</v>
      </c>
      <c r="X65">
        <f>K65*IFERROR(VLOOKUP(A65,[1]Tørstofindhold!A$2:B$24,2,FALSE),0)</f>
        <v>0</v>
      </c>
      <c r="Y65" s="170">
        <f t="shared" si="12"/>
        <v>1507029.1821463406</v>
      </c>
      <c r="Z65">
        <f t="shared" si="1"/>
        <v>0</v>
      </c>
      <c r="AA65">
        <f t="shared" si="2"/>
        <v>1</v>
      </c>
    </row>
    <row r="66" spans="1:27" x14ac:dyDescent="0.25">
      <c r="A66" s="171" t="str">
        <f t="shared" si="17"/>
        <v>Græsprotein</v>
      </c>
      <c r="B66" s="171" t="str">
        <f t="shared" si="18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0"/>
        <v>0</v>
      </c>
      <c r="E66" s="171">
        <f t="shared" si="19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668553.01884694351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668553.01884694351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x14ac:dyDescent="0.25">
      <c r="A67" s="171" t="str">
        <f t="shared" si="17"/>
        <v>Grøntsager</v>
      </c>
      <c r="B67" s="171" t="str">
        <f t="shared" si="18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0"/>
        <v>1</v>
      </c>
      <c r="E67" s="171">
        <f t="shared" si="19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210089.48510238397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-60051.228482906619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2"/>
        <v>0</v>
      </c>
      <c r="Z67">
        <f t="shared" si="1"/>
        <v>1</v>
      </c>
      <c r="AA67">
        <f t="shared" si="2"/>
        <v>0</v>
      </c>
    </row>
    <row r="68" spans="1:27" x14ac:dyDescent="0.25">
      <c r="A68" s="171" t="str">
        <f t="shared" si="17"/>
        <v>Halm</v>
      </c>
      <c r="B68" s="171" t="str">
        <f t="shared" si="18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0"/>
        <v>0</v>
      </c>
      <c r="E68" s="171">
        <f t="shared" si="19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3138912.1771279066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726662.21292446053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701634.69676209067</v>
      </c>
      <c r="J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1710615.2674413556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21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1710615.2674413556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17.680588125040391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17.680588125040391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1454022.9773251521</v>
      </c>
      <c r="X68">
        <f>K68*IFERROR(VLOOKUP(A68,[1]Tørstofindhold!A$2:B$24,2,FALSE),0)</f>
        <v>0</v>
      </c>
      <c r="Y68" s="170">
        <f t="shared" si="12"/>
        <v>1454022.9773251521</v>
      </c>
      <c r="Z68">
        <f t="shared" ref="Z68:Z131" si="22">IF(SUMIFS($O$4:$O$291,$A$4:$A$291,A68,$E$4:$E$291,E68)&lt;0,1,0)</f>
        <v>0</v>
      </c>
      <c r="AA68">
        <f t="shared" ref="AA68:AA131" si="23">IF(SUMIFS($O$4:$O$291,$A$4:$A$291,A68,$E$4:$E$291,E68)&gt;0,1,0)</f>
        <v>0</v>
      </c>
    </row>
    <row r="69" spans="1:27" x14ac:dyDescent="0.25">
      <c r="A69" s="171" t="str">
        <f t="shared" si="17"/>
        <v>Have/parkaffald</v>
      </c>
      <c r="B69" s="171" t="str">
        <f t="shared" si="18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0"/>
        <v>0</v>
      </c>
      <c r="E69" s="171">
        <f t="shared" si="19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21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1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2"/>
        <v>37432.026380817726</v>
      </c>
      <c r="Z69">
        <f t="shared" si="22"/>
        <v>0</v>
      </c>
      <c r="AA69">
        <f t="shared" si="23"/>
        <v>0</v>
      </c>
    </row>
    <row r="70" spans="1:27" x14ac:dyDescent="0.25">
      <c r="A70" s="171" t="str">
        <f t="shared" si="17"/>
        <v>Import af foder</v>
      </c>
      <c r="B70" s="171" t="str">
        <f t="shared" si="18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0"/>
        <v>1</v>
      </c>
      <c r="E70" s="171">
        <f t="shared" si="19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4538481.2603277434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-4538481.2603277434</v>
      </c>
      <c r="P70" s="94">
        <f t="shared" si="21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2"/>
        <v>0</v>
      </c>
      <c r="Z70">
        <f t="shared" si="22"/>
        <v>1</v>
      </c>
      <c r="AA70">
        <f t="shared" si="23"/>
        <v>0</v>
      </c>
    </row>
    <row r="71" spans="1:27" x14ac:dyDescent="0.25">
      <c r="A71" s="171" t="str">
        <f t="shared" si="17"/>
        <v>Industriaffald</v>
      </c>
      <c r="B71" s="171" t="str">
        <f t="shared" si="18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0"/>
        <v>0</v>
      </c>
      <c r="E71" s="171">
        <f t="shared" si="19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504317.49416665337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504317.49416665337</v>
      </c>
      <c r="P71" s="94">
        <f t="shared" si="21"/>
        <v>504317.49416665337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2.1852732634983512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2.1852732634983512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2.1852732634983512</v>
      </c>
      <c r="V71" s="169">
        <f>P71*IFERROR(VLOOKUP(A71,[1]Tørstofindhold!A$2:B$24,2,FALSE),0)</f>
        <v>211813.34754999442</v>
      </c>
      <c r="W71">
        <f>IF(E71=År1,Q71,SUM(P71,Q71))*IFERROR(VLOOKUP(A71,[1]Tørstofindhold!A$2:B$24,2,FALSE),0)</f>
        <v>211813.34754999442</v>
      </c>
      <c r="X71">
        <f>K71*IFERROR(VLOOKUP(A71,[1]Tørstofindhold!A$2:B$24,2,FALSE),0)</f>
        <v>0</v>
      </c>
      <c r="Y71" s="170">
        <f t="shared" si="12"/>
        <v>211813.34754999442</v>
      </c>
      <c r="Z71">
        <f t="shared" si="22"/>
        <v>0</v>
      </c>
      <c r="AA71">
        <f t="shared" si="23"/>
        <v>1</v>
      </c>
    </row>
    <row r="72" spans="1:27" x14ac:dyDescent="0.25">
      <c r="A72" s="171" t="str">
        <f t="shared" si="17"/>
        <v>Juletræer</v>
      </c>
      <c r="B72" s="171" t="str">
        <f t="shared" si="18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0"/>
        <v>0</v>
      </c>
      <c r="E72" s="171">
        <f t="shared" si="19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682696.07698701904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682696.07698701904</v>
      </c>
      <c r="P72" s="94">
        <f t="shared" si="21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2"/>
        <v>0</v>
      </c>
      <c r="Z72">
        <f t="shared" si="22"/>
        <v>0</v>
      </c>
      <c r="AA72">
        <f t="shared" si="23"/>
        <v>1</v>
      </c>
    </row>
    <row r="73" spans="1:27" x14ac:dyDescent="0.25">
      <c r="A73" s="171" t="str">
        <f t="shared" si="17"/>
        <v>Kartofler</v>
      </c>
      <c r="B73" s="171" t="str">
        <f t="shared" si="18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0"/>
        <v>1</v>
      </c>
      <c r="E73" s="171">
        <f t="shared" si="19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1699454.8233741326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1575923.1402773415</v>
      </c>
      <c r="P73" s="94">
        <f t="shared" si="21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2"/>
        <v>0</v>
      </c>
      <c r="Z73">
        <f t="shared" si="22"/>
        <v>0</v>
      </c>
      <c r="AA73">
        <f t="shared" si="23"/>
        <v>1</v>
      </c>
    </row>
    <row r="74" spans="1:27" x14ac:dyDescent="0.25">
      <c r="A74" s="171" t="str">
        <f t="shared" si="17"/>
        <v>Korn</v>
      </c>
      <c r="B74" s="171" t="str">
        <f t="shared" si="18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0"/>
        <v>1</v>
      </c>
      <c r="E74" s="171">
        <f t="shared" si="19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5232248.8167889407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3565270.5142774517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1371045.2594884071</v>
      </c>
      <c r="P74" s="94">
        <f t="shared" si="21"/>
        <v>1371045.2594884071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4.6956380674114664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4.6956380674114664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4.6956380674114664</v>
      </c>
      <c r="V74" s="169">
        <f>P74*IFERROR(VLOOKUP(A74,[1]Tørstofindhold!A$2:B$24,2,FALSE),0)</f>
        <v>425024.03044140618</v>
      </c>
      <c r="W74">
        <f>IF(E74=År1,Q74,SUM(P74,Q74))*IFERROR(VLOOKUP(A74,[1]Tørstofindhold!A$2:B$24,2,FALSE),0)</f>
        <v>425024.03044140618</v>
      </c>
      <c r="X74">
        <f>K74*IFERROR(VLOOKUP(A74,[1]Tørstofindhold!A$2:B$24,2,FALSE),0)</f>
        <v>0</v>
      </c>
      <c r="Y74" s="170">
        <f t="shared" si="12"/>
        <v>425024.03044140618</v>
      </c>
      <c r="Z74">
        <f t="shared" si="22"/>
        <v>0</v>
      </c>
      <c r="AA74">
        <f t="shared" si="23"/>
        <v>1</v>
      </c>
    </row>
    <row r="75" spans="1:27" x14ac:dyDescent="0.25">
      <c r="A75" s="171" t="str">
        <f t="shared" si="17"/>
        <v>Kunstgødning</v>
      </c>
      <c r="B75" s="171" t="str">
        <f t="shared" si="18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0"/>
        <v>0</v>
      </c>
      <c r="E75" s="171">
        <f t="shared" si="19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441076.09050595498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-441076.09050595498</v>
      </c>
      <c r="P75" s="94">
        <f t="shared" si="21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2"/>
        <v>0</v>
      </c>
      <c r="Z75">
        <f t="shared" ca="1" si="22"/>
        <v>1</v>
      </c>
      <c r="AA75">
        <f t="shared" ca="1" si="23"/>
        <v>0</v>
      </c>
    </row>
    <row r="76" spans="1:27" x14ac:dyDescent="0.25">
      <c r="A76" s="171" t="str">
        <f t="shared" si="17"/>
        <v>Kvæggylle</v>
      </c>
      <c r="B76" s="171" t="str">
        <f t="shared" si="18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0"/>
        <v>0</v>
      </c>
      <c r="E76" s="171">
        <f t="shared" si="19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11432655.049200363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8574491.2869002726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2858163.7623000909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0</v>
      </c>
      <c r="P76" s="94">
        <f t="shared" si="21"/>
        <v>0</v>
      </c>
      <c r="Q76" s="180">
        <f t="shared" si="10"/>
        <v>8574491.2869002726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4.3403217445160491</v>
      </c>
      <c r="T76">
        <f>IFERROR(VLOOKUP(A76,[1]Biogasudbytte!$A$2:$B$18,2,FALSE)*[1]Energiindhold!$C$10,0)*K76*IFERROR(VLOOKUP(A76,Biogasanlæg!$F$3:$G$8,2,FALSE),1)</f>
        <v>4.3403217445160491</v>
      </c>
      <c r="U76" s="170">
        <f t="shared" si="11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651661.33780442073</v>
      </c>
      <c r="X76">
        <f>K76*IFERROR(VLOOKUP(A76,[1]Tørstofindhold!A$2:B$24,2,FALSE),0)</f>
        <v>651661.33780442073</v>
      </c>
      <c r="Y76" s="170">
        <f t="shared" si="12"/>
        <v>0</v>
      </c>
      <c r="Z76">
        <f t="shared" si="22"/>
        <v>0</v>
      </c>
      <c r="AA76">
        <f t="shared" si="23"/>
        <v>0</v>
      </c>
    </row>
    <row r="77" spans="1:27" x14ac:dyDescent="0.25">
      <c r="A77" s="171" t="str">
        <f t="shared" si="17"/>
        <v>Mælk til foder</v>
      </c>
      <c r="B77" s="171" t="str">
        <f t="shared" si="18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0"/>
        <v>0</v>
      </c>
      <c r="E77" s="171">
        <f t="shared" si="19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1753952.2647384077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1424695.7871010278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329256.4776373799</v>
      </c>
      <c r="P77" s="94">
        <f t="shared" si="21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2"/>
        <v>0</v>
      </c>
      <c r="Z77">
        <f t="shared" si="22"/>
        <v>0</v>
      </c>
      <c r="AA77">
        <f t="shared" si="23"/>
        <v>1</v>
      </c>
    </row>
    <row r="78" spans="1:27" x14ac:dyDescent="0.25">
      <c r="A78" s="171" t="str">
        <f t="shared" si="17"/>
        <v>Majs</v>
      </c>
      <c r="B78" s="171" t="str">
        <f t="shared" si="18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0"/>
        <v>1</v>
      </c>
      <c r="E78" s="171">
        <f t="shared" si="19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6020446.6592587531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3430547.5084050144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2589899.1508537387</v>
      </c>
      <c r="P78" s="94">
        <f t="shared" si="21"/>
        <v>2589899.1508537387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9.2977379515649226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9.2977379515649226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9.2977379515649226</v>
      </c>
      <c r="V78" s="169">
        <f>P78*IFERROR(VLOOKUP(A78,[1]Tørstofindhold!A$2:B$24,2,FALSE),0)</f>
        <v>776969.74525612162</v>
      </c>
      <c r="W78">
        <f>IF(E78=År1,Q78,SUM(P78,Q78))*IFERROR(VLOOKUP(A78,[1]Tørstofindhold!A$2:B$24,2,FALSE),0)</f>
        <v>776969.74525612162</v>
      </c>
      <c r="X78">
        <f>K78*IFERROR(VLOOKUP(A78,[1]Tørstofindhold!A$2:B$24,2,FALSE),0)</f>
        <v>0</v>
      </c>
      <c r="Y78" s="170">
        <f t="shared" si="12"/>
        <v>776969.74525612162</v>
      </c>
      <c r="Z78">
        <f t="shared" si="22"/>
        <v>0</v>
      </c>
      <c r="AA78">
        <f t="shared" si="23"/>
        <v>1</v>
      </c>
    </row>
    <row r="79" spans="1:27" x14ac:dyDescent="0.25">
      <c r="A79" s="171" t="str">
        <f t="shared" si="17"/>
        <v>Mejeriprodukter</v>
      </c>
      <c r="B79" s="171" t="str">
        <f t="shared" si="18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0"/>
        <v>1</v>
      </c>
      <c r="E79" s="171">
        <f t="shared" si="19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3384217.5884121819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2911810.7123936838</v>
      </c>
      <c r="P79" s="94">
        <f t="shared" si="21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2"/>
        <v>0</v>
      </c>
      <c r="Z79">
        <f t="shared" si="22"/>
        <v>0</v>
      </c>
      <c r="AA79">
        <f t="shared" si="23"/>
        <v>1</v>
      </c>
    </row>
    <row r="80" spans="1:27" x14ac:dyDescent="0.25">
      <c r="A80" s="171" t="str">
        <f t="shared" si="17"/>
        <v>Muslinger</v>
      </c>
      <c r="B80" s="171" t="str">
        <f t="shared" si="18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0"/>
        <v>1</v>
      </c>
      <c r="E80" s="171">
        <f t="shared" si="19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21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2"/>
        <v>131.83534701746427</v>
      </c>
      <c r="Z80">
        <f t="shared" si="22"/>
        <v>0</v>
      </c>
      <c r="AA80">
        <f t="shared" si="23"/>
        <v>1</v>
      </c>
    </row>
    <row r="81" spans="1:27" x14ac:dyDescent="0.25">
      <c r="A81" s="171" t="str">
        <f t="shared" si="17"/>
        <v>Oksekød</v>
      </c>
      <c r="B81" s="171" t="str">
        <f t="shared" si="18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0"/>
        <v>1</v>
      </c>
      <c r="E81" s="171">
        <f t="shared" si="19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92134.72283996953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32106.469801067266</v>
      </c>
      <c r="P81" s="94">
        <f t="shared" si="21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2"/>
        <v>0</v>
      </c>
      <c r="Z81">
        <f t="shared" si="22"/>
        <v>1</v>
      </c>
      <c r="AA81">
        <f t="shared" si="23"/>
        <v>0</v>
      </c>
    </row>
    <row r="82" spans="1:27" x14ac:dyDescent="0.25">
      <c r="A82" s="171" t="str">
        <f t="shared" si="17"/>
        <v>Øvrige</v>
      </c>
      <c r="B82" s="171" t="str">
        <f t="shared" si="18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0"/>
        <v>1</v>
      </c>
      <c r="E82" s="171">
        <f t="shared" si="19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985484.16596559505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985484.16596559505</v>
      </c>
      <c r="P82" s="94">
        <f t="shared" si="21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2"/>
        <v>0</v>
      </c>
      <c r="Z82">
        <f t="shared" si="22"/>
        <v>0</v>
      </c>
      <c r="AA82">
        <f t="shared" si="23"/>
        <v>1</v>
      </c>
    </row>
    <row r="83" spans="1:27" x14ac:dyDescent="0.25">
      <c r="A83" s="171" t="str">
        <f t="shared" si="17"/>
        <v>Pil &amp; poppel</v>
      </c>
      <c r="B83" s="171" t="str">
        <f t="shared" si="18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0"/>
        <v>0</v>
      </c>
      <c r="E83" s="171">
        <f t="shared" si="19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147266.58662801079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147266.58662801079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4">G83-SUM(H83:N83)</f>
        <v>0</v>
      </c>
      <c r="P83" s="94">
        <f t="shared" si="21"/>
        <v>0</v>
      </c>
      <c r="Q83" s="180">
        <f t="shared" ref="Q83:Q150" si="25">SUM(K83,M83)</f>
        <v>147266.58662801079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2.709705193955398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6">S83-T83</f>
        <v>2.709705193955398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61115.633450624482</v>
      </c>
      <c r="X83">
        <f>K83*IFERROR(VLOOKUP(A83,[1]Tørstofindhold!A$2:B$24,2,FALSE),0)</f>
        <v>0</v>
      </c>
      <c r="Y83" s="170">
        <f t="shared" ref="Y83:Y150" si="27">W83-X83</f>
        <v>61115.633450624482</v>
      </c>
      <c r="Z83">
        <f t="shared" si="22"/>
        <v>0</v>
      </c>
      <c r="AA83">
        <f t="shared" si="23"/>
        <v>0</v>
      </c>
    </row>
    <row r="84" spans="1:27" x14ac:dyDescent="0.25">
      <c r="A84" s="171" t="str">
        <f t="shared" ref="A84:A85" si="28">A36</f>
        <v>Pyrolysegas</v>
      </c>
      <c r="B84" s="171" t="str">
        <f t="shared" ref="B84:B85" si="29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0"/>
        <v>0</v>
      </c>
      <c r="E84" s="171">
        <f t="shared" si="19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si="30">G84-SUM(H84:N84)</f>
        <v>0</v>
      </c>
      <c r="P84" s="94">
        <f t="shared" si="21"/>
        <v>0</v>
      </c>
      <c r="Q84" s="180">
        <f t="shared" ref="Q84:Q85" si="31"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si="32"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si="33">W84-X84</f>
        <v>0</v>
      </c>
      <c r="Z84">
        <f t="shared" si="22"/>
        <v>0</v>
      </c>
      <c r="AA84">
        <f t="shared" si="23"/>
        <v>0</v>
      </c>
    </row>
    <row r="85" spans="1:27" x14ac:dyDescent="0.25">
      <c r="A85" s="171" t="str">
        <f t="shared" si="28"/>
        <v>Pyrolyseolie</v>
      </c>
      <c r="B85" s="171" t="str">
        <f t="shared" si="29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0"/>
        <v>0</v>
      </c>
      <c r="E85" s="171">
        <f t="shared" si="19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si="30"/>
        <v>0</v>
      </c>
      <c r="P85" s="94">
        <f t="shared" si="21"/>
        <v>0</v>
      </c>
      <c r="Q85" s="180">
        <f t="shared" si="31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32"/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33"/>
        <v>0</v>
      </c>
      <c r="Z85">
        <f t="shared" si="22"/>
        <v>0</v>
      </c>
      <c r="AA85">
        <f t="shared" si="23"/>
        <v>0</v>
      </c>
    </row>
    <row r="86" spans="1:27" x14ac:dyDescent="0.25">
      <c r="A86" s="171" t="str">
        <f t="shared" ref="A86:A131" si="34">A38</f>
        <v>Råmælk</v>
      </c>
      <c r="B86" s="171" t="str">
        <f t="shared" ref="B86:B131" si="3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0"/>
        <v>0</v>
      </c>
      <c r="E86" s="171">
        <f t="shared" si="19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5269917.7981031686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4"/>
        <v>5269917.7981031686</v>
      </c>
      <c r="P86" s="94">
        <f t="shared" si="21"/>
        <v>0</v>
      </c>
      <c r="Q86" s="180">
        <f t="shared" si="25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6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7"/>
        <v>0</v>
      </c>
      <c r="Z86">
        <f t="shared" si="22"/>
        <v>0</v>
      </c>
      <c r="AA86">
        <f t="shared" si="23"/>
        <v>1</v>
      </c>
    </row>
    <row r="87" spans="1:27" x14ac:dyDescent="0.25">
      <c r="A87" s="171" t="str">
        <f t="shared" si="34"/>
        <v>Raps</v>
      </c>
      <c r="B87" s="171" t="str">
        <f t="shared" si="3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0"/>
        <v>0</v>
      </c>
      <c r="E87" s="171">
        <f t="shared" si="19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506825.58780650195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506825.58780650195</v>
      </c>
      <c r="O87" s="179">
        <f t="shared" si="24"/>
        <v>0</v>
      </c>
      <c r="P87" s="94">
        <f t="shared" si="21"/>
        <v>0</v>
      </c>
      <c r="Q87" s="180">
        <f t="shared" si="25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6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7"/>
        <v>0</v>
      </c>
      <c r="Z87">
        <f t="shared" si="22"/>
        <v>0</v>
      </c>
      <c r="AA87">
        <f t="shared" si="23"/>
        <v>0</v>
      </c>
    </row>
    <row r="88" spans="1:27" x14ac:dyDescent="0.25">
      <c r="A88" s="171" t="str">
        <f t="shared" si="34"/>
        <v>Rapskage</v>
      </c>
      <c r="B88" s="171" t="str">
        <f t="shared" si="3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0"/>
        <v>0</v>
      </c>
      <c r="E88" s="171">
        <f t="shared" si="19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253412.79390325097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201242.49002195371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4"/>
        <v>52170.303881297266</v>
      </c>
      <c r="P88" s="94">
        <f t="shared" si="21"/>
        <v>0</v>
      </c>
      <c r="Q88" s="180">
        <f t="shared" si="25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6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7"/>
        <v>0</v>
      </c>
      <c r="Z88">
        <f t="shared" si="22"/>
        <v>0</v>
      </c>
      <c r="AA88">
        <f t="shared" si="23"/>
        <v>1</v>
      </c>
    </row>
    <row r="89" spans="1:27" x14ac:dyDescent="0.25">
      <c r="A89" s="171" t="str">
        <f t="shared" si="34"/>
        <v>Rapsolie</v>
      </c>
      <c r="B89" s="171" t="str">
        <f t="shared" si="3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0"/>
        <v>1</v>
      </c>
      <c r="E89" s="171">
        <f t="shared" si="19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162184.18809808063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162184.18809808063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4"/>
        <v>0</v>
      </c>
      <c r="P89" s="94">
        <f t="shared" si="21"/>
        <v>0</v>
      </c>
      <c r="Q89" s="180">
        <f t="shared" si="25"/>
        <v>162184.18809808063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5.6764465834328215</v>
      </c>
      <c r="T89">
        <f>IFERROR(VLOOKUP(A89,[1]Biogasudbytte!$A$2:$B$18,2,FALSE)*[1]Energiindhold!$C$10,0)*K89*IFERROR(VLOOKUP(A89,Biogasanlæg!$F$3:$G$8,2,FALSE),1)</f>
        <v>0</v>
      </c>
      <c r="U89" s="170">
        <f t="shared" si="26"/>
        <v>5.6764465834328215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7"/>
        <v>0</v>
      </c>
      <c r="Z89">
        <f t="shared" si="22"/>
        <v>0</v>
      </c>
      <c r="AA89">
        <f t="shared" si="23"/>
        <v>0</v>
      </c>
    </row>
    <row r="90" spans="1:27" x14ac:dyDescent="0.25">
      <c r="A90" s="171" t="str">
        <f t="shared" si="34"/>
        <v>Roer</v>
      </c>
      <c r="B90" s="171" t="str">
        <f t="shared" si="3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0"/>
        <v>1</v>
      </c>
      <c r="E90" s="171">
        <f t="shared" si="19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1897119.255071626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790655.64071386843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4"/>
        <v>1106463.6143577576</v>
      </c>
      <c r="P90" s="94">
        <f t="shared" si="21"/>
        <v>1106463.6143577576</v>
      </c>
      <c r="Q90" s="180">
        <f t="shared" si="25"/>
        <v>0</v>
      </c>
      <c r="R90">
        <f>IFERROR(VLOOKUP(A90,[1]Energiindhold!$A$2:$C$11,3,FALSE),IFERROR(VLOOKUP(A90,[1]Biogasudbytte!$A$2:$B$18,2,FALSE)*[1]Energiindhold!$C$10,0))*P90</f>
        <v>3.0029865079115283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3.0029865079115283</v>
      </c>
      <c r="T90">
        <f>IFERROR(VLOOKUP(A90,[1]Biogasudbytte!$A$2:$B$18,2,FALSE)*[1]Energiindhold!$C$10,0)*K90*IFERROR(VLOOKUP(A90,Biogasanlæg!$F$3:$G$8,2,FALSE),1)</f>
        <v>0</v>
      </c>
      <c r="U90" s="170">
        <f t="shared" si="26"/>
        <v>3.0029865079115283</v>
      </c>
      <c r="V90" s="169">
        <f>P90*IFERROR(VLOOKUP(A90,[1]Tørstofindhold!A$2:B$24,2,FALSE),0)</f>
        <v>221292.72287155152</v>
      </c>
      <c r="W90">
        <f>IF(E90=År1,Q90,SUM(P90,Q90))*IFERROR(VLOOKUP(A90,[1]Tørstofindhold!A$2:B$24,2,FALSE),0)</f>
        <v>221292.72287155152</v>
      </c>
      <c r="X90">
        <f>K90*IFERROR(VLOOKUP(A90,[1]Tørstofindhold!A$2:B$24,2,FALSE),0)</f>
        <v>0</v>
      </c>
      <c r="Y90" s="170">
        <f t="shared" si="27"/>
        <v>221292.72287155152</v>
      </c>
      <c r="Z90">
        <f t="shared" si="22"/>
        <v>0</v>
      </c>
      <c r="AA90">
        <f t="shared" si="23"/>
        <v>1</v>
      </c>
    </row>
    <row r="91" spans="1:27" x14ac:dyDescent="0.25">
      <c r="A91" s="171" t="str">
        <f t="shared" si="34"/>
        <v>Slagteriaffald til andet</v>
      </c>
      <c r="B91" s="171" t="str">
        <f t="shared" si="3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0"/>
        <v>0</v>
      </c>
      <c r="E91" s="171">
        <f t="shared" si="19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183535.7889051619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4"/>
        <v>183535.7889051619</v>
      </c>
      <c r="P91" s="94">
        <f t="shared" si="21"/>
        <v>0</v>
      </c>
      <c r="Q91" s="180">
        <f t="shared" si="25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6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7"/>
        <v>0</v>
      </c>
      <c r="Z91">
        <f t="shared" si="22"/>
        <v>0</v>
      </c>
      <c r="AA91">
        <f t="shared" si="23"/>
        <v>1</v>
      </c>
    </row>
    <row r="92" spans="1:27" x14ac:dyDescent="0.25">
      <c r="A92" s="171" t="str">
        <f t="shared" si="34"/>
        <v>Slagteriaffald til foder</v>
      </c>
      <c r="B92" s="171" t="str">
        <f t="shared" si="3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0"/>
        <v>0</v>
      </c>
      <c r="E92" s="171">
        <f t="shared" si="19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130464.13373201691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37048.826614920348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4"/>
        <v>93415.307117096556</v>
      </c>
      <c r="P92" s="94">
        <f t="shared" si="21"/>
        <v>0</v>
      </c>
      <c r="Q92" s="180">
        <f t="shared" si="25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6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7"/>
        <v>0</v>
      </c>
      <c r="Z92">
        <f t="shared" si="22"/>
        <v>0</v>
      </c>
      <c r="AA92">
        <f t="shared" si="23"/>
        <v>1</v>
      </c>
    </row>
    <row r="93" spans="1:27" x14ac:dyDescent="0.25">
      <c r="A93" s="171" t="str">
        <f t="shared" si="34"/>
        <v>Spildevandsslam</v>
      </c>
      <c r="B93" s="171" t="str">
        <f t="shared" si="3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0"/>
        <v>0</v>
      </c>
      <c r="E93" s="171">
        <f t="shared" si="19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3983898.1540730824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2987923.6155548119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4"/>
        <v>995974.53851827048</v>
      </c>
      <c r="P93" s="94">
        <f t="shared" si="21"/>
        <v>995974.53851827048</v>
      </c>
      <c r="Q93" s="180">
        <f t="shared" si="25"/>
        <v>2987923.6155548119</v>
      </c>
      <c r="R93">
        <f>IFERROR(VLOOKUP(A93,[1]Energiindhold!$A$2:$C$11,3,FALSE),IFERROR(VLOOKUP(A93,[1]Biogasudbytte!$A$2:$B$18,2,FALSE)*[1]Energiindhold!$C$10,0))*P93</f>
        <v>0.49700125446600224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1.9880050178640092</v>
      </c>
      <c r="T93">
        <f>IFERROR(VLOOKUP(A93,[1]Biogasudbytte!$A$2:$B$18,2,FALSE)*[1]Energiindhold!$C$10,0)*K93*IFERROR(VLOOKUP(A93,Biogasanlæg!$F$3:$G$8,2,FALSE),1)</f>
        <v>1.4910037633980069</v>
      </c>
      <c r="U93" s="170">
        <f t="shared" si="26"/>
        <v>0.4970012544660023</v>
      </c>
      <c r="V93" s="169">
        <f>P93*IFERROR(VLOOKUP(A93,[1]Tørstofindhold!A$2:B$24,2,FALSE),0)</f>
        <v>59758.47231109623</v>
      </c>
      <c r="W93">
        <f>IF(E93=År1,Q93,SUM(P93,Q93))*IFERROR(VLOOKUP(A93,[1]Tørstofindhold!A$2:B$24,2,FALSE),0)</f>
        <v>239033.88924438495</v>
      </c>
      <c r="X93">
        <f>K93*IFERROR(VLOOKUP(A93,[1]Tørstofindhold!A$2:B$24,2,FALSE),0)</f>
        <v>179275.41693328871</v>
      </c>
      <c r="Y93" s="170">
        <f t="shared" si="27"/>
        <v>59758.472311096237</v>
      </c>
      <c r="Z93">
        <f t="shared" si="22"/>
        <v>0</v>
      </c>
      <c r="AA93">
        <f t="shared" si="23"/>
        <v>1</v>
      </c>
    </row>
    <row r="94" spans="1:27" x14ac:dyDescent="0.25">
      <c r="A94" s="171" t="str">
        <f t="shared" si="34"/>
        <v>Svinegylle</v>
      </c>
      <c r="B94" s="171" t="str">
        <f t="shared" si="3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0"/>
        <v>0</v>
      </c>
      <c r="E94" s="171">
        <f t="shared" si="19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14875101.933150031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11156326.449862523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3718775.4832875077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4"/>
        <v>0</v>
      </c>
      <c r="P94" s="94">
        <f t="shared" si="21"/>
        <v>0</v>
      </c>
      <c r="Q94" s="180">
        <f t="shared" si="25"/>
        <v>11156326.449862523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4.8061454346007757</v>
      </c>
      <c r="T94">
        <f>IFERROR(VLOOKUP(A94,[1]Biogasudbytte!$A$2:$B$18,2,FALSE)*[1]Energiindhold!$C$10,0)*K94*IFERROR(VLOOKUP(A94,Biogasanlæg!$F$3:$G$8,2,FALSE),1)</f>
        <v>4.8061454346007757</v>
      </c>
      <c r="U94" s="170">
        <f t="shared" si="26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557816.32249312615</v>
      </c>
      <c r="X94">
        <f>K94*IFERROR(VLOOKUP(A94,[1]Tørstofindhold!A$2:B$24,2,FALSE),0)</f>
        <v>557816.32249312615</v>
      </c>
      <c r="Y94" s="170">
        <f t="shared" si="27"/>
        <v>0</v>
      </c>
      <c r="Z94">
        <f t="shared" si="22"/>
        <v>0</v>
      </c>
      <c r="AA94">
        <f t="shared" si="23"/>
        <v>0</v>
      </c>
    </row>
    <row r="95" spans="1:27" x14ac:dyDescent="0.25">
      <c r="A95" s="171" t="str">
        <f t="shared" si="34"/>
        <v>Svinekød</v>
      </c>
      <c r="B95" s="171" t="str">
        <f t="shared" si="3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0"/>
        <v>1</v>
      </c>
      <c r="E95" s="171">
        <f t="shared" si="19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1396729.6165794584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4"/>
        <v>1274854.0725307781</v>
      </c>
      <c r="P95" s="94">
        <f t="shared" si="21"/>
        <v>0</v>
      </c>
      <c r="Q95" s="180">
        <f t="shared" si="25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6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7"/>
        <v>0</v>
      </c>
      <c r="Z95">
        <f t="shared" si="22"/>
        <v>0</v>
      </c>
      <c r="AA95">
        <f t="shared" si="23"/>
        <v>1</v>
      </c>
    </row>
    <row r="96" spans="1:27" x14ac:dyDescent="0.25">
      <c r="A96" s="171" t="str">
        <f t="shared" si="34"/>
        <v>Tang</v>
      </c>
      <c r="B96" s="171" t="str">
        <f t="shared" si="3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0"/>
        <v>1</v>
      </c>
      <c r="E96" s="171">
        <f t="shared" si="19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4"/>
        <v>382.5</v>
      </c>
      <c r="P96" s="94">
        <f t="shared" si="21"/>
        <v>382.5</v>
      </c>
      <c r="Q96" s="180">
        <f t="shared" si="25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6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7"/>
        <v>57.375</v>
      </c>
      <c r="Z96">
        <f t="shared" si="22"/>
        <v>0</v>
      </c>
      <c r="AA96">
        <f t="shared" si="23"/>
        <v>1</v>
      </c>
    </row>
    <row r="97" spans="1:27" x14ac:dyDescent="0.25">
      <c r="A97" s="171" t="str">
        <f t="shared" si="34"/>
        <v>Total til biogas</v>
      </c>
      <c r="B97" s="171" t="str">
        <f t="shared" si="3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0"/>
        <v>0</v>
      </c>
      <c r="E97" s="171">
        <f t="shared" si="19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4"/>
        <v>0</v>
      </c>
      <c r="P97" s="94">
        <f t="shared" si="21"/>
        <v>0</v>
      </c>
      <c r="Q97" s="180">
        <f t="shared" si="25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6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7"/>
        <v>0</v>
      </c>
      <c r="Z97">
        <f t="shared" si="22"/>
        <v>0</v>
      </c>
      <c r="AA97">
        <f t="shared" si="23"/>
        <v>0</v>
      </c>
    </row>
    <row r="98" spans="1:27" x14ac:dyDescent="0.25">
      <c r="A98" s="171" t="str">
        <f t="shared" si="34"/>
        <v>Træ til energi</v>
      </c>
      <c r="B98" s="171" t="str">
        <f t="shared" si="3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0"/>
        <v>0</v>
      </c>
      <c r="E98" s="171">
        <f t="shared" si="19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2225869.1010711943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2225869.1010711943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4"/>
        <v>0</v>
      </c>
      <c r="P98" s="94">
        <f t="shared" ca="1" si="21"/>
        <v>0</v>
      </c>
      <c r="Q98" s="180">
        <f t="shared" ca="1" si="25"/>
        <v>2225869.1010711943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32.260787180482176</v>
      </c>
      <c r="T98">
        <f>IFERROR(VLOOKUP(A98,[1]Biogasudbytte!$A$2:$B$18,2,FALSE)*[1]Energiindhold!$C$10,0)*K98*IFERROR(VLOOKUP(A98,Biogasanlæg!$F$3:$G$8,2,FALSE),1)</f>
        <v>0</v>
      </c>
      <c r="U98" s="170">
        <f t="shared" ca="1" si="26"/>
        <v>32.260787180482176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1100877.7595714615</v>
      </c>
      <c r="X98">
        <f>K98*IFERROR(VLOOKUP(A98,[1]Tørstofindhold!A$2:B$24,2,FALSE),0)</f>
        <v>0</v>
      </c>
      <c r="Y98" s="170">
        <f t="shared" ca="1" si="27"/>
        <v>1100877.7595714615</v>
      </c>
      <c r="Z98">
        <f t="shared" ca="1" si="22"/>
        <v>0</v>
      </c>
      <c r="AA98">
        <f t="shared" ca="1" si="23"/>
        <v>0</v>
      </c>
    </row>
    <row r="99" spans="1:27" x14ac:dyDescent="0.25">
      <c r="A99" s="171" t="str">
        <f t="shared" si="34"/>
        <v>Træmaterialer</v>
      </c>
      <c r="B99" s="171" t="str">
        <f t="shared" si="3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0"/>
        <v>0</v>
      </c>
      <c r="E99" s="171">
        <f t="shared" si="19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613377.28282504401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613377.28282504401</v>
      </c>
      <c r="O99" s="179">
        <f t="shared" ca="1" si="24"/>
        <v>0</v>
      </c>
      <c r="P99" s="94">
        <f t="shared" si="21"/>
        <v>0</v>
      </c>
      <c r="Q99" s="180">
        <f t="shared" si="25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6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7"/>
        <v>0</v>
      </c>
      <c r="Z99">
        <f t="shared" ca="1" si="22"/>
        <v>0</v>
      </c>
      <c r="AA99">
        <f t="shared" ca="1" si="23"/>
        <v>0</v>
      </c>
    </row>
    <row r="100" spans="1:27" x14ac:dyDescent="0.25">
      <c r="A100" s="171" t="str">
        <f t="shared" si="34"/>
        <v>Æg</v>
      </c>
      <c r="B100" s="171" t="str">
        <f t="shared" si="3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0"/>
        <v>1</v>
      </c>
      <c r="E100" s="171">
        <f t="shared" ref="E100:E147" si="3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216803.74196206822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4"/>
        <v>182953.77307562341</v>
      </c>
      <c r="P100" s="94">
        <f t="shared" si="21"/>
        <v>0</v>
      </c>
      <c r="Q100" s="180">
        <f t="shared" si="25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6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7"/>
        <v>0</v>
      </c>
      <c r="Z100">
        <f t="shared" si="22"/>
        <v>0</v>
      </c>
      <c r="AA100">
        <f t="shared" si="23"/>
        <v>1</v>
      </c>
    </row>
    <row r="101" spans="1:27" x14ac:dyDescent="0.25">
      <c r="A101" s="171" t="str">
        <f t="shared" si="34"/>
        <v>Bælgsæd</v>
      </c>
      <c r="B101" s="171" t="str">
        <f t="shared" si="3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0"/>
        <v>1</v>
      </c>
      <c r="E101" s="171">
        <f t="shared" si="3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1141968.1379214316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53583.311128787769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4"/>
        <v>1088384.8267926439</v>
      </c>
      <c r="P101" s="94">
        <f t="shared" si="21"/>
        <v>0</v>
      </c>
      <c r="Q101" s="180">
        <f t="shared" si="25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6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7"/>
        <v>0</v>
      </c>
      <c r="Z101">
        <f t="shared" si="22"/>
        <v>0</v>
      </c>
      <c r="AA101">
        <f t="shared" si="23"/>
        <v>1</v>
      </c>
    </row>
    <row r="102" spans="1:27" x14ac:dyDescent="0.25">
      <c r="A102" s="171" t="str">
        <f t="shared" si="34"/>
        <v>Bioaffald</v>
      </c>
      <c r="B102" s="171" t="str">
        <f t="shared" si="3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0"/>
        <v>0</v>
      </c>
      <c r="E102" s="171">
        <f t="shared" si="3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4"/>
        <v>0</v>
      </c>
      <c r="P102" s="94">
        <f t="shared" ca="1" si="21"/>
        <v>0</v>
      </c>
      <c r="Q102" s="180">
        <f t="shared" ca="1" si="25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6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7"/>
        <v>55295.557743957776</v>
      </c>
      <c r="Z102">
        <f t="shared" ca="1" si="22"/>
        <v>0</v>
      </c>
      <c r="AA102">
        <f t="shared" ca="1" si="23"/>
        <v>0</v>
      </c>
    </row>
    <row r="103" spans="1:27" x14ac:dyDescent="0.25">
      <c r="A103" s="171" t="str">
        <f t="shared" si="34"/>
        <v>Biogas</v>
      </c>
      <c r="B103" s="171" t="str">
        <f t="shared" si="3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0"/>
        <v>0</v>
      </c>
      <c r="E103" s="171">
        <f t="shared" si="3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573286016.47512531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573286016.47512531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4"/>
        <v>0</v>
      </c>
      <c r="P103" s="94">
        <f t="shared" ca="1" si="21"/>
        <v>0</v>
      </c>
      <c r="Q103" s="180">
        <f t="shared" ca="1" si="25"/>
        <v>573286016.47512531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6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7"/>
        <v>0</v>
      </c>
      <c r="Z103">
        <f t="shared" ca="1" si="22"/>
        <v>0</v>
      </c>
      <c r="AA103">
        <f t="shared" ca="1" si="23"/>
        <v>0</v>
      </c>
    </row>
    <row r="104" spans="1:27" x14ac:dyDescent="0.25">
      <c r="A104" s="171" t="str">
        <f t="shared" si="34"/>
        <v>Biogasgylle</v>
      </c>
      <c r="B104" s="171" t="str">
        <f t="shared" si="3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0"/>
        <v>0</v>
      </c>
      <c r="E104" s="171">
        <f t="shared" si="3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28330983.943892833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21676886.123978399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4"/>
        <v>6654097.8199144341</v>
      </c>
      <c r="P104" s="94">
        <f t="shared" si="21"/>
        <v>0</v>
      </c>
      <c r="Q104" s="180">
        <f t="shared" si="25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6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7"/>
        <v>0</v>
      </c>
      <c r="Z104">
        <f t="shared" ca="1" si="22"/>
        <v>0</v>
      </c>
      <c r="AA104">
        <f t="shared" ca="1" si="23"/>
        <v>1</v>
      </c>
    </row>
    <row r="105" spans="1:27" x14ac:dyDescent="0.25">
      <c r="A105" s="171" t="str">
        <f t="shared" si="34"/>
        <v>Brun saft</v>
      </c>
      <c r="B105" s="171" t="str">
        <f t="shared" si="3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0"/>
        <v>0</v>
      </c>
      <c r="E105" s="171">
        <f t="shared" si="3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4867635.4338269737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4380871.8904442769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4"/>
        <v>486763.54338269681</v>
      </c>
      <c r="P105" s="94">
        <f t="shared" si="21"/>
        <v>486763.54338269681</v>
      </c>
      <c r="Q105" s="180">
        <f t="shared" si="25"/>
        <v>4380871.8904442769</v>
      </c>
      <c r="R105">
        <f>IFERROR(VLOOKUP(A105,[1]Energiindhold!$A$2:$C$11,3,FALSE),IFERROR(VLOOKUP(A105,[1]Biogasudbytte!$A$2:$B$18,2,FALSE)*[1]Energiindhold!$C$10,0))*P105</f>
        <v>0.27649438594469189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2.7649438594469222</v>
      </c>
      <c r="T105">
        <f>IFERROR(VLOOKUP(A105,[1]Biogasudbytte!$A$2:$B$18,2,FALSE)*[1]Energiindhold!$C$10,0)*K105*IFERROR(VLOOKUP(A105,Biogasanlæg!$F$3:$G$8,2,FALSE),1)</f>
        <v>2.4884494735022304</v>
      </c>
      <c r="U105" s="170">
        <f t="shared" si="26"/>
        <v>0.27649438594469178</v>
      </c>
      <c r="V105" s="169">
        <f>P105*IFERROR(VLOOKUP(A105,[1]Tørstofindhold!A$2:B$24,2,FALSE),0)</f>
        <v>20815.65805500955</v>
      </c>
      <c r="W105">
        <f>IF(E105=År1,Q105,SUM(P105,Q105))*IFERROR(VLOOKUP(A105,[1]Tørstofindhold!A$2:B$24,2,FALSE),0)</f>
        <v>208156.58055009574</v>
      </c>
      <c r="X105">
        <f>K105*IFERROR(VLOOKUP(A105,[1]Tørstofindhold!A$2:B$24,2,FALSE),0)</f>
        <v>187340.92249508618</v>
      </c>
      <c r="Y105" s="170">
        <f t="shared" si="27"/>
        <v>20815.658055009553</v>
      </c>
      <c r="Z105">
        <f t="shared" si="22"/>
        <v>0</v>
      </c>
      <c r="AA105">
        <f t="shared" si="23"/>
        <v>1</v>
      </c>
    </row>
    <row r="106" spans="1:27" x14ac:dyDescent="0.25">
      <c r="A106" s="171" t="str">
        <f t="shared" si="34"/>
        <v>Dybstrøelse</v>
      </c>
      <c r="B106" s="171" t="str">
        <f t="shared" si="3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0"/>
        <v>0</v>
      </c>
      <c r="E106" s="171">
        <f t="shared" si="3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2277408.0039894977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2049667.2035905479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86216.160151030956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4"/>
        <v>141524.64024791867</v>
      </c>
      <c r="P106" s="94">
        <f t="shared" si="21"/>
        <v>141524.64024791867</v>
      </c>
      <c r="Q106" s="180">
        <f t="shared" si="25"/>
        <v>2049667.2035905479</v>
      </c>
      <c r="R106">
        <f>IFERROR(VLOOKUP(A106,[1]Energiindhold!$A$2:$C$11,3,FALSE),IFERROR(VLOOKUP(A106,[1]Biogasudbytte!$A$2:$B$18,2,FALSE)*[1]Energiindhold!$C$10,0))*P106</f>
        <v>0.30484407509401679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4.7198272316280567</v>
      </c>
      <c r="T106">
        <f>IFERROR(VLOOKUP(A106,[1]Biogasudbytte!$A$2:$B$18,2,FALSE)*[1]Energiindhold!$C$10,0)*K106*IFERROR(VLOOKUP(A106,Biogasanlæg!$F$3:$G$8,2,FALSE),1)</f>
        <v>4.4149831565340403</v>
      </c>
      <c r="U106" s="170">
        <f t="shared" si="26"/>
        <v>0.30484407509401645</v>
      </c>
      <c r="V106" s="169">
        <f>P106*IFERROR(VLOOKUP(A106,[1]Tørstofindhold!A$2:B$24,2,FALSE),0)</f>
        <v>42457.392074375595</v>
      </c>
      <c r="W106">
        <f>IF(E106=År1,Q106,SUM(P106,Q106))*IFERROR(VLOOKUP(A106,[1]Tørstofindhold!A$2:B$24,2,FALSE),0)</f>
        <v>657357.55315153988</v>
      </c>
      <c r="X106">
        <f>K106*IFERROR(VLOOKUP(A106,[1]Tørstofindhold!A$2:B$24,2,FALSE),0)</f>
        <v>614900.16107716435</v>
      </c>
      <c r="Y106" s="170">
        <f t="shared" si="27"/>
        <v>42457.39207437553</v>
      </c>
      <c r="Z106">
        <f t="shared" si="22"/>
        <v>0</v>
      </c>
      <c r="AA106">
        <f t="shared" si="23"/>
        <v>1</v>
      </c>
    </row>
    <row r="107" spans="1:27" x14ac:dyDescent="0.25">
      <c r="A107" s="171" t="str">
        <f t="shared" si="34"/>
        <v>Fiberfraktion</v>
      </c>
      <c r="B107" s="171" t="str">
        <f t="shared" si="3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0"/>
        <v>0</v>
      </c>
      <c r="E107" s="171">
        <f t="shared" si="3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3428461.3267074595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3445408.7336405795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4"/>
        <v>-16947.406933119986</v>
      </c>
      <c r="P107" s="94">
        <f t="shared" si="21"/>
        <v>0</v>
      </c>
      <c r="Q107" s="180">
        <f t="shared" si="25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6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7"/>
        <v>0</v>
      </c>
      <c r="Z107">
        <f t="shared" si="22"/>
        <v>1</v>
      </c>
      <c r="AA107">
        <f t="shared" si="23"/>
        <v>0</v>
      </c>
    </row>
    <row r="108" spans="1:27" x14ac:dyDescent="0.25">
      <c r="A108" s="171" t="str">
        <f t="shared" si="34"/>
        <v>Fjerkrægylle</v>
      </c>
      <c r="B108" s="171" t="str">
        <f t="shared" si="3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0"/>
        <v>0</v>
      </c>
      <c r="E108" s="171">
        <f t="shared" si="3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8195.1814461661797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7375.6633015495618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819.51814461661775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4"/>
        <v>0</v>
      </c>
      <c r="P108" s="94">
        <f t="shared" si="21"/>
        <v>0</v>
      </c>
      <c r="Q108" s="180">
        <f t="shared" si="25"/>
        <v>7375.6633015495618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3.4687006940857436E-3</v>
      </c>
      <c r="T108">
        <f>IFERROR(VLOOKUP(A108,[1]Biogasudbytte!$A$2:$B$18,2,FALSE)*[1]Energiindhold!$C$10,0)*K108*IFERROR(VLOOKUP(A108,Biogasanlæg!$F$3:$G$8,2,FALSE),1)</f>
        <v>3.4687006940857436E-3</v>
      </c>
      <c r="U108" s="170">
        <f t="shared" si="26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464.66678799762241</v>
      </c>
      <c r="X108">
        <f>K108*IFERROR(VLOOKUP(A108,[1]Tørstofindhold!A$2:B$24,2,FALSE),0)</f>
        <v>464.66678799762241</v>
      </c>
      <c r="Y108" s="170">
        <f t="shared" si="27"/>
        <v>0</v>
      </c>
      <c r="Z108">
        <f t="shared" si="22"/>
        <v>0</v>
      </c>
      <c r="AA108">
        <f t="shared" si="23"/>
        <v>0</v>
      </c>
    </row>
    <row r="109" spans="1:27" x14ac:dyDescent="0.25">
      <c r="A109" s="171" t="str">
        <f t="shared" si="34"/>
        <v>Fjerkrækød</v>
      </c>
      <c r="B109" s="171" t="str">
        <f t="shared" si="3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0"/>
        <v>1</v>
      </c>
      <c r="E109" s="171">
        <f t="shared" si="3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223127.36908394264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4"/>
        <v>186456.56945696077</v>
      </c>
      <c r="P109" s="94">
        <f t="shared" si="21"/>
        <v>0</v>
      </c>
      <c r="Q109" s="180">
        <f t="shared" si="25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6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7"/>
        <v>0</v>
      </c>
      <c r="Z109">
        <f t="shared" si="22"/>
        <v>0</v>
      </c>
      <c r="AA109">
        <f t="shared" si="23"/>
        <v>1</v>
      </c>
    </row>
    <row r="110" spans="1:27" x14ac:dyDescent="0.25">
      <c r="A110" s="171" t="str">
        <f t="shared" si="34"/>
        <v>Frø</v>
      </c>
      <c r="B110" s="171" t="str">
        <f t="shared" si="3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0"/>
        <v>0</v>
      </c>
      <c r="E110" s="171">
        <f t="shared" si="3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923907.87146641535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4"/>
        <v>923907.87146641535</v>
      </c>
      <c r="P110" s="94">
        <f t="shared" si="21"/>
        <v>0</v>
      </c>
      <c r="Q110" s="180">
        <f t="shared" si="25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6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7"/>
        <v>0</v>
      </c>
      <c r="Z110">
        <f t="shared" si="22"/>
        <v>0</v>
      </c>
      <c r="AA110">
        <f t="shared" si="23"/>
        <v>1</v>
      </c>
    </row>
    <row r="111" spans="1:27" x14ac:dyDescent="0.25">
      <c r="A111" s="171" t="str">
        <f t="shared" si="34"/>
        <v>Frugt</v>
      </c>
      <c r="B111" s="171" t="str">
        <f t="shared" si="3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0"/>
        <v>1</v>
      </c>
      <c r="E111" s="171">
        <f t="shared" si="3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27589.562606446209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4"/>
        <v>-240389.35774457525</v>
      </c>
      <c r="P111" s="94">
        <f t="shared" si="21"/>
        <v>0</v>
      </c>
      <c r="Q111" s="180">
        <f t="shared" si="25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6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7"/>
        <v>0</v>
      </c>
      <c r="Z111">
        <f t="shared" si="22"/>
        <v>1</v>
      </c>
      <c r="AA111">
        <f t="shared" si="23"/>
        <v>0</v>
      </c>
    </row>
    <row r="112" spans="1:27" x14ac:dyDescent="0.25">
      <c r="A112" s="171" t="str">
        <f t="shared" si="34"/>
        <v>Glycerin</v>
      </c>
      <c r="B112" s="171" t="str">
        <f t="shared" si="3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0"/>
        <v>0</v>
      </c>
      <c r="E112" s="171">
        <f t="shared" si="3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4"/>
        <v>-114193.60000000001</v>
      </c>
      <c r="P112" s="94">
        <f t="shared" si="21"/>
        <v>0</v>
      </c>
      <c r="Q112" s="180">
        <f t="shared" si="25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6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7"/>
        <v>0</v>
      </c>
      <c r="Z112">
        <f t="shared" si="22"/>
        <v>1</v>
      </c>
      <c r="AA112">
        <f t="shared" si="23"/>
        <v>0</v>
      </c>
    </row>
    <row r="113" spans="1:27" x14ac:dyDescent="0.25">
      <c r="A113" s="171" t="str">
        <f t="shared" si="34"/>
        <v>Græs</v>
      </c>
      <c r="B113" s="171" t="str">
        <f t="shared" si="3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0"/>
        <v>0</v>
      </c>
      <c r="E113" s="171">
        <f t="shared" si="3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30133854.036523994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10166689.07403291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9961349.4049351998</v>
      </c>
      <c r="O113" s="179">
        <f t="shared" si="24"/>
        <v>10005815.557555884</v>
      </c>
      <c r="P113" s="94">
        <f t="shared" si="21"/>
        <v>10005815.557555884</v>
      </c>
      <c r="Q113" s="180">
        <f t="shared" si="25"/>
        <v>0</v>
      </c>
      <c r="R113">
        <f>IFERROR(VLOOKUP(A113,[1]Energiindhold!$A$2:$C$11,3,FALSE),IFERROR(VLOOKUP(A113,[1]Biogasudbytte!$A$2:$B$18,2,FALSE)*[1]Energiindhold!$C$10,0))*P113</f>
        <v>18.409449898958133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18.409449898958133</v>
      </c>
      <c r="T113">
        <f>IFERROR(VLOOKUP(A113,[1]Biogasudbytte!$A$2:$B$18,2,FALSE)*[1]Energiindhold!$C$10,0)*K113*IFERROR(VLOOKUP(A113,Biogasanlæg!$F$3:$G$8,2,FALSE),1)</f>
        <v>0</v>
      </c>
      <c r="U113" s="170">
        <f t="shared" si="26"/>
        <v>18.409449898958133</v>
      </c>
      <c r="V113" s="169">
        <f>P113*IFERROR(VLOOKUP(A113,[1]Tørstofindhold!A$2:B$24,2,FALSE),0)</f>
        <v>2801628.3561156476</v>
      </c>
      <c r="W113">
        <f>IF(E113=År1,Q113,SUM(P113,Q113))*IFERROR(VLOOKUP(A113,[1]Tørstofindhold!A$2:B$24,2,FALSE),0)</f>
        <v>2801628.3561156476</v>
      </c>
      <c r="X113">
        <f>K113*IFERROR(VLOOKUP(A113,[1]Tørstofindhold!A$2:B$24,2,FALSE),0)</f>
        <v>0</v>
      </c>
      <c r="Y113" s="170">
        <f t="shared" si="27"/>
        <v>2801628.3561156476</v>
      </c>
      <c r="Z113">
        <f t="shared" si="22"/>
        <v>0</v>
      </c>
      <c r="AA113">
        <f t="shared" si="23"/>
        <v>1</v>
      </c>
    </row>
    <row r="114" spans="1:27" x14ac:dyDescent="0.25">
      <c r="A114" s="171" t="str">
        <f t="shared" si="34"/>
        <v>Græsprotein</v>
      </c>
      <c r="B114" s="171" t="str">
        <f t="shared" si="3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0"/>
        <v>0</v>
      </c>
      <c r="E114" s="171">
        <f t="shared" si="3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1665252.6444007659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1665252.6444007661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4"/>
        <v>0</v>
      </c>
      <c r="P114" s="94">
        <f t="shared" si="21"/>
        <v>0</v>
      </c>
      <c r="Q114" s="180">
        <f t="shared" si="25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6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7"/>
        <v>0</v>
      </c>
      <c r="Z114">
        <f t="shared" si="22"/>
        <v>0</v>
      </c>
      <c r="AA114">
        <f t="shared" si="23"/>
        <v>0</v>
      </c>
    </row>
    <row r="115" spans="1:27" x14ac:dyDescent="0.25">
      <c r="A115" s="171" t="str">
        <f t="shared" si="34"/>
        <v>Grøntsager</v>
      </c>
      <c r="B115" s="171" t="str">
        <f t="shared" si="3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0"/>
        <v>1</v>
      </c>
      <c r="E115" s="171">
        <f t="shared" si="3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193502.23599265714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4"/>
        <v>-87170.422690781124</v>
      </c>
      <c r="P115" s="94">
        <f t="shared" si="21"/>
        <v>0</v>
      </c>
      <c r="Q115" s="180">
        <f t="shared" si="25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6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7"/>
        <v>0</v>
      </c>
      <c r="Z115">
        <f t="shared" si="22"/>
        <v>1</v>
      </c>
      <c r="AA115">
        <f t="shared" si="23"/>
        <v>0</v>
      </c>
    </row>
    <row r="116" spans="1:27" x14ac:dyDescent="0.25">
      <c r="A116" s="171" t="str">
        <f t="shared" si="34"/>
        <v>Halm</v>
      </c>
      <c r="B116" s="171" t="str">
        <f t="shared" si="3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0"/>
        <v>0</v>
      </c>
      <c r="E116" s="171">
        <f t="shared" si="3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2122159.4775555073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642255.52089088678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652649.36471517885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827254.59194944182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4"/>
        <v>0</v>
      </c>
      <c r="P116" s="94">
        <f t="shared" si="21"/>
        <v>0</v>
      </c>
      <c r="Q116" s="180">
        <f t="shared" si="25"/>
        <v>827254.59194944182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8.5503432555490537</v>
      </c>
      <c r="T116">
        <f>IFERROR(VLOOKUP(A116,[1]Biogasudbytte!$A$2:$B$18,2,FALSE)*[1]Energiindhold!$C$10,0)*K116*IFERROR(VLOOKUP(A116,Biogasanlæg!$F$3:$G$8,2,FALSE),1)</f>
        <v>0</v>
      </c>
      <c r="U116" s="170">
        <f t="shared" si="26"/>
        <v>8.5503432555490537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703166.40315702558</v>
      </c>
      <c r="X116">
        <f>K116*IFERROR(VLOOKUP(A116,[1]Tørstofindhold!A$2:B$24,2,FALSE),0)</f>
        <v>0</v>
      </c>
      <c r="Y116" s="170">
        <f t="shared" si="27"/>
        <v>703166.40315702558</v>
      </c>
      <c r="Z116">
        <f t="shared" si="22"/>
        <v>0</v>
      </c>
      <c r="AA116">
        <f t="shared" si="23"/>
        <v>0</v>
      </c>
    </row>
    <row r="117" spans="1:27" x14ac:dyDescent="0.25">
      <c r="A117" s="171" t="str">
        <f t="shared" si="34"/>
        <v>Have/parkaffald</v>
      </c>
      <c r="B117" s="171" t="str">
        <f t="shared" si="3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7">D69</f>
        <v>0</v>
      </c>
      <c r="E117" s="171">
        <f t="shared" si="3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4"/>
        <v>0</v>
      </c>
      <c r="P117" s="94">
        <f t="shared" si="21"/>
        <v>0</v>
      </c>
      <c r="Q117" s="180">
        <f t="shared" si="25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6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7"/>
        <v>450.0549347489723</v>
      </c>
      <c r="Z117">
        <f t="shared" si="22"/>
        <v>0</v>
      </c>
      <c r="AA117">
        <f t="shared" si="23"/>
        <v>0</v>
      </c>
    </row>
    <row r="118" spans="1:27" x14ac:dyDescent="0.25">
      <c r="A118" s="171" t="str">
        <f t="shared" si="34"/>
        <v>Import af foder</v>
      </c>
      <c r="B118" s="171" t="str">
        <f t="shared" si="3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7"/>
        <v>1</v>
      </c>
      <c r="E118" s="171">
        <f t="shared" si="3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4011306.208113418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4"/>
        <v>-4011306.208113418</v>
      </c>
      <c r="P118" s="94">
        <f t="shared" si="21"/>
        <v>0</v>
      </c>
      <c r="Q118" s="180">
        <f t="shared" si="25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6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7"/>
        <v>0</v>
      </c>
      <c r="Z118">
        <f t="shared" si="22"/>
        <v>1</v>
      </c>
      <c r="AA118">
        <f t="shared" si="23"/>
        <v>0</v>
      </c>
    </row>
    <row r="119" spans="1:27" x14ac:dyDescent="0.25">
      <c r="A119" s="171" t="str">
        <f t="shared" si="34"/>
        <v>Industriaffald</v>
      </c>
      <c r="B119" s="171" t="str">
        <f t="shared" si="3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7"/>
        <v>0</v>
      </c>
      <c r="E119" s="171">
        <f t="shared" si="3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465047.65356310364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4"/>
        <v>465047.65356310364</v>
      </c>
      <c r="P119" s="94">
        <f t="shared" si="21"/>
        <v>465047.65356310364</v>
      </c>
      <c r="Q119" s="180">
        <f t="shared" si="25"/>
        <v>0</v>
      </c>
      <c r="R119">
        <f>IFERROR(VLOOKUP(A119,[1]Energiindhold!$A$2:$C$11,3,FALSE),IFERROR(VLOOKUP(A119,[1]Biogasudbytte!$A$2:$B$18,2,FALSE)*[1]Energiindhold!$C$10,0))*P119</f>
        <v>2.0151119390838916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2.0151119390838916</v>
      </c>
      <c r="T119">
        <f>IFERROR(VLOOKUP(A119,[1]Biogasudbytte!$A$2:$B$18,2,FALSE)*[1]Energiindhold!$C$10,0)*K119*IFERROR(VLOOKUP(A119,Biogasanlæg!$F$3:$G$8,2,FALSE),1)</f>
        <v>0</v>
      </c>
      <c r="U119" s="170">
        <f t="shared" si="26"/>
        <v>2.0151119390838916</v>
      </c>
      <c r="V119" s="169">
        <f>P119*IFERROR(VLOOKUP(A119,[1]Tørstofindhold!A$2:B$24,2,FALSE),0)</f>
        <v>195320.01449650351</v>
      </c>
      <c r="W119">
        <f>IF(E119=År1,Q119,SUM(P119,Q119))*IFERROR(VLOOKUP(A119,[1]Tørstofindhold!A$2:B$24,2,FALSE),0)</f>
        <v>195320.01449650351</v>
      </c>
      <c r="X119">
        <f>K119*IFERROR(VLOOKUP(A119,[1]Tørstofindhold!A$2:B$24,2,FALSE),0)</f>
        <v>0</v>
      </c>
      <c r="Y119" s="170">
        <f t="shared" si="27"/>
        <v>195320.01449650351</v>
      </c>
      <c r="Z119">
        <f t="shared" si="22"/>
        <v>0</v>
      </c>
      <c r="AA119">
        <f t="shared" si="23"/>
        <v>1</v>
      </c>
    </row>
    <row r="120" spans="1:27" x14ac:dyDescent="0.25">
      <c r="A120" s="171" t="str">
        <f t="shared" si="34"/>
        <v>Juletræer</v>
      </c>
      <c r="B120" s="171" t="str">
        <f t="shared" si="3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7"/>
        <v>0</v>
      </c>
      <c r="E120" s="171">
        <f t="shared" si="3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607206.64102514205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4"/>
        <v>607206.64102514205</v>
      </c>
      <c r="P120" s="94">
        <f t="shared" si="21"/>
        <v>0</v>
      </c>
      <c r="Q120" s="180">
        <f t="shared" si="25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6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7"/>
        <v>0</v>
      </c>
      <c r="Z120">
        <f t="shared" si="22"/>
        <v>0</v>
      </c>
      <c r="AA120">
        <f t="shared" si="23"/>
        <v>1</v>
      </c>
    </row>
    <row r="121" spans="1:27" x14ac:dyDescent="0.25">
      <c r="A121" s="171" t="str">
        <f t="shared" si="34"/>
        <v>Kartofler</v>
      </c>
      <c r="B121" s="171" t="str">
        <f t="shared" si="3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7"/>
        <v>1</v>
      </c>
      <c r="E121" s="171">
        <f t="shared" si="3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1488613.1514833367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4"/>
        <v>1360265.3527889</v>
      </c>
      <c r="P121" s="94">
        <f t="shared" si="21"/>
        <v>0</v>
      </c>
      <c r="Q121" s="180">
        <f t="shared" si="25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6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7"/>
        <v>0</v>
      </c>
      <c r="Z121">
        <f t="shared" si="22"/>
        <v>0</v>
      </c>
      <c r="AA121">
        <f t="shared" si="23"/>
        <v>1</v>
      </c>
    </row>
    <row r="122" spans="1:27" x14ac:dyDescent="0.25">
      <c r="A122" s="171" t="str">
        <f t="shared" si="34"/>
        <v>Korn</v>
      </c>
      <c r="B122" s="171" t="str">
        <f t="shared" si="3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7"/>
        <v>1</v>
      </c>
      <c r="E122" s="171">
        <f t="shared" si="3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2027134.8711416433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0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4"/>
        <v>1719664.3204231029</v>
      </c>
      <c r="P122" s="94">
        <f t="shared" si="21"/>
        <v>1719664.3204231029</v>
      </c>
      <c r="Q122" s="180">
        <f t="shared" si="25"/>
        <v>0</v>
      </c>
      <c r="R122">
        <f>IFERROR(VLOOKUP(A122,[1]Energiindhold!$A$2:$C$11,3,FALSE),IFERROR(VLOOKUP(A122,[1]Biogasudbytte!$A$2:$B$18,2,FALSE)*[1]Energiindhold!$C$10,0))*P122</f>
        <v>5.8896095444442693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5.8896095444442693</v>
      </c>
      <c r="T122">
        <f>IFERROR(VLOOKUP(A122,[1]Biogasudbytte!$A$2:$B$18,2,FALSE)*[1]Energiindhold!$C$10,0)*K122*IFERROR(VLOOKUP(A122,Biogasanlæg!$F$3:$G$8,2,FALSE),1)</f>
        <v>0</v>
      </c>
      <c r="U122" s="170">
        <f t="shared" si="26"/>
        <v>5.8896095444442693</v>
      </c>
      <c r="V122" s="169">
        <f>P122*IFERROR(VLOOKUP(A122,[1]Tørstofindhold!A$2:B$24,2,FALSE),0)</f>
        <v>533095.93933116191</v>
      </c>
      <c r="W122">
        <f>IF(E122=År1,Q122,SUM(P122,Q122))*IFERROR(VLOOKUP(A122,[1]Tørstofindhold!A$2:B$24,2,FALSE),0)</f>
        <v>533095.93933116191</v>
      </c>
      <c r="X122">
        <f>K122*IFERROR(VLOOKUP(A122,[1]Tørstofindhold!A$2:B$24,2,FALSE),0)</f>
        <v>0</v>
      </c>
      <c r="Y122" s="170">
        <f t="shared" si="27"/>
        <v>533095.93933116191</v>
      </c>
      <c r="Z122">
        <f t="shared" si="22"/>
        <v>0</v>
      </c>
      <c r="AA122">
        <f t="shared" si="23"/>
        <v>1</v>
      </c>
    </row>
    <row r="123" spans="1:27" x14ac:dyDescent="0.25">
      <c r="A123" s="171" t="str">
        <f t="shared" si="34"/>
        <v>Kunstgødning</v>
      </c>
      <c r="B123" s="171" t="str">
        <f t="shared" si="3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7"/>
        <v>0</v>
      </c>
      <c r="E123" s="171">
        <f t="shared" si="3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140701.71339130084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4"/>
        <v>-140701.71339130084</v>
      </c>
      <c r="P123" s="94">
        <f t="shared" si="21"/>
        <v>0</v>
      </c>
      <c r="Q123" s="180">
        <f t="shared" si="25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6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7"/>
        <v>0</v>
      </c>
      <c r="Z123">
        <f t="shared" ca="1" si="22"/>
        <v>1</v>
      </c>
      <c r="AA123">
        <f t="shared" ca="1" si="23"/>
        <v>0</v>
      </c>
    </row>
    <row r="124" spans="1:27" x14ac:dyDescent="0.25">
      <c r="A124" s="171" t="str">
        <f t="shared" si="34"/>
        <v>Kvæggylle</v>
      </c>
      <c r="B124" s="171" t="str">
        <f t="shared" si="3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7"/>
        <v>0</v>
      </c>
      <c r="E124" s="171">
        <f t="shared" si="3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8368983.7043439979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7532085.3339095982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836898.37043439958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4"/>
        <v>0</v>
      </c>
      <c r="P124" s="94">
        <f t="shared" si="21"/>
        <v>0</v>
      </c>
      <c r="Q124" s="180">
        <f t="shared" si="25"/>
        <v>7532085.3339095982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3.8126662751716998</v>
      </c>
      <c r="T124">
        <f>IFERROR(VLOOKUP(A124,[1]Biogasudbytte!$A$2:$B$18,2,FALSE)*[1]Energiindhold!$C$10,0)*K124*IFERROR(VLOOKUP(A124,Biogasanlæg!$F$3:$G$8,2,FALSE),1)</f>
        <v>3.8126662751716998</v>
      </c>
      <c r="U124" s="170">
        <f t="shared" si="26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572438.4853771294</v>
      </c>
      <c r="X124">
        <f>K124*IFERROR(VLOOKUP(A124,[1]Tørstofindhold!A$2:B$24,2,FALSE),0)</f>
        <v>572438.4853771294</v>
      </c>
      <c r="Y124" s="170">
        <f t="shared" si="27"/>
        <v>0</v>
      </c>
      <c r="Z124">
        <f t="shared" si="22"/>
        <v>0</v>
      </c>
      <c r="AA124">
        <f t="shared" si="23"/>
        <v>0</v>
      </c>
    </row>
    <row r="125" spans="1:27" x14ac:dyDescent="0.25">
      <c r="A125" s="171" t="str">
        <f t="shared" si="34"/>
        <v>Mælk til foder</v>
      </c>
      <c r="B125" s="171" t="str">
        <f t="shared" si="3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7"/>
        <v>0</v>
      </c>
      <c r="E125" s="171">
        <f t="shared" si="3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1719142.7699023227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1259207.8115265125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4"/>
        <v>459934.95837581018</v>
      </c>
      <c r="P125" s="94">
        <f t="shared" si="21"/>
        <v>0</v>
      </c>
      <c r="Q125" s="180">
        <f t="shared" si="25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6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7"/>
        <v>0</v>
      </c>
      <c r="Z125">
        <f t="shared" si="22"/>
        <v>0</v>
      </c>
      <c r="AA125">
        <f t="shared" si="23"/>
        <v>1</v>
      </c>
    </row>
    <row r="126" spans="1:27" x14ac:dyDescent="0.25">
      <c r="A126" s="171" t="str">
        <f t="shared" si="34"/>
        <v>Majs</v>
      </c>
      <c r="B126" s="171" t="str">
        <f t="shared" si="3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7"/>
        <v>1</v>
      </c>
      <c r="E126" s="171">
        <f t="shared" si="3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5344398.4307887303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0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4"/>
        <v>5344398.4307887303</v>
      </c>
      <c r="P126" s="94">
        <f t="shared" si="21"/>
        <v>5344398.4307887303</v>
      </c>
      <c r="Q126" s="180">
        <f t="shared" si="25"/>
        <v>0</v>
      </c>
      <c r="R126">
        <f>IFERROR(VLOOKUP(A126,[1]Energiindhold!$A$2:$C$11,3,FALSE),IFERROR(VLOOKUP(A126,[1]Biogasudbytte!$A$2:$B$18,2,FALSE)*[1]Energiindhold!$C$10,0))*P126</f>
        <v>19.186390366531544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19.186390366531544</v>
      </c>
      <c r="T126">
        <f>IFERROR(VLOOKUP(A126,[1]Biogasudbytte!$A$2:$B$18,2,FALSE)*[1]Energiindhold!$C$10,0)*K126*IFERROR(VLOOKUP(A126,Biogasanlæg!$F$3:$G$8,2,FALSE),1)</f>
        <v>0</v>
      </c>
      <c r="U126" s="170">
        <f t="shared" si="26"/>
        <v>19.186390366531544</v>
      </c>
      <c r="V126" s="169">
        <f>P126*IFERROR(VLOOKUP(A126,[1]Tørstofindhold!A$2:B$24,2,FALSE),0)</f>
        <v>1603319.5292366191</v>
      </c>
      <c r="W126">
        <f>IF(E126=År1,Q126,SUM(P126,Q126))*IFERROR(VLOOKUP(A126,[1]Tørstofindhold!A$2:B$24,2,FALSE),0)</f>
        <v>1603319.5292366191</v>
      </c>
      <c r="X126">
        <f>K126*IFERROR(VLOOKUP(A126,[1]Tørstofindhold!A$2:B$24,2,FALSE),0)</f>
        <v>0</v>
      </c>
      <c r="Y126" s="170">
        <f t="shared" si="27"/>
        <v>1603319.5292366191</v>
      </c>
      <c r="Z126">
        <f t="shared" si="22"/>
        <v>0</v>
      </c>
      <c r="AA126">
        <f t="shared" si="23"/>
        <v>1</v>
      </c>
    </row>
    <row r="127" spans="1:27" x14ac:dyDescent="0.25">
      <c r="A127" s="171" t="str">
        <f t="shared" si="34"/>
        <v>Mejeriprodukter</v>
      </c>
      <c r="B127" s="171" t="str">
        <f t="shared" si="3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7"/>
        <v>1</v>
      </c>
      <c r="E127" s="171">
        <f t="shared" si="3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3317053.3291353816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4"/>
        <v>2826228.7802819316</v>
      </c>
      <c r="P127" s="94">
        <f t="shared" si="21"/>
        <v>0</v>
      </c>
      <c r="Q127" s="180">
        <f t="shared" si="25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6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7"/>
        <v>0</v>
      </c>
      <c r="Z127">
        <f t="shared" si="22"/>
        <v>0</v>
      </c>
      <c r="AA127">
        <f t="shared" si="23"/>
        <v>1</v>
      </c>
    </row>
    <row r="128" spans="1:27" x14ac:dyDescent="0.25">
      <c r="A128" s="171" t="str">
        <f t="shared" si="34"/>
        <v>Muslinger</v>
      </c>
      <c r="B128" s="171" t="str">
        <f t="shared" si="3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7"/>
        <v>1</v>
      </c>
      <c r="E128" s="171">
        <f t="shared" si="3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4"/>
        <v>878.90231344976178</v>
      </c>
      <c r="P128" s="94">
        <f t="shared" si="21"/>
        <v>878.90231344976178</v>
      </c>
      <c r="Q128" s="180">
        <f t="shared" si="25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6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7"/>
        <v>131.83534701746427</v>
      </c>
      <c r="Z128">
        <f t="shared" si="22"/>
        <v>0</v>
      </c>
      <c r="AA128">
        <f t="shared" si="23"/>
        <v>1</v>
      </c>
    </row>
    <row r="129" spans="1:27" x14ac:dyDescent="0.25">
      <c r="A129" s="171" t="str">
        <f t="shared" si="34"/>
        <v>Oksekød</v>
      </c>
      <c r="B129" s="171" t="str">
        <f t="shared" si="3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7"/>
        <v>1</v>
      </c>
      <c r="E129" s="171">
        <f t="shared" si="3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64797.71787878625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4"/>
        <v>2429.1502055116725</v>
      </c>
      <c r="P129" s="94">
        <f t="shared" si="21"/>
        <v>0</v>
      </c>
      <c r="Q129" s="180">
        <f t="shared" si="25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6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7"/>
        <v>0</v>
      </c>
      <c r="Z129">
        <f t="shared" si="22"/>
        <v>1</v>
      </c>
      <c r="AA129">
        <f t="shared" si="23"/>
        <v>0</v>
      </c>
    </row>
    <row r="130" spans="1:27" x14ac:dyDescent="0.25">
      <c r="A130" s="171" t="str">
        <f t="shared" si="34"/>
        <v>Øvrige</v>
      </c>
      <c r="B130" s="171" t="str">
        <f t="shared" si="3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7"/>
        <v>1</v>
      </c>
      <c r="E130" s="171">
        <f t="shared" si="3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0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4"/>
        <v>0</v>
      </c>
      <c r="P130" s="94">
        <f t="shared" si="21"/>
        <v>0</v>
      </c>
      <c r="Q130" s="180">
        <f t="shared" si="25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6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7"/>
        <v>0</v>
      </c>
      <c r="Z130">
        <f t="shared" si="22"/>
        <v>0</v>
      </c>
      <c r="AA130">
        <f t="shared" si="23"/>
        <v>0</v>
      </c>
    </row>
    <row r="131" spans="1:27" x14ac:dyDescent="0.25">
      <c r="A131" s="171" t="str">
        <f t="shared" si="34"/>
        <v>Pil &amp; poppel</v>
      </c>
      <c r="B131" s="171" t="str">
        <f t="shared" si="3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7"/>
        <v>0</v>
      </c>
      <c r="E131" s="171">
        <f t="shared" si="3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113901.26981199977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113901.26981199977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4"/>
        <v>0</v>
      </c>
      <c r="P131" s="94">
        <f t="shared" si="21"/>
        <v>0</v>
      </c>
      <c r="Q131" s="180">
        <f t="shared" si="25"/>
        <v>113901.26981199977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2.0957833645407953</v>
      </c>
      <c r="T131">
        <f>IFERROR(VLOOKUP(A131,[1]Biogasudbytte!$A$2:$B$18,2,FALSE)*[1]Energiindhold!$C$10,0)*K131*IFERROR(VLOOKUP(A131,Biogasanlæg!$F$3:$G$8,2,FALSE),1)</f>
        <v>0</v>
      </c>
      <c r="U131" s="170">
        <f t="shared" si="26"/>
        <v>2.0957833645407953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47269.026971979903</v>
      </c>
      <c r="X131">
        <f>K131*IFERROR(VLOOKUP(A131,[1]Tørstofindhold!A$2:B$24,2,FALSE),0)</f>
        <v>0</v>
      </c>
      <c r="Y131" s="170">
        <f t="shared" si="27"/>
        <v>47269.026971979903</v>
      </c>
      <c r="Z131">
        <f t="shared" si="22"/>
        <v>0</v>
      </c>
      <c r="AA131">
        <f t="shared" si="23"/>
        <v>0</v>
      </c>
    </row>
    <row r="132" spans="1:27" x14ac:dyDescent="0.25">
      <c r="A132" s="171" t="str">
        <f t="shared" ref="A132:A133" si="38">A84</f>
        <v>Pyrolysegas</v>
      </c>
      <c r="B132" s="171" t="str">
        <f t="shared" ref="B132:B133" si="39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7"/>
        <v>0</v>
      </c>
      <c r="E132" s="171">
        <f t="shared" si="3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si="40">G132-SUM(H132:N132)</f>
        <v>0</v>
      </c>
      <c r="P132" s="94">
        <f t="shared" ref="P132:P195" si="41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si="42"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si="43"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si="44">W132-X132</f>
        <v>0</v>
      </c>
      <c r="Z132">
        <f t="shared" ref="Z132:Z195" si="45">IF(SUMIFS($O$4:$O$291,$A$4:$A$291,A132,$E$4:$E$291,E132)&lt;0,1,0)</f>
        <v>0</v>
      </c>
      <c r="AA132">
        <f t="shared" ref="AA132:AA195" si="46">IF(SUMIFS($O$4:$O$291,$A$4:$A$291,A132,$E$4:$E$291,E132)&gt;0,1,0)</f>
        <v>0</v>
      </c>
    </row>
    <row r="133" spans="1:27" x14ac:dyDescent="0.25">
      <c r="A133" s="171" t="str">
        <f t="shared" si="38"/>
        <v>Pyrolyseolie</v>
      </c>
      <c r="B133" s="171" t="str">
        <f t="shared" si="39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7"/>
        <v>0</v>
      </c>
      <c r="E133" s="171">
        <f t="shared" si="3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si="40"/>
        <v>0</v>
      </c>
      <c r="P133" s="94">
        <f t="shared" si="41"/>
        <v>0</v>
      </c>
      <c r="Q133" s="180">
        <f t="shared" si="42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43"/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44"/>
        <v>0</v>
      </c>
      <c r="Z133">
        <f t="shared" si="45"/>
        <v>0</v>
      </c>
      <c r="AA133">
        <f t="shared" si="46"/>
        <v>0</v>
      </c>
    </row>
    <row r="134" spans="1:27" x14ac:dyDescent="0.25">
      <c r="A134" s="171" t="str">
        <f t="shared" ref="A134:A147" si="47">A86</f>
        <v>Råmælk</v>
      </c>
      <c r="B134" s="171" t="str">
        <f t="shared" ref="B134:B147" si="48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7"/>
        <v>0</v>
      </c>
      <c r="E134" s="171">
        <f t="shared" si="3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5165329.332346363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4"/>
        <v>5165329.332346363</v>
      </c>
      <c r="P134" s="94">
        <f t="shared" si="41"/>
        <v>0</v>
      </c>
      <c r="Q134" s="180">
        <f t="shared" si="25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6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7"/>
        <v>0</v>
      </c>
      <c r="Z134">
        <f t="shared" si="45"/>
        <v>0</v>
      </c>
      <c r="AA134">
        <f t="shared" si="46"/>
        <v>1</v>
      </c>
    </row>
    <row r="135" spans="1:27" x14ac:dyDescent="0.25">
      <c r="A135" s="171" t="str">
        <f t="shared" si="47"/>
        <v>Raps</v>
      </c>
      <c r="B135" s="171" t="str">
        <f t="shared" si="48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7"/>
        <v>0</v>
      </c>
      <c r="E135" s="171">
        <f t="shared" si="3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459015.15773868945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459015.15773868945</v>
      </c>
      <c r="O135" s="179">
        <f t="shared" si="24"/>
        <v>0</v>
      </c>
      <c r="P135" s="94">
        <f t="shared" si="41"/>
        <v>0</v>
      </c>
      <c r="Q135" s="180">
        <f t="shared" si="25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6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7"/>
        <v>0</v>
      </c>
      <c r="Z135">
        <f t="shared" si="45"/>
        <v>0</v>
      </c>
      <c r="AA135">
        <f t="shared" si="46"/>
        <v>0</v>
      </c>
    </row>
    <row r="136" spans="1:27" x14ac:dyDescent="0.25">
      <c r="A136" s="171" t="str">
        <f t="shared" si="47"/>
        <v>Rapskage</v>
      </c>
      <c r="B136" s="171" t="str">
        <f t="shared" si="48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7"/>
        <v>0</v>
      </c>
      <c r="E136" s="171">
        <f t="shared" si="3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229507.57886934472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177866.82444139273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4"/>
        <v>51640.754427951993</v>
      </c>
      <c r="P136" s="94">
        <f t="shared" si="41"/>
        <v>0</v>
      </c>
      <c r="Q136" s="180">
        <f t="shared" si="25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6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7"/>
        <v>0</v>
      </c>
      <c r="Z136">
        <f t="shared" si="45"/>
        <v>0</v>
      </c>
      <c r="AA136">
        <f t="shared" si="46"/>
        <v>1</v>
      </c>
    </row>
    <row r="137" spans="1:27" x14ac:dyDescent="0.25">
      <c r="A137" s="171" t="str">
        <f t="shared" si="47"/>
        <v>Rapsolie</v>
      </c>
      <c r="B137" s="171" t="str">
        <f t="shared" si="48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7"/>
        <v>1</v>
      </c>
      <c r="E137" s="171">
        <f t="shared" si="3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146884.85047638064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146884.85047638064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4"/>
        <v>0</v>
      </c>
      <c r="P137" s="94">
        <f t="shared" si="41"/>
        <v>0</v>
      </c>
      <c r="Q137" s="180">
        <f t="shared" si="25"/>
        <v>146884.85047638064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5.1409697666733223</v>
      </c>
      <c r="T137">
        <f>IFERROR(VLOOKUP(A137,[1]Biogasudbytte!$A$2:$B$18,2,FALSE)*[1]Energiindhold!$C$10,0)*K137*IFERROR(VLOOKUP(A137,Biogasanlæg!$F$3:$G$8,2,FALSE),1)</f>
        <v>0</v>
      </c>
      <c r="U137" s="170">
        <f t="shared" si="26"/>
        <v>5.1409697666733223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7"/>
        <v>0</v>
      </c>
      <c r="Z137">
        <f t="shared" si="45"/>
        <v>0</v>
      </c>
      <c r="AA137">
        <f t="shared" si="46"/>
        <v>0</v>
      </c>
    </row>
    <row r="138" spans="1:27" x14ac:dyDescent="0.25">
      <c r="A138" s="171" t="str">
        <f t="shared" si="47"/>
        <v>Roer</v>
      </c>
      <c r="B138" s="171" t="str">
        <f t="shared" si="48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7"/>
        <v>1</v>
      </c>
      <c r="E138" s="171">
        <f t="shared" si="3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1751505.460784164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698815.68263794051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4"/>
        <v>1052689.7781462236</v>
      </c>
      <c r="P138" s="94">
        <f t="shared" si="41"/>
        <v>1052689.7781462236</v>
      </c>
      <c r="Q138" s="180">
        <f t="shared" si="25"/>
        <v>0</v>
      </c>
      <c r="R138">
        <f>IFERROR(VLOOKUP(A138,[1]Energiindhold!$A$2:$C$11,3,FALSE),IFERROR(VLOOKUP(A138,[1]Biogasudbytte!$A$2:$B$18,2,FALSE)*[1]Energiindhold!$C$10,0))*P138</f>
        <v>2.8570421654799767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2.8570421654799767</v>
      </c>
      <c r="T138">
        <f>IFERROR(VLOOKUP(A138,[1]Biogasudbytte!$A$2:$B$18,2,FALSE)*[1]Energiindhold!$C$10,0)*K138*IFERROR(VLOOKUP(A138,Biogasanlæg!$F$3:$G$8,2,FALSE),1)</f>
        <v>0</v>
      </c>
      <c r="U138" s="170">
        <f t="shared" si="26"/>
        <v>2.8570421654799767</v>
      </c>
      <c r="V138" s="169">
        <f>P138*IFERROR(VLOOKUP(A138,[1]Tørstofindhold!A$2:B$24,2,FALSE),0)</f>
        <v>210537.95562924474</v>
      </c>
      <c r="W138">
        <f>IF(E138=År1,Q138,SUM(P138,Q138))*IFERROR(VLOOKUP(A138,[1]Tørstofindhold!A$2:B$24,2,FALSE),0)</f>
        <v>210537.95562924474</v>
      </c>
      <c r="X138">
        <f>K138*IFERROR(VLOOKUP(A138,[1]Tørstofindhold!A$2:B$24,2,FALSE),0)</f>
        <v>0</v>
      </c>
      <c r="Y138" s="170">
        <f t="shared" si="27"/>
        <v>210537.95562924474</v>
      </c>
      <c r="Z138">
        <f t="shared" si="45"/>
        <v>0</v>
      </c>
      <c r="AA138">
        <f t="shared" si="46"/>
        <v>1</v>
      </c>
    </row>
    <row r="139" spans="1:27" x14ac:dyDescent="0.25">
      <c r="A139" s="171" t="str">
        <f t="shared" si="47"/>
        <v>Slagteriaffald til andet</v>
      </c>
      <c r="B139" s="171" t="str">
        <f t="shared" si="48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7"/>
        <v>0</v>
      </c>
      <c r="E139" s="171">
        <f t="shared" si="3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164471.72985140106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4"/>
        <v>164471.72985140106</v>
      </c>
      <c r="P139" s="94">
        <f t="shared" si="41"/>
        <v>0</v>
      </c>
      <c r="Q139" s="180">
        <f t="shared" si="25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6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7"/>
        <v>0</v>
      </c>
      <c r="Z139">
        <f t="shared" si="45"/>
        <v>0</v>
      </c>
      <c r="AA139">
        <f t="shared" si="46"/>
        <v>1</v>
      </c>
    </row>
    <row r="140" spans="1:27" x14ac:dyDescent="0.25">
      <c r="A140" s="171" t="str">
        <f t="shared" si="47"/>
        <v>Slagteriaffald til foder</v>
      </c>
      <c r="B140" s="171" t="str">
        <f t="shared" si="48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7"/>
        <v>0</v>
      </c>
      <c r="E140" s="171">
        <f t="shared" si="3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127623.8452137781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32745.356800925863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4"/>
        <v>94878.488412852239</v>
      </c>
      <c r="P140" s="94">
        <f t="shared" si="41"/>
        <v>0</v>
      </c>
      <c r="Q140" s="180">
        <f t="shared" si="25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6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7"/>
        <v>0</v>
      </c>
      <c r="Z140">
        <f t="shared" si="45"/>
        <v>0</v>
      </c>
      <c r="AA140">
        <f t="shared" si="46"/>
        <v>1</v>
      </c>
    </row>
    <row r="141" spans="1:27" x14ac:dyDescent="0.25">
      <c r="A141" s="171" t="str">
        <f t="shared" si="47"/>
        <v>Spildevandsslam</v>
      </c>
      <c r="B141" s="171" t="str">
        <f t="shared" si="48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7"/>
        <v>0</v>
      </c>
      <c r="E141" s="171">
        <f t="shared" si="3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4131466.7819703384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3718320.1037733047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4"/>
        <v>413146.6781970337</v>
      </c>
      <c r="P141" s="94">
        <f t="shared" si="41"/>
        <v>413146.6781970337</v>
      </c>
      <c r="Q141" s="180">
        <f t="shared" si="25"/>
        <v>3718320.1037733047</v>
      </c>
      <c r="R141">
        <f>IFERROR(VLOOKUP(A141,[1]Energiindhold!$A$2:$C$11,3,FALSE),IFERROR(VLOOKUP(A141,[1]Biogasudbytte!$A$2:$B$18,2,FALSE)*[1]Energiindhold!$C$10,0))*P141</f>
        <v>0.20616432388710182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2.0616432388710191</v>
      </c>
      <c r="T141">
        <f>IFERROR(VLOOKUP(A141,[1]Biogasudbytte!$A$2:$B$18,2,FALSE)*[1]Energiindhold!$C$10,0)*K141*IFERROR(VLOOKUP(A141,Biogasanlæg!$F$3:$G$8,2,FALSE),1)</f>
        <v>1.855478914983917</v>
      </c>
      <c r="U141" s="170">
        <f t="shared" si="26"/>
        <v>0.20616432388710204</v>
      </c>
      <c r="V141" s="169">
        <f>P141*IFERROR(VLOOKUP(A141,[1]Tørstofindhold!A$2:B$24,2,FALSE),0)</f>
        <v>24788.80069182202</v>
      </c>
      <c r="W141">
        <f>IF(E141=År1,Q141,SUM(P141,Q141))*IFERROR(VLOOKUP(A141,[1]Tørstofindhold!A$2:B$24,2,FALSE),0)</f>
        <v>247888.00691822029</v>
      </c>
      <c r="X141">
        <f>K141*IFERROR(VLOOKUP(A141,[1]Tørstofindhold!A$2:B$24,2,FALSE),0)</f>
        <v>223099.20622639827</v>
      </c>
      <c r="Y141" s="170">
        <f t="shared" si="27"/>
        <v>24788.80069182202</v>
      </c>
      <c r="Z141">
        <f t="shared" si="45"/>
        <v>0</v>
      </c>
      <c r="AA141">
        <f t="shared" si="46"/>
        <v>1</v>
      </c>
    </row>
    <row r="142" spans="1:27" x14ac:dyDescent="0.25">
      <c r="A142" s="171" t="str">
        <f t="shared" si="47"/>
        <v>Svinegylle</v>
      </c>
      <c r="B142" s="171" t="str">
        <f t="shared" si="48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7"/>
        <v>0</v>
      </c>
      <c r="E142" s="171">
        <f t="shared" si="3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13880111.837287154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12492100.653558439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1388011.1837287152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4"/>
        <v>0</v>
      </c>
      <c r="P142" s="94">
        <f t="shared" si="41"/>
        <v>0</v>
      </c>
      <c r="Q142" s="180">
        <f t="shared" si="25"/>
        <v>12492100.653558439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5.381596961552976</v>
      </c>
      <c r="T142">
        <f>IFERROR(VLOOKUP(A142,[1]Biogasudbytte!$A$2:$B$18,2,FALSE)*[1]Energiindhold!$C$10,0)*K142*IFERROR(VLOOKUP(A142,Biogasanlæg!$F$3:$G$8,2,FALSE),1)</f>
        <v>5.381596961552976</v>
      </c>
      <c r="U142" s="170">
        <f t="shared" si="26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624605.03267792193</v>
      </c>
      <c r="X142">
        <f>K142*IFERROR(VLOOKUP(A142,[1]Tørstofindhold!A$2:B$24,2,FALSE),0)</f>
        <v>624605.03267792193</v>
      </c>
      <c r="Y142" s="170">
        <f t="shared" si="27"/>
        <v>0</v>
      </c>
      <c r="Z142">
        <f t="shared" si="45"/>
        <v>0</v>
      </c>
      <c r="AA142">
        <f t="shared" si="46"/>
        <v>0</v>
      </c>
    </row>
    <row r="143" spans="1:27" x14ac:dyDescent="0.25">
      <c r="A143" s="171" t="str">
        <f t="shared" si="47"/>
        <v>Svinekød</v>
      </c>
      <c r="B143" s="171" t="str">
        <f t="shared" si="48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7"/>
        <v>1</v>
      </c>
      <c r="E143" s="171">
        <f t="shared" si="3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1384505.5584216663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4"/>
        <v>1257878.4664789573</v>
      </c>
      <c r="P143" s="94">
        <f t="shared" si="41"/>
        <v>0</v>
      </c>
      <c r="Q143" s="180">
        <f t="shared" si="25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6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7"/>
        <v>0</v>
      </c>
      <c r="Z143">
        <f t="shared" si="45"/>
        <v>0</v>
      </c>
      <c r="AA143">
        <f t="shared" si="46"/>
        <v>1</v>
      </c>
    </row>
    <row r="144" spans="1:27" x14ac:dyDescent="0.25">
      <c r="A144" s="171" t="str">
        <f t="shared" si="47"/>
        <v>Tang</v>
      </c>
      <c r="B144" s="171" t="str">
        <f t="shared" si="48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7"/>
        <v>1</v>
      </c>
      <c r="E144" s="171">
        <f t="shared" si="3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4"/>
        <v>382.5</v>
      </c>
      <c r="P144" s="94">
        <f t="shared" si="41"/>
        <v>382.5</v>
      </c>
      <c r="Q144" s="180">
        <f t="shared" si="25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6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7"/>
        <v>57.375</v>
      </c>
      <c r="Z144">
        <f t="shared" si="45"/>
        <v>0</v>
      </c>
      <c r="AA144">
        <f t="shared" si="46"/>
        <v>1</v>
      </c>
    </row>
    <row r="145" spans="1:27" x14ac:dyDescent="0.25">
      <c r="A145" s="171" t="str">
        <f t="shared" si="47"/>
        <v>Total til biogas</v>
      </c>
      <c r="B145" s="171" t="str">
        <f t="shared" si="48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7"/>
        <v>0</v>
      </c>
      <c r="E145" s="171">
        <f t="shared" si="3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4"/>
        <v>0</v>
      </c>
      <c r="P145" s="94">
        <f t="shared" si="41"/>
        <v>0</v>
      </c>
      <c r="Q145" s="180">
        <f t="shared" si="25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6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7"/>
        <v>0</v>
      </c>
      <c r="Z145">
        <f t="shared" si="45"/>
        <v>0</v>
      </c>
      <c r="AA145">
        <f t="shared" si="46"/>
        <v>0</v>
      </c>
    </row>
    <row r="146" spans="1:27" x14ac:dyDescent="0.25">
      <c r="A146" s="171" t="str">
        <f t="shared" si="47"/>
        <v>Træ til energi</v>
      </c>
      <c r="B146" s="171" t="str">
        <f t="shared" si="48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7"/>
        <v>0</v>
      </c>
      <c r="E146" s="171">
        <f t="shared" si="3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2312878.2492368715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2312878.2492368715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4"/>
        <v>0</v>
      </c>
      <c r="P146" s="94">
        <f t="shared" ca="1" si="41"/>
        <v>0</v>
      </c>
      <c r="Q146" s="180">
        <f t="shared" ca="1" si="25"/>
        <v>2312878.2492368715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33.521860264419189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6"/>
        <v>33.521860264419189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1143911.034101736</v>
      </c>
      <c r="X146">
        <f>K146*IFERROR(VLOOKUP(A146,[1]Tørstofindhold!A$2:B$24,2,FALSE),0)</f>
        <v>0</v>
      </c>
      <c r="Y146" s="170">
        <f t="shared" ca="1" si="27"/>
        <v>1143911.034101736</v>
      </c>
      <c r="Z146">
        <f t="shared" ca="1" si="45"/>
        <v>0</v>
      </c>
      <c r="AA146">
        <f t="shared" ca="1" si="46"/>
        <v>0</v>
      </c>
    </row>
    <row r="147" spans="1:27" x14ac:dyDescent="0.25">
      <c r="A147" s="171" t="str">
        <f t="shared" si="47"/>
        <v>Træmaterialer</v>
      </c>
      <c r="B147" s="171" t="str">
        <f t="shared" si="48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7"/>
        <v>0</v>
      </c>
      <c r="E147" s="171">
        <f t="shared" si="3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676235.95848651009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676235.95848651009</v>
      </c>
      <c r="O147" s="179">
        <f t="shared" ca="1" si="24"/>
        <v>0</v>
      </c>
      <c r="P147" s="94">
        <f t="shared" si="41"/>
        <v>0</v>
      </c>
      <c r="Q147" s="180">
        <f t="shared" si="25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6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7"/>
        <v>0</v>
      </c>
      <c r="Z147">
        <f t="shared" ca="1" si="45"/>
        <v>0</v>
      </c>
      <c r="AA147">
        <f t="shared" ca="1" si="46"/>
        <v>0</v>
      </c>
    </row>
    <row r="148" spans="1:27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7"/>
        <v>1</v>
      </c>
      <c r="E148" s="171">
        <f t="shared" ref="E148:E195" si="49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4"/>
        <v>-8430.5352358472264</v>
      </c>
      <c r="P148" s="94">
        <f t="shared" si="41"/>
        <v>0</v>
      </c>
      <c r="Q148" s="180">
        <f t="shared" si="25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6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7"/>
        <v>0</v>
      </c>
      <c r="Z148">
        <f t="shared" si="45"/>
        <v>0</v>
      </c>
      <c r="AA148">
        <f t="shared" si="46"/>
        <v>1</v>
      </c>
    </row>
    <row r="149" spans="1:27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7"/>
        <v>1</v>
      </c>
      <c r="E149" s="171">
        <f t="shared" si="49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4"/>
        <v>19055.87878491775</v>
      </c>
      <c r="P149" s="94">
        <f t="shared" si="41"/>
        <v>0</v>
      </c>
      <c r="Q149" s="180">
        <f t="shared" si="25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6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7"/>
        <v>0</v>
      </c>
      <c r="Z149">
        <f t="shared" si="45"/>
        <v>0</v>
      </c>
      <c r="AA149">
        <f t="shared" si="46"/>
        <v>1</v>
      </c>
    </row>
    <row r="150" spans="1:27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7"/>
        <v>0</v>
      </c>
      <c r="E150" s="171">
        <f t="shared" si="49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4"/>
        <v>-170507.33327986751</v>
      </c>
      <c r="P150" s="94">
        <f t="shared" ca="1" si="41"/>
        <v>0</v>
      </c>
      <c r="Q150" s="180">
        <f t="shared" ca="1" si="25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6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7"/>
        <v>0</v>
      </c>
      <c r="Z150">
        <f t="shared" ca="1" si="45"/>
        <v>1</v>
      </c>
      <c r="AA150">
        <f t="shared" ca="1" si="46"/>
        <v>0</v>
      </c>
    </row>
    <row r="151" spans="1:27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7"/>
        <v>0</v>
      </c>
      <c r="E151" s="171">
        <f t="shared" si="49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0">G151-SUM(H151:N151)</f>
        <v>0</v>
      </c>
      <c r="P151" s="94">
        <f t="shared" ca="1" si="41"/>
        <v>0</v>
      </c>
      <c r="Q151" s="180">
        <f t="shared" ref="Q151:Q216" ca="1" si="51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2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3">W151-X151</f>
        <v>0</v>
      </c>
      <c r="Z151">
        <f t="shared" ca="1" si="45"/>
        <v>0</v>
      </c>
      <c r="AA151">
        <f t="shared" ca="1" si="46"/>
        <v>0</v>
      </c>
    </row>
    <row r="152" spans="1:27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7"/>
        <v>0</v>
      </c>
      <c r="E152" s="171">
        <f t="shared" si="49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0"/>
        <v>661211.27137287101</v>
      </c>
      <c r="P152" s="94">
        <f t="shared" si="41"/>
        <v>0</v>
      </c>
      <c r="Q152" s="180">
        <f t="shared" si="51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2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3"/>
        <v>0</v>
      </c>
      <c r="Z152">
        <f t="shared" ca="1" si="45"/>
        <v>0</v>
      </c>
      <c r="AA152">
        <f t="shared" ca="1" si="46"/>
        <v>1</v>
      </c>
    </row>
    <row r="153" spans="1:27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7"/>
        <v>0</v>
      </c>
      <c r="E153" s="171">
        <f t="shared" si="49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50"/>
        <v>0</v>
      </c>
      <c r="P153" s="94">
        <f t="shared" si="41"/>
        <v>0</v>
      </c>
      <c r="Q153" s="180">
        <f t="shared" si="51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52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53"/>
        <v>0</v>
      </c>
      <c r="Z153">
        <f t="shared" si="45"/>
        <v>0</v>
      </c>
      <c r="AA153">
        <f t="shared" si="46"/>
        <v>0</v>
      </c>
    </row>
    <row r="154" spans="1:27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7"/>
        <v>0</v>
      </c>
      <c r="E154" s="171">
        <f t="shared" si="49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50"/>
        <v>153410.57659836096</v>
      </c>
      <c r="P154" s="94">
        <f t="shared" si="41"/>
        <v>153410.57659836096</v>
      </c>
      <c r="Q154" s="180">
        <f t="shared" si="51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52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53"/>
        <v>0</v>
      </c>
      <c r="Z154">
        <f t="shared" si="45"/>
        <v>0</v>
      </c>
      <c r="AA154">
        <f t="shared" si="46"/>
        <v>1</v>
      </c>
    </row>
    <row r="155" spans="1:27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7"/>
        <v>0</v>
      </c>
      <c r="E155" s="171">
        <f t="shared" si="49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50"/>
        <v>0</v>
      </c>
      <c r="P155" s="94">
        <f t="shared" si="41"/>
        <v>0</v>
      </c>
      <c r="Q155" s="180">
        <f t="shared" si="51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2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3"/>
        <v>0</v>
      </c>
      <c r="Z155">
        <f t="shared" si="45"/>
        <v>0</v>
      </c>
      <c r="AA155">
        <f t="shared" si="46"/>
        <v>0</v>
      </c>
    </row>
    <row r="156" spans="1:27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7"/>
        <v>0</v>
      </c>
      <c r="E156" s="171">
        <f t="shared" si="49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50"/>
        <v>0</v>
      </c>
      <c r="P156" s="94">
        <f t="shared" si="41"/>
        <v>0</v>
      </c>
      <c r="Q156" s="180">
        <f t="shared" si="51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52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53"/>
        <v>0</v>
      </c>
      <c r="Z156">
        <f t="shared" si="45"/>
        <v>0</v>
      </c>
      <c r="AA156">
        <f t="shared" si="46"/>
        <v>0</v>
      </c>
    </row>
    <row r="157" spans="1:27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7"/>
        <v>1</v>
      </c>
      <c r="E157" s="171">
        <f t="shared" si="49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50"/>
        <v>-13151.581373695415</v>
      </c>
      <c r="P157" s="94">
        <f t="shared" si="41"/>
        <v>0</v>
      </c>
      <c r="Q157" s="180">
        <f t="shared" si="51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2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3"/>
        <v>0</v>
      </c>
      <c r="Z157">
        <f t="shared" si="45"/>
        <v>0</v>
      </c>
      <c r="AA157">
        <f t="shared" si="46"/>
        <v>1</v>
      </c>
    </row>
    <row r="158" spans="1:27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7"/>
        <v>0</v>
      </c>
      <c r="E158" s="171">
        <f t="shared" si="49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0"/>
        <v>620445.82725004398</v>
      </c>
      <c r="P158" s="94">
        <f t="shared" si="41"/>
        <v>0</v>
      </c>
      <c r="Q158" s="180">
        <f t="shared" si="51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2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3"/>
        <v>0</v>
      </c>
      <c r="Z158">
        <f t="shared" si="45"/>
        <v>0</v>
      </c>
      <c r="AA158">
        <f t="shared" si="46"/>
        <v>1</v>
      </c>
    </row>
    <row r="159" spans="1:27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7"/>
        <v>1</v>
      </c>
      <c r="E159" s="171">
        <f t="shared" si="49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0"/>
        <v>-197024.06677216437</v>
      </c>
      <c r="P159" s="94">
        <f t="shared" si="41"/>
        <v>0</v>
      </c>
      <c r="Q159" s="180">
        <f t="shared" si="51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2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3"/>
        <v>0</v>
      </c>
      <c r="Z159">
        <f t="shared" si="45"/>
        <v>1</v>
      </c>
      <c r="AA159">
        <f t="shared" si="46"/>
        <v>0</v>
      </c>
    </row>
    <row r="160" spans="1:27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7"/>
        <v>0</v>
      </c>
      <c r="E160" s="171">
        <f t="shared" si="49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0"/>
        <v>-28548.400000000001</v>
      </c>
      <c r="P160" s="94">
        <f t="shared" si="41"/>
        <v>0</v>
      </c>
      <c r="Q160" s="180">
        <f t="shared" si="51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2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3"/>
        <v>0</v>
      </c>
      <c r="Z160">
        <f t="shared" si="45"/>
        <v>1</v>
      </c>
      <c r="AA160">
        <f t="shared" si="46"/>
        <v>0</v>
      </c>
    </row>
    <row r="161" spans="1:27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7"/>
        <v>0</v>
      </c>
      <c r="E161" s="171">
        <f t="shared" si="49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50"/>
        <v>636502.29333281773</v>
      </c>
      <c r="P161" s="94">
        <f t="shared" si="41"/>
        <v>636502.29333281773</v>
      </c>
      <c r="Q161" s="180">
        <f t="shared" si="51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2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3"/>
        <v>0</v>
      </c>
      <c r="Z161">
        <f t="shared" si="45"/>
        <v>0</v>
      </c>
      <c r="AA161">
        <f t="shared" si="46"/>
        <v>1</v>
      </c>
    </row>
    <row r="162" spans="1:27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7"/>
        <v>0</v>
      </c>
      <c r="E162" s="171">
        <f t="shared" si="49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50"/>
        <v>0</v>
      </c>
      <c r="P162" s="94">
        <f t="shared" si="41"/>
        <v>0</v>
      </c>
      <c r="Q162" s="180">
        <f t="shared" si="51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2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3"/>
        <v>0</v>
      </c>
      <c r="Z162">
        <f t="shared" si="45"/>
        <v>0</v>
      </c>
      <c r="AA162">
        <f t="shared" si="46"/>
        <v>0</v>
      </c>
    </row>
    <row r="163" spans="1:27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7"/>
        <v>1</v>
      </c>
      <c r="E163" s="171">
        <f t="shared" si="49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0"/>
        <v>-127585.02725608747</v>
      </c>
      <c r="P163" s="94">
        <f t="shared" si="41"/>
        <v>0</v>
      </c>
      <c r="Q163" s="180">
        <f t="shared" si="51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2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3"/>
        <v>0</v>
      </c>
      <c r="Z163">
        <f t="shared" si="45"/>
        <v>1</v>
      </c>
      <c r="AA163">
        <f t="shared" si="46"/>
        <v>0</v>
      </c>
    </row>
    <row r="164" spans="1:27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7"/>
        <v>0</v>
      </c>
      <c r="E164" s="171">
        <f t="shared" si="49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50"/>
        <v>0</v>
      </c>
      <c r="P164" s="94">
        <f t="shared" si="41"/>
        <v>0</v>
      </c>
      <c r="Q164" s="180">
        <f t="shared" si="51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52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53"/>
        <v>622757.24997763557</v>
      </c>
      <c r="Z164">
        <f t="shared" si="45"/>
        <v>0</v>
      </c>
      <c r="AA164">
        <f t="shared" si="46"/>
        <v>0</v>
      </c>
    </row>
    <row r="165" spans="1:27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7"/>
        <v>0</v>
      </c>
      <c r="E165" s="171">
        <f t="shared" si="49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0"/>
        <v>0</v>
      </c>
      <c r="P165" s="94">
        <f t="shared" si="41"/>
        <v>0</v>
      </c>
      <c r="Q165" s="180">
        <f t="shared" si="51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2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3"/>
        <v>135693.18364487163</v>
      </c>
      <c r="Z165">
        <f t="shared" si="45"/>
        <v>0</v>
      </c>
      <c r="AA165">
        <f t="shared" si="46"/>
        <v>0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7"/>
        <v>1</v>
      </c>
      <c r="E166" s="171">
        <f t="shared" si="49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50"/>
        <v>-592646.72642582108</v>
      </c>
      <c r="P166" s="94">
        <f t="shared" si="41"/>
        <v>0</v>
      </c>
      <c r="Q166" s="180">
        <f t="shared" si="51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2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3"/>
        <v>0</v>
      </c>
      <c r="Z166">
        <f t="shared" si="45"/>
        <v>1</v>
      </c>
      <c r="AA166">
        <f t="shared" si="46"/>
        <v>0</v>
      </c>
    </row>
    <row r="167" spans="1:27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7"/>
        <v>0</v>
      </c>
      <c r="E167" s="171">
        <f t="shared" si="49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50"/>
        <v>-79270.498677373223</v>
      </c>
      <c r="P167" s="94">
        <f t="shared" si="41"/>
        <v>0</v>
      </c>
      <c r="Q167" s="180">
        <f t="shared" si="51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52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53"/>
        <v>0</v>
      </c>
      <c r="Z167">
        <f t="shared" si="45"/>
        <v>1</v>
      </c>
      <c r="AA167">
        <f t="shared" si="46"/>
        <v>0</v>
      </c>
    </row>
    <row r="168" spans="1:27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7"/>
        <v>0</v>
      </c>
      <c r="E168" s="171">
        <f t="shared" si="49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0"/>
        <v>145627.35347864506</v>
      </c>
      <c r="P168" s="94">
        <f t="shared" si="41"/>
        <v>0</v>
      </c>
      <c r="Q168" s="180">
        <f t="shared" si="51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2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3"/>
        <v>0</v>
      </c>
      <c r="Z168">
        <f t="shared" si="45"/>
        <v>0</v>
      </c>
      <c r="AA168">
        <f t="shared" si="46"/>
        <v>1</v>
      </c>
    </row>
    <row r="169" spans="1:27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7"/>
        <v>1</v>
      </c>
      <c r="E169" s="171">
        <f t="shared" si="49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50"/>
        <v>14617.738147146345</v>
      </c>
      <c r="P169" s="94">
        <f t="shared" si="41"/>
        <v>0</v>
      </c>
      <c r="Q169" s="180">
        <f t="shared" si="51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2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3"/>
        <v>0</v>
      </c>
      <c r="Z169">
        <f t="shared" si="45"/>
        <v>0</v>
      </c>
      <c r="AA169">
        <f t="shared" si="46"/>
        <v>1</v>
      </c>
    </row>
    <row r="170" spans="1:27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7"/>
        <v>1</v>
      </c>
      <c r="E170" s="171">
        <f t="shared" si="49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50"/>
        <v>1301921.4452316216</v>
      </c>
      <c r="P170" s="94">
        <f t="shared" si="41"/>
        <v>1301921.4452316216</v>
      </c>
      <c r="Q170" s="180">
        <f t="shared" si="51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2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3"/>
        <v>0</v>
      </c>
      <c r="Z170">
        <f t="shared" si="45"/>
        <v>0</v>
      </c>
      <c r="AA170">
        <f t="shared" si="46"/>
        <v>1</v>
      </c>
    </row>
    <row r="171" spans="1:27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7"/>
        <v>0</v>
      </c>
      <c r="E171" s="171">
        <f t="shared" si="49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0"/>
        <v>-374820.3560243976</v>
      </c>
      <c r="P171" s="94">
        <f t="shared" si="41"/>
        <v>0</v>
      </c>
      <c r="Q171" s="180">
        <f t="shared" si="51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2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3"/>
        <v>0</v>
      </c>
      <c r="Z171">
        <f t="shared" ca="1" si="45"/>
        <v>1</v>
      </c>
      <c r="AA171">
        <f t="shared" ca="1" si="46"/>
        <v>0</v>
      </c>
    </row>
    <row r="172" spans="1:27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7"/>
        <v>0</v>
      </c>
      <c r="E172" s="171">
        <f t="shared" si="49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50"/>
        <v>0</v>
      </c>
      <c r="P172" s="94">
        <f t="shared" si="41"/>
        <v>0</v>
      </c>
      <c r="Q172" s="180">
        <f t="shared" si="51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52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53"/>
        <v>0</v>
      </c>
      <c r="Z172">
        <f t="shared" si="45"/>
        <v>0</v>
      </c>
      <c r="AA172">
        <f t="shared" si="46"/>
        <v>0</v>
      </c>
    </row>
    <row r="173" spans="1:27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7"/>
        <v>0</v>
      </c>
      <c r="E173" s="171">
        <f t="shared" si="49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50"/>
        <v>-70551.412916692323</v>
      </c>
      <c r="P173" s="94">
        <f t="shared" si="41"/>
        <v>0</v>
      </c>
      <c r="Q173" s="180">
        <f t="shared" si="51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2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3"/>
        <v>0</v>
      </c>
      <c r="Z173">
        <f t="shared" si="45"/>
        <v>0</v>
      </c>
      <c r="AA173">
        <f t="shared" si="46"/>
        <v>1</v>
      </c>
    </row>
    <row r="174" spans="1:27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7"/>
        <v>1</v>
      </c>
      <c r="E174" s="171">
        <f t="shared" si="49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50"/>
        <v>-344258.58126598754</v>
      </c>
      <c r="P174" s="94">
        <f t="shared" si="41"/>
        <v>0</v>
      </c>
      <c r="Q174" s="180">
        <f t="shared" si="51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2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3"/>
        <v>0</v>
      </c>
      <c r="Z174">
        <f t="shared" si="45"/>
        <v>0</v>
      </c>
      <c r="AA174">
        <f t="shared" si="46"/>
        <v>1</v>
      </c>
    </row>
    <row r="175" spans="1:27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7"/>
        <v>1</v>
      </c>
      <c r="E175" s="171">
        <f t="shared" si="49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50"/>
        <v>-166933.87454175885</v>
      </c>
      <c r="P175" s="94">
        <f t="shared" si="41"/>
        <v>0</v>
      </c>
      <c r="Q175" s="180">
        <f t="shared" si="51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2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3"/>
        <v>0</v>
      </c>
      <c r="Z175">
        <f t="shared" si="45"/>
        <v>0</v>
      </c>
      <c r="AA175">
        <f t="shared" si="46"/>
        <v>1</v>
      </c>
    </row>
    <row r="176" spans="1:27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7"/>
        <v>1</v>
      </c>
      <c r="E176" s="171">
        <f t="shared" si="49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50"/>
        <v>1.1976865502381491</v>
      </c>
      <c r="P176" s="94">
        <f t="shared" si="41"/>
        <v>1.1976865502381491</v>
      </c>
      <c r="Q176" s="180">
        <f t="shared" si="51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2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3"/>
        <v>0</v>
      </c>
      <c r="Z176">
        <f t="shared" si="45"/>
        <v>0</v>
      </c>
      <c r="AA176">
        <f t="shared" si="46"/>
        <v>1</v>
      </c>
    </row>
    <row r="177" spans="1:27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7"/>
        <v>1</v>
      </c>
      <c r="E177" s="171">
        <f t="shared" si="49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50"/>
        <v>-41950.335705993944</v>
      </c>
      <c r="P177" s="94">
        <f t="shared" si="41"/>
        <v>0</v>
      </c>
      <c r="Q177" s="180">
        <f t="shared" si="51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2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3"/>
        <v>0</v>
      </c>
      <c r="Z177">
        <f t="shared" si="45"/>
        <v>0</v>
      </c>
      <c r="AA177">
        <f t="shared" si="46"/>
        <v>1</v>
      </c>
    </row>
    <row r="178" spans="1:27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7"/>
        <v>1</v>
      </c>
      <c r="E178" s="171">
        <f t="shared" si="49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0"/>
        <v>395448.91426064254</v>
      </c>
      <c r="P178" s="94">
        <f t="shared" si="41"/>
        <v>0</v>
      </c>
      <c r="Q178" s="180">
        <f t="shared" si="51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2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3"/>
        <v>0</v>
      </c>
      <c r="Z178">
        <f t="shared" si="45"/>
        <v>0</v>
      </c>
      <c r="AA178">
        <f t="shared" si="46"/>
        <v>1</v>
      </c>
    </row>
    <row r="179" spans="1:27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7"/>
        <v>0</v>
      </c>
      <c r="E179" s="171">
        <f t="shared" si="49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0"/>
        <v>0</v>
      </c>
      <c r="P179" s="94">
        <f t="shared" si="41"/>
        <v>0</v>
      </c>
      <c r="Q179" s="180">
        <f t="shared" si="51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2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3"/>
        <v>16127.04781897025</v>
      </c>
      <c r="Z179">
        <f t="shared" si="45"/>
        <v>0</v>
      </c>
      <c r="AA179">
        <f t="shared" si="46"/>
        <v>0</v>
      </c>
    </row>
    <row r="180" spans="1:27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7"/>
        <v>0</v>
      </c>
      <c r="E180" s="171">
        <f t="shared" si="49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si="54">G180-SUM(H180:N180)</f>
        <v>0</v>
      </c>
      <c r="P180" s="94">
        <f t="shared" si="41"/>
        <v>0</v>
      </c>
      <c r="Q180" s="180">
        <f t="shared" ref="Q180:Q181" si="55"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si="56"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si="57">W180-X180</f>
        <v>0</v>
      </c>
      <c r="Z180">
        <f t="shared" si="45"/>
        <v>0</v>
      </c>
      <c r="AA180">
        <f t="shared" si="46"/>
        <v>0</v>
      </c>
    </row>
    <row r="181" spans="1:27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58">D133</f>
        <v>0</v>
      </c>
      <c r="E181" s="171">
        <f t="shared" si="49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si="54"/>
        <v>0</v>
      </c>
      <c r="P181" s="94">
        <f t="shared" si="41"/>
        <v>0</v>
      </c>
      <c r="Q181" s="180">
        <f t="shared" si="55"/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si="56"/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si="57"/>
        <v>0</v>
      </c>
      <c r="Z181">
        <f t="shared" si="45"/>
        <v>0</v>
      </c>
      <c r="AA181">
        <f t="shared" si="46"/>
        <v>0</v>
      </c>
    </row>
    <row r="182" spans="1:27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58"/>
        <v>0</v>
      </c>
      <c r="E182" s="171">
        <f t="shared" si="49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50"/>
        <v>346998.01962126989</v>
      </c>
      <c r="P182" s="94">
        <f t="shared" si="41"/>
        <v>0</v>
      </c>
      <c r="Q182" s="180">
        <f t="shared" si="51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2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3"/>
        <v>0</v>
      </c>
      <c r="Z182">
        <f t="shared" si="45"/>
        <v>0</v>
      </c>
      <c r="AA182">
        <f t="shared" si="46"/>
        <v>1</v>
      </c>
    </row>
    <row r="183" spans="1:27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58"/>
        <v>0</v>
      </c>
      <c r="E183" s="171">
        <f t="shared" si="49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0"/>
        <v>0</v>
      </c>
      <c r="P183" s="94">
        <f t="shared" si="41"/>
        <v>0</v>
      </c>
      <c r="Q183" s="180">
        <f t="shared" si="51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2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3"/>
        <v>0</v>
      </c>
      <c r="Z183">
        <f t="shared" si="45"/>
        <v>0</v>
      </c>
      <c r="AA183">
        <f t="shared" si="46"/>
        <v>0</v>
      </c>
    </row>
    <row r="184" spans="1:27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58"/>
        <v>0</v>
      </c>
      <c r="E184" s="171">
        <f t="shared" si="49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50"/>
        <v>70002.843567045958</v>
      </c>
      <c r="P184" s="94">
        <f t="shared" si="41"/>
        <v>0</v>
      </c>
      <c r="Q184" s="180">
        <f t="shared" si="51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2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3"/>
        <v>0</v>
      </c>
      <c r="Z184">
        <f t="shared" si="45"/>
        <v>0</v>
      </c>
      <c r="AA184">
        <f t="shared" si="46"/>
        <v>1</v>
      </c>
    </row>
    <row r="185" spans="1:27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58"/>
        <v>1</v>
      </c>
      <c r="E185" s="171">
        <f t="shared" si="49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0"/>
        <v>0</v>
      </c>
      <c r="P185" s="94">
        <f t="shared" si="41"/>
        <v>0</v>
      </c>
      <c r="Q185" s="180">
        <f t="shared" si="51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2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3"/>
        <v>0</v>
      </c>
      <c r="Z185">
        <f t="shared" si="45"/>
        <v>0</v>
      </c>
      <c r="AA185">
        <f t="shared" si="46"/>
        <v>0</v>
      </c>
    </row>
    <row r="186" spans="1:27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58"/>
        <v>1</v>
      </c>
      <c r="E186" s="171">
        <f t="shared" si="49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50"/>
        <v>2105567.5565972263</v>
      </c>
      <c r="P186" s="94">
        <f t="shared" si="41"/>
        <v>1637775.5474174484</v>
      </c>
      <c r="Q186" s="180">
        <f t="shared" si="51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2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3"/>
        <v>0</v>
      </c>
      <c r="Z186">
        <f t="shared" si="45"/>
        <v>0</v>
      </c>
      <c r="AA186">
        <f t="shared" si="46"/>
        <v>1</v>
      </c>
    </row>
    <row r="187" spans="1:27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58"/>
        <v>0</v>
      </c>
      <c r="E187" s="171">
        <f t="shared" si="49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50"/>
        <v>23179.475218292017</v>
      </c>
      <c r="P187" s="94">
        <f t="shared" si="41"/>
        <v>0</v>
      </c>
      <c r="Q187" s="180">
        <f t="shared" si="51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2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3"/>
        <v>0</v>
      </c>
      <c r="Z187">
        <f t="shared" si="45"/>
        <v>0</v>
      </c>
      <c r="AA187">
        <f t="shared" si="46"/>
        <v>1</v>
      </c>
    </row>
    <row r="188" spans="1:27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58"/>
        <v>0</v>
      </c>
      <c r="E188" s="171">
        <f t="shared" si="49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50"/>
        <v>14085.970705770382</v>
      </c>
      <c r="P188" s="94">
        <f t="shared" si="41"/>
        <v>0</v>
      </c>
      <c r="Q188" s="180">
        <f t="shared" si="51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2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3"/>
        <v>0</v>
      </c>
      <c r="Z188">
        <f t="shared" si="45"/>
        <v>0</v>
      </c>
      <c r="AA188">
        <f t="shared" si="46"/>
        <v>1</v>
      </c>
    </row>
    <row r="189" spans="1:27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58"/>
        <v>0</v>
      </c>
      <c r="E189" s="171">
        <f t="shared" si="49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50"/>
        <v>1978309.9489030582</v>
      </c>
      <c r="P189" s="94">
        <f t="shared" si="41"/>
        <v>1978309.9489030582</v>
      </c>
      <c r="Q189" s="180">
        <f t="shared" si="51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52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53"/>
        <v>0</v>
      </c>
      <c r="Z189">
        <f t="shared" si="45"/>
        <v>0</v>
      </c>
      <c r="AA189">
        <f t="shared" si="46"/>
        <v>1</v>
      </c>
    </row>
    <row r="190" spans="1:27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58"/>
        <v>0</v>
      </c>
      <c r="E190" s="171">
        <f t="shared" si="49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0"/>
        <v>0</v>
      </c>
      <c r="P190" s="94">
        <f t="shared" si="41"/>
        <v>0</v>
      </c>
      <c r="Q190" s="180">
        <f t="shared" si="51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2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3"/>
        <v>0</v>
      </c>
      <c r="Z190">
        <f t="shared" si="45"/>
        <v>0</v>
      </c>
      <c r="AA190">
        <f t="shared" si="46"/>
        <v>0</v>
      </c>
    </row>
    <row r="191" spans="1:27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58"/>
        <v>1</v>
      </c>
      <c r="E191" s="171">
        <f t="shared" si="49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0"/>
        <v>106195.08352871139</v>
      </c>
      <c r="P191" s="94">
        <f t="shared" si="41"/>
        <v>0</v>
      </c>
      <c r="Q191" s="180">
        <f t="shared" si="51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2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3"/>
        <v>0</v>
      </c>
      <c r="Z191">
        <f t="shared" si="45"/>
        <v>0</v>
      </c>
      <c r="AA191">
        <f t="shared" si="46"/>
        <v>1</v>
      </c>
    </row>
    <row r="192" spans="1:27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58"/>
        <v>1</v>
      </c>
      <c r="E192" s="171">
        <f t="shared" si="49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50"/>
        <v>0</v>
      </c>
      <c r="P192" s="94">
        <f t="shared" si="41"/>
        <v>0</v>
      </c>
      <c r="Q192" s="180">
        <f t="shared" si="51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2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3"/>
        <v>0</v>
      </c>
      <c r="Z192">
        <f t="shared" si="45"/>
        <v>0</v>
      </c>
      <c r="AA192">
        <f t="shared" si="46"/>
        <v>1</v>
      </c>
    </row>
    <row r="193" spans="1:27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58"/>
        <v>0</v>
      </c>
      <c r="E193" s="171">
        <f t="shared" si="49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0"/>
        <v>0</v>
      </c>
      <c r="P193" s="94">
        <f t="shared" si="41"/>
        <v>0</v>
      </c>
      <c r="Q193" s="180">
        <f t="shared" si="51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2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3"/>
        <v>0</v>
      </c>
      <c r="Z193">
        <f t="shared" si="45"/>
        <v>0</v>
      </c>
      <c r="AA193">
        <f t="shared" si="46"/>
        <v>0</v>
      </c>
    </row>
    <row r="194" spans="1:27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58"/>
        <v>0</v>
      </c>
      <c r="E194" s="171">
        <f t="shared" si="49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0"/>
        <v>0</v>
      </c>
      <c r="P194" s="94">
        <f t="shared" ca="1" si="41"/>
        <v>0</v>
      </c>
      <c r="Q194" s="180">
        <f t="shared" ca="1" si="51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2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3"/>
        <v>337115.41074636247</v>
      </c>
      <c r="Z194">
        <f t="shared" ca="1" si="45"/>
        <v>0</v>
      </c>
      <c r="AA194">
        <f t="shared" ca="1" si="46"/>
        <v>0</v>
      </c>
    </row>
    <row r="195" spans="1:27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58"/>
        <v>0</v>
      </c>
      <c r="E195" s="171">
        <f t="shared" si="49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0"/>
        <v>0</v>
      </c>
      <c r="P195" s="94">
        <f t="shared" si="41"/>
        <v>0</v>
      </c>
      <c r="Q195" s="180">
        <f t="shared" si="51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2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3"/>
        <v>0</v>
      </c>
      <c r="Z195">
        <f t="shared" ca="1" si="45"/>
        <v>0</v>
      </c>
      <c r="AA195">
        <f t="shared" ca="1" si="46"/>
        <v>0</v>
      </c>
    </row>
    <row r="196" spans="1:27" x14ac:dyDescent="0.25">
      <c r="A196" s="171" t="str">
        <f t="shared" ref="A196:A227" si="59">A148</f>
        <v>Æg</v>
      </c>
      <c r="B196" s="171" t="str">
        <f t="shared" ref="B196:B227" si="6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58"/>
        <v>1</v>
      </c>
      <c r="E196" s="171">
        <f t="shared" ref="E196:E243" si="6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18196.258037931766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50"/>
        <v>-10013.082086696773</v>
      </c>
      <c r="P196" s="94">
        <f t="shared" ref="P196:P259" si="6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1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2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3"/>
        <v>0</v>
      </c>
      <c r="Z196">
        <f t="shared" ref="Z196:Z259" si="63">IF(SUMIFS($O$4:$O$291,$A$4:$A$291,A196,$E$4:$E$291,E196)&lt;0,1,0)</f>
        <v>0</v>
      </c>
      <c r="AA196">
        <f t="shared" ref="AA196:AA259" si="64">IF(SUMIFS($O$4:$O$291,$A$4:$A$291,A196,$E$4:$E$291,E196)&gt;0,1,0)</f>
        <v>1</v>
      </c>
    </row>
    <row r="197" spans="1:27" x14ac:dyDescent="0.25">
      <c r="A197" s="171" t="str">
        <f t="shared" si="59"/>
        <v>Bælgsæd</v>
      </c>
      <c r="B197" s="171" t="str">
        <f t="shared" si="6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58"/>
        <v>1</v>
      </c>
      <c r="E197" s="171">
        <f t="shared" si="6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176267.9564046892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7523.964529683959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50"/>
        <v>168743.99187500525</v>
      </c>
      <c r="P197" s="94">
        <f t="shared" si="62"/>
        <v>0</v>
      </c>
      <c r="Q197" s="180">
        <f t="shared" si="51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2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3"/>
        <v>0</v>
      </c>
      <c r="Z197">
        <f t="shared" si="63"/>
        <v>0</v>
      </c>
      <c r="AA197">
        <f t="shared" si="64"/>
        <v>1</v>
      </c>
    </row>
    <row r="198" spans="1:27" x14ac:dyDescent="0.25">
      <c r="A198" s="171" t="str">
        <f t="shared" si="59"/>
        <v>Bioaffald</v>
      </c>
      <c r="B198" s="171" t="str">
        <f t="shared" si="6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58"/>
        <v>0</v>
      </c>
      <c r="E198" s="171">
        <f t="shared" si="6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0"/>
        <v>0</v>
      </c>
      <c r="P198" s="94">
        <f t="shared" ca="1" si="62"/>
        <v>0</v>
      </c>
      <c r="Q198" s="180">
        <f t="shared" ca="1" si="51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2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3"/>
        <v>47295.568812341364</v>
      </c>
      <c r="Z198">
        <f t="shared" ca="1" si="63"/>
        <v>0</v>
      </c>
      <c r="AA198">
        <f t="shared" ca="1" si="64"/>
        <v>0</v>
      </c>
    </row>
    <row r="199" spans="1:27" x14ac:dyDescent="0.25">
      <c r="A199" s="171" t="str">
        <f t="shared" si="59"/>
        <v>Biogas</v>
      </c>
      <c r="B199" s="171" t="str">
        <f t="shared" si="6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58"/>
        <v>0</v>
      </c>
      <c r="E199" s="171">
        <f t="shared" si="6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109335233.51434851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109335233.51434851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0"/>
        <v>0</v>
      </c>
      <c r="P199" s="94">
        <f t="shared" ca="1" si="62"/>
        <v>0</v>
      </c>
      <c r="Q199" s="180">
        <f t="shared" ca="1" si="51"/>
        <v>109335233.51434851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2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3"/>
        <v>0</v>
      </c>
      <c r="Z199">
        <f t="shared" ca="1" si="63"/>
        <v>0</v>
      </c>
      <c r="AA199">
        <f t="shared" ca="1" si="64"/>
        <v>0</v>
      </c>
    </row>
    <row r="200" spans="1:27" x14ac:dyDescent="0.25">
      <c r="A200" s="171" t="str">
        <f t="shared" si="59"/>
        <v>Biogasgylle</v>
      </c>
      <c r="B200" s="171" t="str">
        <f t="shared" si="6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58"/>
        <v>0</v>
      </c>
      <c r="E200" s="171">
        <f t="shared" si="6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5096793.2716633677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4076597.0319324732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0"/>
        <v>1020196.2397308946</v>
      </c>
      <c r="P200" s="94">
        <f t="shared" si="62"/>
        <v>0</v>
      </c>
      <c r="Q200" s="180">
        <f t="shared" si="51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2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3"/>
        <v>0</v>
      </c>
      <c r="Z200">
        <f t="shared" ca="1" si="63"/>
        <v>0</v>
      </c>
      <c r="AA200">
        <f t="shared" ca="1" si="64"/>
        <v>1</v>
      </c>
    </row>
    <row r="201" spans="1:27" x14ac:dyDescent="0.25">
      <c r="A201" s="171" t="str">
        <f t="shared" si="59"/>
        <v>Brun saft</v>
      </c>
      <c r="B201" s="171" t="str">
        <f t="shared" si="6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58"/>
        <v>0</v>
      </c>
      <c r="E201" s="171">
        <f t="shared" si="6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242530.42498367353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181897.81873775515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50"/>
        <v>60632.606245918374</v>
      </c>
      <c r="P201" s="94">
        <f t="shared" si="62"/>
        <v>60632.606245918374</v>
      </c>
      <c r="Q201" s="180">
        <f t="shared" si="51"/>
        <v>181897.81873775515</v>
      </c>
      <c r="R201">
        <f>IFERROR(VLOOKUP(A201,[1]Energiindhold!$A$2:$C$11,3,FALSE),IFERROR(VLOOKUP(A201,[1]Biogasudbytte!$A$2:$B$18,2,FALSE)*[1]Energiindhold!$C$10,0))*P201</f>
        <v>3.444090146046757E-2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0.13776360584187031</v>
      </c>
      <c r="T201">
        <f>IFERROR(VLOOKUP(A201,[1]Biogasudbytte!$A$2:$B$18,2,FALSE)*[1]Energiindhold!$C$10,0)*K201*IFERROR(VLOOKUP(A201,Biogasanlæg!$F$3:$G$8,2,FALSE),1)</f>
        <v>0.10332270438140273</v>
      </c>
      <c r="U201" s="170">
        <f t="shared" si="52"/>
        <v>3.4440901460467577E-2</v>
      </c>
      <c r="V201" s="169">
        <f>P201*IFERROR(VLOOKUP(A201,[1]Tørstofindhold!A$2:B$24,2,FALSE),0)</f>
        <v>2592.8556395744608</v>
      </c>
      <c r="W201">
        <f>IF(E201=År1,Q201,SUM(P201,Q201))*IFERROR(VLOOKUP(A201,[1]Tørstofindhold!A$2:B$24,2,FALSE),0)</f>
        <v>10371.422558297845</v>
      </c>
      <c r="X201">
        <f>K201*IFERROR(VLOOKUP(A201,[1]Tørstofindhold!A$2:B$24,2,FALSE),0)</f>
        <v>7778.5669187233843</v>
      </c>
      <c r="Y201" s="170">
        <f t="shared" si="53"/>
        <v>2592.8556395744608</v>
      </c>
      <c r="Z201">
        <f t="shared" si="63"/>
        <v>0</v>
      </c>
      <c r="AA201">
        <f t="shared" si="64"/>
        <v>1</v>
      </c>
    </row>
    <row r="202" spans="1:27" x14ac:dyDescent="0.25">
      <c r="A202" s="171" t="str">
        <f t="shared" si="59"/>
        <v>Dybstrøelse</v>
      </c>
      <c r="B202" s="171" t="str">
        <f t="shared" si="6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58"/>
        <v>0</v>
      </c>
      <c r="E202" s="171">
        <f t="shared" si="6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334258.37302149995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250693.77976612496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31635.167446677671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50"/>
        <v>51929.425808697299</v>
      </c>
      <c r="P202" s="94">
        <f t="shared" si="62"/>
        <v>51929.425808697299</v>
      </c>
      <c r="Q202" s="180">
        <f t="shared" si="51"/>
        <v>250693.77976612496</v>
      </c>
      <c r="R202">
        <f>IFERROR(VLOOKUP(A202,[1]Energiindhold!$A$2:$C$11,3,FALSE),IFERROR(VLOOKUP(A202,[1]Biogasudbytte!$A$2:$B$18,2,FALSE)*[1]Energiindhold!$C$10,0))*P202</f>
        <v>0.11185598319193399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0.65185038480816715</v>
      </c>
      <c r="T202">
        <f>IFERROR(VLOOKUP(A202,[1]Biogasudbytte!$A$2:$B$18,2,FALSE)*[1]Energiindhold!$C$10,0)*K202*IFERROR(VLOOKUP(A202,Biogasanlæg!$F$3:$G$8,2,FALSE),1)</f>
        <v>0.53999440161623313</v>
      </c>
      <c r="U202" s="170">
        <f t="shared" si="52"/>
        <v>0.11185598319193402</v>
      </c>
      <c r="V202" s="169">
        <f>P202*IFERROR(VLOOKUP(A202,[1]Tørstofindhold!A$2:B$24,2,FALSE),0)</f>
        <v>15578.827742609188</v>
      </c>
      <c r="W202">
        <f>IF(E202=År1,Q202,SUM(P202,Q202))*IFERROR(VLOOKUP(A202,[1]Tørstofindhold!A$2:B$24,2,FALSE),0)</f>
        <v>90786.961672446676</v>
      </c>
      <c r="X202">
        <f>K202*IFERROR(VLOOKUP(A202,[1]Tørstofindhold!A$2:B$24,2,FALSE),0)</f>
        <v>75208.133929837481</v>
      </c>
      <c r="Y202" s="170">
        <f t="shared" si="53"/>
        <v>15578.827742609195</v>
      </c>
      <c r="Z202">
        <f t="shared" si="63"/>
        <v>0</v>
      </c>
      <c r="AA202">
        <f t="shared" si="64"/>
        <v>1</v>
      </c>
    </row>
    <row r="203" spans="1:27" x14ac:dyDescent="0.25">
      <c r="A203" s="171" t="str">
        <f t="shared" si="59"/>
        <v>Fiberfraktion</v>
      </c>
      <c r="B203" s="171" t="str">
        <f t="shared" si="6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58"/>
        <v>0</v>
      </c>
      <c r="E203" s="171">
        <f t="shared" si="6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170823.43037196452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169576.28847656137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50"/>
        <v>1247.1418954031542</v>
      </c>
      <c r="P203" s="94">
        <f t="shared" si="62"/>
        <v>0</v>
      </c>
      <c r="Q203" s="180">
        <f t="shared" si="51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2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3"/>
        <v>0</v>
      </c>
      <c r="Z203">
        <f t="shared" si="63"/>
        <v>0</v>
      </c>
      <c r="AA203">
        <f t="shared" si="64"/>
        <v>1</v>
      </c>
    </row>
    <row r="204" spans="1:27" x14ac:dyDescent="0.25">
      <c r="A204" s="171" t="str">
        <f t="shared" si="59"/>
        <v>Fjerkrægylle</v>
      </c>
      <c r="B204" s="171" t="str">
        <f t="shared" si="6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58"/>
        <v>0</v>
      </c>
      <c r="E204" s="171">
        <f t="shared" si="6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687.81855383382072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515.86391537536554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171.95463845845521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50"/>
        <v>0</v>
      </c>
      <c r="P204" s="94">
        <f t="shared" si="62"/>
        <v>0</v>
      </c>
      <c r="Q204" s="180">
        <f t="shared" si="51"/>
        <v>515.86391537536554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2.4260564076188066E-4</v>
      </c>
      <c r="T204">
        <f>IFERROR(VLOOKUP(A204,[1]Biogasudbytte!$A$2:$B$18,2,FALSE)*[1]Energiindhold!$C$10,0)*K204*IFERROR(VLOOKUP(A204,Biogasanlæg!$F$3:$G$8,2,FALSE),1)</f>
        <v>2.4260564076188066E-4</v>
      </c>
      <c r="U204" s="170">
        <f t="shared" si="52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32.499426668648027</v>
      </c>
      <c r="X204">
        <f>K204*IFERROR(VLOOKUP(A204,[1]Tørstofindhold!A$2:B$24,2,FALSE),0)</f>
        <v>32.499426668648027</v>
      </c>
      <c r="Y204" s="170">
        <f t="shared" si="53"/>
        <v>0</v>
      </c>
      <c r="Z204">
        <f t="shared" si="63"/>
        <v>0</v>
      </c>
      <c r="AA204">
        <f t="shared" si="64"/>
        <v>0</v>
      </c>
    </row>
    <row r="205" spans="1:27" x14ac:dyDescent="0.25">
      <c r="A205" s="171" t="str">
        <f t="shared" si="59"/>
        <v>Fjerkrækød</v>
      </c>
      <c r="B205" s="171" t="str">
        <f t="shared" si="6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58"/>
        <v>1</v>
      </c>
      <c r="E205" s="171">
        <f t="shared" si="6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16713.342058448998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50"/>
        <v>-13846.776409898586</v>
      </c>
      <c r="P205" s="94">
        <f t="shared" si="62"/>
        <v>0</v>
      </c>
      <c r="Q205" s="180">
        <f t="shared" si="51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2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3"/>
        <v>0</v>
      </c>
      <c r="Z205">
        <f t="shared" si="63"/>
        <v>0</v>
      </c>
      <c r="AA205">
        <f t="shared" si="64"/>
        <v>1</v>
      </c>
    </row>
    <row r="206" spans="1:27" x14ac:dyDescent="0.25">
      <c r="A206" s="171" t="str">
        <f t="shared" si="59"/>
        <v>Frø</v>
      </c>
      <c r="B206" s="171" t="str">
        <f t="shared" si="6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58"/>
        <v>0</v>
      </c>
      <c r="E206" s="171">
        <f t="shared" si="6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339419.57427429431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0"/>
        <v>339419.57427429431</v>
      </c>
      <c r="P206" s="94">
        <f t="shared" si="62"/>
        <v>0</v>
      </c>
      <c r="Q206" s="180">
        <f t="shared" si="51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2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3"/>
        <v>0</v>
      </c>
      <c r="Z206">
        <f t="shared" si="63"/>
        <v>0</v>
      </c>
      <c r="AA206">
        <f t="shared" si="64"/>
        <v>1</v>
      </c>
    </row>
    <row r="207" spans="1:27" x14ac:dyDescent="0.25">
      <c r="A207" s="171" t="str">
        <f t="shared" si="59"/>
        <v>Frugt</v>
      </c>
      <c r="B207" s="171" t="str">
        <f t="shared" si="6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58"/>
        <v>1</v>
      </c>
      <c r="E207" s="171">
        <f t="shared" si="6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9506.0234201630083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0"/>
        <v>-213817.9192331463</v>
      </c>
      <c r="P207" s="94">
        <f t="shared" si="62"/>
        <v>0</v>
      </c>
      <c r="Q207" s="180">
        <f t="shared" si="51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2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3"/>
        <v>0</v>
      </c>
      <c r="Z207">
        <f t="shared" si="63"/>
        <v>1</v>
      </c>
      <c r="AA207">
        <f t="shared" si="64"/>
        <v>0</v>
      </c>
    </row>
    <row r="208" spans="1:27" x14ac:dyDescent="0.25">
      <c r="A208" s="171" t="str">
        <f t="shared" si="59"/>
        <v>Glycerin</v>
      </c>
      <c r="B208" s="171" t="str">
        <f t="shared" si="6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58"/>
        <v>0</v>
      </c>
      <c r="E208" s="171">
        <f t="shared" si="6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0"/>
        <v>-28548.400000000001</v>
      </c>
      <c r="P208" s="94">
        <f t="shared" si="62"/>
        <v>0</v>
      </c>
      <c r="Q208" s="180">
        <f t="shared" si="51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2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3"/>
        <v>0</v>
      </c>
      <c r="Z208">
        <f t="shared" si="63"/>
        <v>1</v>
      </c>
      <c r="AA208">
        <f t="shared" si="64"/>
        <v>0</v>
      </c>
    </row>
    <row r="209" spans="1:27" x14ac:dyDescent="0.25">
      <c r="A209" s="171" t="str">
        <f t="shared" si="59"/>
        <v>Græs</v>
      </c>
      <c r="B209" s="171" t="str">
        <f t="shared" si="6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58"/>
        <v>0</v>
      </c>
      <c r="E209" s="171">
        <f t="shared" si="6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5848605.7258035736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1427567.7700001742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496325.23582202086</v>
      </c>
      <c r="O209" s="179">
        <f t="shared" si="50"/>
        <v>3924712.7199813789</v>
      </c>
      <c r="P209" s="94">
        <f t="shared" si="62"/>
        <v>3924712.7199813789</v>
      </c>
      <c r="Q209" s="180">
        <f t="shared" si="51"/>
        <v>0</v>
      </c>
      <c r="R209">
        <f>IFERROR(VLOOKUP(A209,[1]Energiindhold!$A$2:$C$11,3,FALSE),IFERROR(VLOOKUP(A209,[1]Biogasudbytte!$A$2:$B$18,2,FALSE)*[1]Energiindhold!$C$10,0))*P209</f>
        <v>7.2209808156757402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7.2209808156757402</v>
      </c>
      <c r="T209">
        <f>IFERROR(VLOOKUP(A209,[1]Biogasudbytte!$A$2:$B$18,2,FALSE)*[1]Energiindhold!$C$10,0)*K209*IFERROR(VLOOKUP(A209,Biogasanlæg!$F$3:$G$8,2,FALSE),1)</f>
        <v>0</v>
      </c>
      <c r="U209" s="170">
        <f t="shared" si="52"/>
        <v>7.2209808156757402</v>
      </c>
      <c r="V209" s="169">
        <f>P209*IFERROR(VLOOKUP(A209,[1]Tørstofindhold!A$2:B$24,2,FALSE),0)</f>
        <v>1098919.5615947861</v>
      </c>
      <c r="W209">
        <f>IF(E209=År1,Q209,SUM(P209,Q209))*IFERROR(VLOOKUP(A209,[1]Tørstofindhold!A$2:B$24,2,FALSE),0)</f>
        <v>1098919.5615947861</v>
      </c>
      <c r="X209">
        <f>K209*IFERROR(VLOOKUP(A209,[1]Tørstofindhold!A$2:B$24,2,FALSE),0)</f>
        <v>0</v>
      </c>
      <c r="Y209" s="170">
        <f t="shared" si="53"/>
        <v>1098919.5615947861</v>
      </c>
      <c r="Z209">
        <f t="shared" si="63"/>
        <v>0</v>
      </c>
      <c r="AA209">
        <f t="shared" si="64"/>
        <v>1</v>
      </c>
    </row>
    <row r="210" spans="1:27" x14ac:dyDescent="0.25">
      <c r="A210" s="171" t="str">
        <f t="shared" si="59"/>
        <v>Græsprotein</v>
      </c>
      <c r="B210" s="171" t="str">
        <f t="shared" si="6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58"/>
        <v>0</v>
      </c>
      <c r="E210" s="171">
        <f t="shared" si="6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82971.380466382761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82971.380466382761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50"/>
        <v>0</v>
      </c>
      <c r="P210" s="94">
        <f t="shared" si="62"/>
        <v>0</v>
      </c>
      <c r="Q210" s="180">
        <f t="shared" si="51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2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3"/>
        <v>0</v>
      </c>
      <c r="Z210">
        <f t="shared" si="63"/>
        <v>0</v>
      </c>
      <c r="AA210">
        <f t="shared" si="64"/>
        <v>0</v>
      </c>
    </row>
    <row r="211" spans="1:27" x14ac:dyDescent="0.25">
      <c r="A211" s="171" t="str">
        <f t="shared" si="59"/>
        <v>Grøntsager</v>
      </c>
      <c r="B211" s="171" t="str">
        <f t="shared" si="6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58"/>
        <v>1</v>
      </c>
      <c r="E211" s="171">
        <f t="shared" si="6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64596.129800272989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0"/>
        <v>-169306.31539977199</v>
      </c>
      <c r="P211" s="94">
        <f t="shared" si="62"/>
        <v>0</v>
      </c>
      <c r="Q211" s="180">
        <f t="shared" si="51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2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3"/>
        <v>0</v>
      </c>
      <c r="Z211">
        <f t="shared" si="63"/>
        <v>1</v>
      </c>
      <c r="AA211">
        <f t="shared" si="64"/>
        <v>0</v>
      </c>
    </row>
    <row r="212" spans="1:27" x14ac:dyDescent="0.25">
      <c r="A212" s="171" t="str">
        <f t="shared" si="59"/>
        <v>Halm</v>
      </c>
      <c r="B212" s="171" t="str">
        <f t="shared" si="6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58"/>
        <v>0</v>
      </c>
      <c r="E212" s="171">
        <f t="shared" si="6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957139.58560994104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90183.074848850796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100014.05145838822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766942.45930270199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50"/>
        <v>0</v>
      </c>
      <c r="P212" s="94">
        <f t="shared" si="62"/>
        <v>0</v>
      </c>
      <c r="Q212" s="180">
        <f t="shared" si="51"/>
        <v>766942.45930270199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7.9269687326121669</v>
      </c>
      <c r="T212">
        <f>IFERROR(VLOOKUP(A212,[1]Biogasudbytte!$A$2:$B$18,2,FALSE)*[1]Energiindhold!$C$10,0)*K212*IFERROR(VLOOKUP(A212,Biogasanlæg!$F$3:$G$8,2,FALSE),1)</f>
        <v>0</v>
      </c>
      <c r="U212" s="170">
        <f t="shared" si="52"/>
        <v>7.9269687326121669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651901.09040729667</v>
      </c>
      <c r="X212">
        <f>K212*IFERROR(VLOOKUP(A212,[1]Tørstofindhold!A$2:B$24,2,FALSE),0)</f>
        <v>0</v>
      </c>
      <c r="Y212" s="170">
        <f t="shared" si="53"/>
        <v>651901.09040729667</v>
      </c>
      <c r="Z212">
        <f t="shared" si="63"/>
        <v>0</v>
      </c>
      <c r="AA212">
        <f t="shared" si="64"/>
        <v>0</v>
      </c>
    </row>
    <row r="213" spans="1:27" x14ac:dyDescent="0.25">
      <c r="A213" s="171" t="str">
        <f t="shared" si="59"/>
        <v>Have/parkaffald</v>
      </c>
      <c r="B213" s="171" t="str">
        <f t="shared" si="6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58"/>
        <v>0</v>
      </c>
      <c r="E213" s="171">
        <f t="shared" si="6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0"/>
        <v>0</v>
      </c>
      <c r="P213" s="94">
        <f t="shared" si="62"/>
        <v>0</v>
      </c>
      <c r="Q213" s="180">
        <f t="shared" si="51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2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3"/>
        <v>32410.6736191823</v>
      </c>
      <c r="Z213">
        <f t="shared" si="63"/>
        <v>0</v>
      </c>
      <c r="AA213">
        <f t="shared" si="64"/>
        <v>0</v>
      </c>
    </row>
    <row r="214" spans="1:27" x14ac:dyDescent="0.25">
      <c r="A214" s="171" t="str">
        <f t="shared" si="59"/>
        <v>Import af foder</v>
      </c>
      <c r="B214" s="171" t="str">
        <f t="shared" si="6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58"/>
        <v>1</v>
      </c>
      <c r="E214" s="171">
        <f t="shared" si="6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563252.34465272981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50"/>
        <v>-563252.34465272981</v>
      </c>
      <c r="P214" s="94">
        <f t="shared" si="62"/>
        <v>0</v>
      </c>
      <c r="Q214" s="180">
        <f t="shared" si="51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2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3"/>
        <v>0</v>
      </c>
      <c r="Z214">
        <f t="shared" si="63"/>
        <v>1</v>
      </c>
      <c r="AA214">
        <f t="shared" si="64"/>
        <v>0</v>
      </c>
    </row>
    <row r="215" spans="1:27" x14ac:dyDescent="0.25">
      <c r="A215" s="171" t="str">
        <f t="shared" si="59"/>
        <v>Industriaffald</v>
      </c>
      <c r="B215" s="171" t="str">
        <f t="shared" si="6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58"/>
        <v>0</v>
      </c>
      <c r="E215" s="171">
        <f t="shared" si="6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201165.45595975555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50"/>
        <v>201165.45595975555</v>
      </c>
      <c r="P215" s="94">
        <f t="shared" si="62"/>
        <v>201165.45595975555</v>
      </c>
      <c r="Q215" s="180">
        <f t="shared" si="51"/>
        <v>0</v>
      </c>
      <c r="R215">
        <f>IFERROR(VLOOKUP(A215,[1]Energiindhold!$A$2:$C$11,3,FALSE),IFERROR(VLOOKUP(A215,[1]Biogasudbytte!$A$2:$B$18,2,FALSE)*[1]Energiindhold!$C$10,0))*P215</f>
        <v>0.87167607218289567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0.87167607218289567</v>
      </c>
      <c r="T215">
        <f>IFERROR(VLOOKUP(A215,[1]Biogasudbytte!$A$2:$B$18,2,FALSE)*[1]Energiindhold!$C$10,0)*K215*IFERROR(VLOOKUP(A215,Biogasanlæg!$F$3:$G$8,2,FALSE),1)</f>
        <v>0</v>
      </c>
      <c r="U215" s="170">
        <f t="shared" si="52"/>
        <v>0.87167607218289567</v>
      </c>
      <c r="V215" s="169">
        <f>P215*IFERROR(VLOOKUP(A215,[1]Tørstofindhold!A$2:B$24,2,FALSE),0)</f>
        <v>84489.491503097321</v>
      </c>
      <c r="W215">
        <f>IF(E215=År1,Q215,SUM(P215,Q215))*IFERROR(VLOOKUP(A215,[1]Tørstofindhold!A$2:B$24,2,FALSE),0)</f>
        <v>84489.491503097321</v>
      </c>
      <c r="X215">
        <f>K215*IFERROR(VLOOKUP(A215,[1]Tørstofindhold!A$2:B$24,2,FALSE),0)</f>
        <v>0</v>
      </c>
      <c r="Y215" s="170">
        <f t="shared" si="53"/>
        <v>84489.491503097321</v>
      </c>
      <c r="Z215">
        <f t="shared" si="63"/>
        <v>0</v>
      </c>
      <c r="AA215">
        <f t="shared" si="64"/>
        <v>1</v>
      </c>
    </row>
    <row r="216" spans="1:27" x14ac:dyDescent="0.25">
      <c r="A216" s="171" t="str">
        <f t="shared" si="59"/>
        <v>Juletræer</v>
      </c>
      <c r="B216" s="171" t="str">
        <f t="shared" si="6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58"/>
        <v>0</v>
      </c>
      <c r="E216" s="171">
        <f t="shared" si="6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204930.84110787377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0"/>
        <v>204930.84110787377</v>
      </c>
      <c r="P216" s="94">
        <f t="shared" si="62"/>
        <v>0</v>
      </c>
      <c r="Q216" s="180">
        <f t="shared" si="51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2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3"/>
        <v>0</v>
      </c>
      <c r="Z216">
        <f t="shared" si="63"/>
        <v>0</v>
      </c>
      <c r="AA216">
        <f t="shared" si="64"/>
        <v>1</v>
      </c>
    </row>
    <row r="217" spans="1:27" x14ac:dyDescent="0.25">
      <c r="A217" s="171" t="str">
        <f t="shared" si="59"/>
        <v>Kartofler</v>
      </c>
      <c r="B217" s="171" t="str">
        <f t="shared" si="6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58"/>
        <v>1</v>
      </c>
      <c r="E217" s="171">
        <f t="shared" si="6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497901.38065030228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65">G217-SUM(H217:N217)</f>
        <v>390940.96601108572</v>
      </c>
      <c r="P217" s="94">
        <f t="shared" si="62"/>
        <v>0</v>
      </c>
      <c r="Q217" s="180">
        <f t="shared" ref="Q217:Q282" si="6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67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68">W217-X217</f>
        <v>0</v>
      </c>
      <c r="Z217">
        <f t="shared" si="63"/>
        <v>0</v>
      </c>
      <c r="AA217">
        <f t="shared" si="64"/>
        <v>1</v>
      </c>
    </row>
    <row r="218" spans="1:27" x14ac:dyDescent="0.25">
      <c r="A218" s="171" t="str">
        <f t="shared" si="59"/>
        <v>Korn</v>
      </c>
      <c r="B218" s="171" t="str">
        <f t="shared" si="6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58"/>
        <v>1</v>
      </c>
      <c r="E218" s="171">
        <f t="shared" si="6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1588374.092524813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442471.13985946064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889668.11319997651</v>
      </c>
      <c r="P218" s="94">
        <f t="shared" si="62"/>
        <v>889668.11319997651</v>
      </c>
      <c r="Q218" s="180">
        <f t="shared" si="66"/>
        <v>0</v>
      </c>
      <c r="R218">
        <f>IFERROR(VLOOKUP(A218,[1]Energiindhold!$A$2:$C$11,3,FALSE),IFERROR(VLOOKUP(A218,[1]Biogasudbytte!$A$2:$B$18,2,FALSE)*[1]Energiindhold!$C$10,0))*P218</f>
        <v>3.046988734174072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3.046988734174072</v>
      </c>
      <c r="T218">
        <f>IFERROR(VLOOKUP(A218,[1]Biogasudbytte!$A$2:$B$18,2,FALSE)*[1]Energiindhold!$C$10,0)*K218*IFERROR(VLOOKUP(A218,Biogasanlæg!$F$3:$G$8,2,FALSE),1)</f>
        <v>0</v>
      </c>
      <c r="U218" s="170">
        <f t="shared" si="67"/>
        <v>3.046988734174072</v>
      </c>
      <c r="V218" s="169">
        <f>P218*IFERROR(VLOOKUP(A218,[1]Tørstofindhold!A$2:B$24,2,FALSE),0)</f>
        <v>275797.11509199272</v>
      </c>
      <c r="W218">
        <f>IF(E218=År1,Q218,SUM(P218,Q218))*IFERROR(VLOOKUP(A218,[1]Tørstofindhold!A$2:B$24,2,FALSE),0)</f>
        <v>275797.11509199272</v>
      </c>
      <c r="X218">
        <f>K218*IFERROR(VLOOKUP(A218,[1]Tørstofindhold!A$2:B$24,2,FALSE),0)</f>
        <v>0</v>
      </c>
      <c r="Y218" s="170">
        <f t="shared" si="68"/>
        <v>275797.11509199272</v>
      </c>
      <c r="Z218">
        <f t="shared" si="63"/>
        <v>0</v>
      </c>
      <c r="AA218">
        <f t="shared" si="64"/>
        <v>1</v>
      </c>
    </row>
    <row r="219" spans="1:27" x14ac:dyDescent="0.25">
      <c r="A219" s="171" t="str">
        <f t="shared" si="59"/>
        <v>Kunstgødning</v>
      </c>
      <c r="B219" s="171" t="str">
        <f t="shared" si="6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58"/>
        <v>0</v>
      </c>
      <c r="E219" s="171">
        <f t="shared" si="6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267198.26870512444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5"/>
        <v>-267198.26870512444</v>
      </c>
      <c r="P219" s="94">
        <f t="shared" si="62"/>
        <v>0</v>
      </c>
      <c r="Q219" s="180">
        <f t="shared" si="6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67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68"/>
        <v>0</v>
      </c>
      <c r="Z219">
        <f t="shared" ca="1" si="63"/>
        <v>1</v>
      </c>
      <c r="AA219">
        <f t="shared" ca="1" si="64"/>
        <v>0</v>
      </c>
    </row>
    <row r="220" spans="1:27" x14ac:dyDescent="0.25">
      <c r="A220" s="171" t="str">
        <f t="shared" si="59"/>
        <v>Kvæggylle</v>
      </c>
      <c r="B220" s="171" t="str">
        <f t="shared" si="6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58"/>
        <v>0</v>
      </c>
      <c r="E220" s="171">
        <f t="shared" si="6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812564.63715346437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609423.47786509828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203141.15928836609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65"/>
        <v>0</v>
      </c>
      <c r="P220" s="94">
        <f t="shared" si="62"/>
        <v>0</v>
      </c>
      <c r="Q220" s="180">
        <f t="shared" si="66"/>
        <v>609423.47786509828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0.30848407026053415</v>
      </c>
      <c r="T220">
        <f>IFERROR(VLOOKUP(A220,[1]Biogasudbytte!$A$2:$B$18,2,FALSE)*[1]Energiindhold!$C$10,0)*K220*IFERROR(VLOOKUP(A220,Biogasanlæg!$F$3:$G$8,2,FALSE),1)</f>
        <v>0.30848407026053415</v>
      </c>
      <c r="U220" s="170">
        <f t="shared" si="67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46316.184317747466</v>
      </c>
      <c r="X220">
        <f>K220*IFERROR(VLOOKUP(A220,[1]Tørstofindhold!A$2:B$24,2,FALSE),0)</f>
        <v>46316.184317747466</v>
      </c>
      <c r="Y220" s="170">
        <f t="shared" si="68"/>
        <v>0</v>
      </c>
      <c r="Z220">
        <f t="shared" si="63"/>
        <v>0</v>
      </c>
      <c r="AA220">
        <f t="shared" si="64"/>
        <v>0</v>
      </c>
    </row>
    <row r="221" spans="1:27" x14ac:dyDescent="0.25">
      <c r="A221" s="171" t="str">
        <f t="shared" si="59"/>
        <v>Mælk til foder</v>
      </c>
      <c r="B221" s="171" t="str">
        <f t="shared" si="6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58"/>
        <v>0</v>
      </c>
      <c r="E221" s="171">
        <f t="shared" si="6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124660.42047523726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176813.16644757299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65"/>
        <v>-52152.745972335731</v>
      </c>
      <c r="P221" s="94">
        <f t="shared" si="62"/>
        <v>0</v>
      </c>
      <c r="Q221" s="180">
        <f t="shared" si="6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67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68"/>
        <v>0</v>
      </c>
      <c r="Z221">
        <f t="shared" si="63"/>
        <v>0</v>
      </c>
      <c r="AA221">
        <f t="shared" si="64"/>
        <v>1</v>
      </c>
    </row>
    <row r="222" spans="1:27" x14ac:dyDescent="0.25">
      <c r="A222" s="171" t="str">
        <f t="shared" si="59"/>
        <v>Majs</v>
      </c>
      <c r="B222" s="171" t="str">
        <f t="shared" si="6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58"/>
        <v>1</v>
      </c>
      <c r="E222" s="171">
        <f t="shared" si="6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1783661.0251624556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425751.21868238528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65"/>
        <v>1357909.8064800703</v>
      </c>
      <c r="P222" s="94">
        <f t="shared" si="62"/>
        <v>1357909.8064800703</v>
      </c>
      <c r="Q222" s="180">
        <f t="shared" si="66"/>
        <v>0</v>
      </c>
      <c r="R222">
        <f>IFERROR(VLOOKUP(A222,[1]Energiindhold!$A$2:$C$11,3,FALSE),IFERROR(VLOOKUP(A222,[1]Biogasudbytte!$A$2:$B$18,2,FALSE)*[1]Energiindhold!$C$10,0))*P222</f>
        <v>4.874896205263453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4.874896205263453</v>
      </c>
      <c r="T222">
        <f>IFERROR(VLOOKUP(A222,[1]Biogasudbytte!$A$2:$B$18,2,FALSE)*[1]Energiindhold!$C$10,0)*K222*IFERROR(VLOOKUP(A222,Biogasanlæg!$F$3:$G$8,2,FALSE),1)</f>
        <v>0</v>
      </c>
      <c r="U222" s="170">
        <f t="shared" si="67"/>
        <v>4.874896205263453</v>
      </c>
      <c r="V222" s="169">
        <f>P222*IFERROR(VLOOKUP(A222,[1]Tørstofindhold!A$2:B$24,2,FALSE),0)</f>
        <v>407372.94194402109</v>
      </c>
      <c r="W222">
        <f>IF(E222=År1,Q222,SUM(P222,Q222))*IFERROR(VLOOKUP(A222,[1]Tørstofindhold!A$2:B$24,2,FALSE),0)</f>
        <v>407372.94194402109</v>
      </c>
      <c r="X222">
        <f>K222*IFERROR(VLOOKUP(A222,[1]Tørstofindhold!A$2:B$24,2,FALSE),0)</f>
        <v>0</v>
      </c>
      <c r="Y222" s="170">
        <f t="shared" si="68"/>
        <v>407372.94194402109</v>
      </c>
      <c r="Z222">
        <f t="shared" si="63"/>
        <v>0</v>
      </c>
      <c r="AA222">
        <f t="shared" si="64"/>
        <v>1</v>
      </c>
    </row>
    <row r="223" spans="1:27" x14ac:dyDescent="0.25">
      <c r="A223" s="171" t="str">
        <f t="shared" si="59"/>
        <v>Mejeriprodukter</v>
      </c>
      <c r="B223" s="171" t="str">
        <f t="shared" si="6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58"/>
        <v>1</v>
      </c>
      <c r="E223" s="171">
        <f t="shared" si="6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240529.91408752894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65"/>
        <v>-168505.51771958492</v>
      </c>
      <c r="P223" s="94">
        <f t="shared" si="62"/>
        <v>0</v>
      </c>
      <c r="Q223" s="180">
        <f t="shared" si="6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67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68"/>
        <v>0</v>
      </c>
      <c r="Z223">
        <f t="shared" si="63"/>
        <v>0</v>
      </c>
      <c r="AA223">
        <f t="shared" si="64"/>
        <v>1</v>
      </c>
    </row>
    <row r="224" spans="1:27" x14ac:dyDescent="0.25">
      <c r="A224" s="171" t="str">
        <f t="shared" si="59"/>
        <v>Muslinger</v>
      </c>
      <c r="B224" s="171" t="str">
        <f t="shared" si="6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58"/>
        <v>1</v>
      </c>
      <c r="E224" s="171">
        <f t="shared" si="6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65"/>
        <v>1.1976865502381491</v>
      </c>
      <c r="P224" s="94">
        <f t="shared" si="62"/>
        <v>1.1976865502381491</v>
      </c>
      <c r="Q224" s="180">
        <f t="shared" si="6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67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68"/>
        <v>0.17965298253572234</v>
      </c>
      <c r="Z224">
        <f t="shared" si="63"/>
        <v>0</v>
      </c>
      <c r="AA224">
        <f t="shared" si="64"/>
        <v>1</v>
      </c>
    </row>
    <row r="225" spans="1:27" x14ac:dyDescent="0.25">
      <c r="A225" s="171" t="str">
        <f t="shared" si="59"/>
        <v>Oksekød</v>
      </c>
      <c r="B225" s="171" t="str">
        <f t="shared" si="6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58"/>
        <v>1</v>
      </c>
      <c r="E225" s="171">
        <f t="shared" si="6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6548.3841952295379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65"/>
        <v>-45427.32498439854</v>
      </c>
      <c r="P225" s="94">
        <f t="shared" si="62"/>
        <v>0</v>
      </c>
      <c r="Q225" s="180">
        <f t="shared" si="6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67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68"/>
        <v>0</v>
      </c>
      <c r="Z225">
        <f t="shared" si="63"/>
        <v>1</v>
      </c>
      <c r="AA225">
        <f t="shared" si="64"/>
        <v>0</v>
      </c>
    </row>
    <row r="226" spans="1:27" x14ac:dyDescent="0.25">
      <c r="A226" s="171" t="str">
        <f t="shared" si="59"/>
        <v>Øvrige</v>
      </c>
      <c r="B226" s="171" t="str">
        <f t="shared" si="6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58"/>
        <v>1</v>
      </c>
      <c r="E226" s="171">
        <f t="shared" si="6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294462.92097351002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5"/>
        <v>294462.92097351002</v>
      </c>
      <c r="P226" s="94">
        <f t="shared" si="62"/>
        <v>0</v>
      </c>
      <c r="Q226" s="180">
        <f t="shared" si="6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67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68"/>
        <v>0</v>
      </c>
      <c r="Z226">
        <f t="shared" si="63"/>
        <v>0</v>
      </c>
      <c r="AA226">
        <f t="shared" si="64"/>
        <v>1</v>
      </c>
    </row>
    <row r="227" spans="1:27" x14ac:dyDescent="0.25">
      <c r="A227" s="171" t="str">
        <f t="shared" si="59"/>
        <v>Pil &amp; poppel</v>
      </c>
      <c r="B227" s="171" t="str">
        <f t="shared" si="6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58"/>
        <v>0</v>
      </c>
      <c r="E227" s="171">
        <f t="shared" si="6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41571.723507452407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41571.723507452407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5"/>
        <v>0</v>
      </c>
      <c r="P227" s="94">
        <f t="shared" si="62"/>
        <v>0</v>
      </c>
      <c r="Q227" s="180">
        <f t="shared" si="66"/>
        <v>41571.723507452407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0.7649197125371241</v>
      </c>
      <c r="T227">
        <f>IFERROR(VLOOKUP(A227,[1]Biogasudbytte!$A$2:$B$18,2,FALSE)*[1]Energiindhold!$C$10,0)*K227*IFERROR(VLOOKUP(A227,Biogasanlæg!$F$3:$G$8,2,FALSE),1)</f>
        <v>0</v>
      </c>
      <c r="U227" s="170">
        <f t="shared" si="67"/>
        <v>0.7649197125371241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17252.265255592749</v>
      </c>
      <c r="X227">
        <f>K227*IFERROR(VLOOKUP(A227,[1]Tørstofindhold!A$2:B$24,2,FALSE),0)</f>
        <v>0</v>
      </c>
      <c r="Y227" s="170">
        <f t="shared" si="68"/>
        <v>17252.265255592749</v>
      </c>
      <c r="Z227">
        <f t="shared" si="63"/>
        <v>0</v>
      </c>
      <c r="AA227">
        <f t="shared" si="64"/>
        <v>0</v>
      </c>
    </row>
    <row r="228" spans="1:27" x14ac:dyDescent="0.25">
      <c r="A228" s="171" t="str">
        <f t="shared" ref="A228:A229" si="69">A180</f>
        <v>Pyrolysegas</v>
      </c>
      <c r="B228" s="171" t="str">
        <f t="shared" ref="B228:B229" si="70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58"/>
        <v>0</v>
      </c>
      <c r="E228" s="171">
        <f t="shared" si="6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si="71">G228-SUM(H228:N228)</f>
        <v>0</v>
      </c>
      <c r="P228" s="94">
        <f t="shared" si="62"/>
        <v>0</v>
      </c>
      <c r="Q228" s="180">
        <f t="shared" ref="Q228:Q229" si="72"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si="73"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si="74">W228-X228</f>
        <v>0</v>
      </c>
      <c r="Z228">
        <f t="shared" si="63"/>
        <v>0</v>
      </c>
      <c r="AA228">
        <f t="shared" si="64"/>
        <v>0</v>
      </c>
    </row>
    <row r="229" spans="1:27" x14ac:dyDescent="0.25">
      <c r="A229" s="171" t="str">
        <f t="shared" si="69"/>
        <v>Pyrolyseolie</v>
      </c>
      <c r="B229" s="171" t="str">
        <f t="shared" si="70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58"/>
        <v>0</v>
      </c>
      <c r="E229" s="171">
        <f t="shared" si="6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si="71"/>
        <v>0</v>
      </c>
      <c r="P229" s="94">
        <f t="shared" si="62"/>
        <v>0</v>
      </c>
      <c r="Q229" s="180">
        <f t="shared" si="72"/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si="73"/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si="74"/>
        <v>0</v>
      </c>
      <c r="Z229">
        <f t="shared" si="63"/>
        <v>0</v>
      </c>
      <c r="AA229">
        <f t="shared" si="64"/>
        <v>0</v>
      </c>
    </row>
    <row r="230" spans="1:27" x14ac:dyDescent="0.25">
      <c r="A230" s="171" t="str">
        <f t="shared" ref="A230:A275" si="75">A182</f>
        <v>Råmælk</v>
      </c>
      <c r="B230" s="171" t="str">
        <f t="shared" ref="B230:B275" si="76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58"/>
        <v>0</v>
      </c>
      <c r="E230" s="171">
        <f t="shared" si="6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374554.18929514481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65"/>
        <v>374554.18929514481</v>
      </c>
      <c r="P230" s="94">
        <f t="shared" si="62"/>
        <v>0</v>
      </c>
      <c r="Q230" s="180">
        <f t="shared" si="6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67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68"/>
        <v>0</v>
      </c>
      <c r="Z230">
        <f t="shared" si="63"/>
        <v>0</v>
      </c>
      <c r="AA230">
        <f t="shared" si="64"/>
        <v>1</v>
      </c>
    </row>
    <row r="231" spans="1:27" x14ac:dyDescent="0.25">
      <c r="A231" s="171" t="str">
        <f t="shared" si="75"/>
        <v>Raps</v>
      </c>
      <c r="B231" s="171" t="str">
        <f t="shared" si="76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58"/>
        <v>0</v>
      </c>
      <c r="E231" s="171">
        <f t="shared" si="6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155136.14949717541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155136.14949717541</v>
      </c>
      <c r="O231" s="179">
        <f t="shared" si="65"/>
        <v>0</v>
      </c>
      <c r="P231" s="94">
        <f t="shared" si="62"/>
        <v>0</v>
      </c>
      <c r="Q231" s="180">
        <f t="shared" si="6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67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68"/>
        <v>0</v>
      </c>
      <c r="Z231">
        <f t="shared" si="63"/>
        <v>0</v>
      </c>
      <c r="AA231">
        <f t="shared" si="64"/>
        <v>0</v>
      </c>
    </row>
    <row r="232" spans="1:27" x14ac:dyDescent="0.25">
      <c r="A232" s="171" t="str">
        <f t="shared" si="75"/>
        <v>Rapskage</v>
      </c>
      <c r="B232" s="171" t="str">
        <f t="shared" si="76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58"/>
        <v>0</v>
      </c>
      <c r="E232" s="171">
        <f t="shared" si="6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77568.074748587707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24975.382258256472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65"/>
        <v>52592.692490331232</v>
      </c>
      <c r="P232" s="94">
        <f t="shared" si="62"/>
        <v>0</v>
      </c>
      <c r="Q232" s="180">
        <f t="shared" si="6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67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68"/>
        <v>0</v>
      </c>
      <c r="Z232">
        <f t="shared" si="63"/>
        <v>0</v>
      </c>
      <c r="AA232">
        <f t="shared" si="64"/>
        <v>1</v>
      </c>
    </row>
    <row r="233" spans="1:27" x14ac:dyDescent="0.25">
      <c r="A233" s="171" t="str">
        <f t="shared" si="75"/>
        <v>Rapsolie</v>
      </c>
      <c r="B233" s="171" t="str">
        <f t="shared" si="76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58"/>
        <v>1</v>
      </c>
      <c r="E233" s="171">
        <f t="shared" si="6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49643.567839096133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49643.567839096133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5"/>
        <v>0</v>
      </c>
      <c r="P233" s="94">
        <f t="shared" si="62"/>
        <v>0</v>
      </c>
      <c r="Q233" s="180">
        <f t="shared" si="66"/>
        <v>49643.567839096133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1.7375248743683644</v>
      </c>
      <c r="T233">
        <f>IFERROR(VLOOKUP(A233,[1]Biogasudbytte!$A$2:$B$18,2,FALSE)*[1]Energiindhold!$C$10,0)*K233*IFERROR(VLOOKUP(A233,Biogasanlæg!$F$3:$G$8,2,FALSE),1)</f>
        <v>0</v>
      </c>
      <c r="U233" s="170">
        <f t="shared" si="67"/>
        <v>1.7375248743683644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68"/>
        <v>0</v>
      </c>
      <c r="Z233">
        <f t="shared" si="63"/>
        <v>0</v>
      </c>
      <c r="AA233">
        <f t="shared" si="64"/>
        <v>0</v>
      </c>
    </row>
    <row r="234" spans="1:27" x14ac:dyDescent="0.25">
      <c r="A234" s="171" t="str">
        <f t="shared" si="75"/>
        <v>Roer</v>
      </c>
      <c r="B234" s="171" t="str">
        <f t="shared" si="76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58"/>
        <v>1</v>
      </c>
      <c r="E234" s="171">
        <f t="shared" si="6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594214.23560647713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98125.03740796163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65"/>
        <v>496089.19819851551</v>
      </c>
      <c r="P234" s="94">
        <f t="shared" si="62"/>
        <v>496089.19819851551</v>
      </c>
      <c r="Q234" s="180">
        <f t="shared" si="66"/>
        <v>0</v>
      </c>
      <c r="R234">
        <f>IFERROR(VLOOKUP(A234,[1]Energiindhold!$A$2:$C$11,3,FALSE),IFERROR(VLOOKUP(A234,[1]Biogasudbytte!$A$2:$B$18,2,FALSE)*[1]Energiindhold!$C$10,0))*P234</f>
        <v>1.346405927478699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1.346405927478699</v>
      </c>
      <c r="T234">
        <f>IFERROR(VLOOKUP(A234,[1]Biogasudbytte!$A$2:$B$18,2,FALSE)*[1]Energiindhold!$C$10,0)*K234*IFERROR(VLOOKUP(A234,Biogasanlæg!$F$3:$G$8,2,FALSE),1)</f>
        <v>0</v>
      </c>
      <c r="U234" s="170">
        <f t="shared" si="67"/>
        <v>1.346405927478699</v>
      </c>
      <c r="V234" s="169">
        <f>P234*IFERROR(VLOOKUP(A234,[1]Tørstofindhold!A$2:B$24,2,FALSE),0)</f>
        <v>99217.839639703103</v>
      </c>
      <c r="W234">
        <f>IF(E234=År1,Q234,SUM(P234,Q234))*IFERROR(VLOOKUP(A234,[1]Tørstofindhold!A$2:B$24,2,FALSE),0)</f>
        <v>99217.839639703103</v>
      </c>
      <c r="X234">
        <f>K234*IFERROR(VLOOKUP(A234,[1]Tørstofindhold!A$2:B$24,2,FALSE),0)</f>
        <v>0</v>
      </c>
      <c r="Y234" s="170">
        <f t="shared" si="68"/>
        <v>99217.839639703103</v>
      </c>
      <c r="Z234">
        <f t="shared" si="63"/>
        <v>0</v>
      </c>
      <c r="AA234">
        <f t="shared" si="64"/>
        <v>1</v>
      </c>
    </row>
    <row r="235" spans="1:27" x14ac:dyDescent="0.25">
      <c r="A235" s="171" t="str">
        <f t="shared" si="75"/>
        <v>Slagteriaffald til andet</v>
      </c>
      <c r="B235" s="171" t="str">
        <f t="shared" si="76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58"/>
        <v>0</v>
      </c>
      <c r="E235" s="171">
        <f t="shared" si="6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22118.152254158318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65"/>
        <v>22118.152254158318</v>
      </c>
      <c r="P235" s="94">
        <f t="shared" si="62"/>
        <v>0</v>
      </c>
      <c r="Q235" s="180">
        <f t="shared" si="6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67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68"/>
        <v>0</v>
      </c>
      <c r="Z235">
        <f t="shared" si="63"/>
        <v>0</v>
      </c>
      <c r="AA235">
        <f t="shared" si="64"/>
        <v>1</v>
      </c>
    </row>
    <row r="236" spans="1:27" x14ac:dyDescent="0.25">
      <c r="A236" s="171" t="str">
        <f t="shared" si="75"/>
        <v>Slagteriaffald til foder</v>
      </c>
      <c r="B236" s="171" t="str">
        <f t="shared" si="76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58"/>
        <v>0</v>
      </c>
      <c r="E236" s="171">
        <f t="shared" si="6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18468.437352394609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4597.9783236957528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65"/>
        <v>13870.459028698857</v>
      </c>
      <c r="P236" s="94">
        <f t="shared" si="62"/>
        <v>0</v>
      </c>
      <c r="Q236" s="180">
        <f t="shared" si="6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67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68"/>
        <v>0</v>
      </c>
      <c r="Z236">
        <f t="shared" si="63"/>
        <v>0</v>
      </c>
      <c r="AA236">
        <f t="shared" si="64"/>
        <v>1</v>
      </c>
    </row>
    <row r="237" spans="1:27" x14ac:dyDescent="0.25">
      <c r="A237" s="171" t="str">
        <f t="shared" si="75"/>
        <v>Spildevandsslam</v>
      </c>
      <c r="B237" s="171" t="str">
        <f t="shared" si="76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58"/>
        <v>0</v>
      </c>
      <c r="E237" s="171">
        <f t="shared" si="6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3344763.9180281772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2508572.9385211328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65"/>
        <v>836190.97950704442</v>
      </c>
      <c r="P237" s="94">
        <f t="shared" si="62"/>
        <v>836190.97950704442</v>
      </c>
      <c r="Q237" s="180">
        <f t="shared" si="66"/>
        <v>2508572.9385211328</v>
      </c>
      <c r="R237">
        <f>IFERROR(VLOOKUP(A237,[1]Energiindhold!$A$2:$C$11,3,FALSE),IFERROR(VLOOKUP(A237,[1]Biogasudbytte!$A$2:$B$18,2,FALSE)*[1]Energiindhold!$C$10,0))*P237</f>
        <v>0.41726766068381027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1.6690706427352411</v>
      </c>
      <c r="T237">
        <f>IFERROR(VLOOKUP(A237,[1]Biogasudbytte!$A$2:$B$18,2,FALSE)*[1]Energiindhold!$C$10,0)*K237*IFERROR(VLOOKUP(A237,Biogasanlæg!$F$3:$G$8,2,FALSE),1)</f>
        <v>1.2518029820514307</v>
      </c>
      <c r="U237" s="170">
        <f t="shared" si="67"/>
        <v>0.41726766068381038</v>
      </c>
      <c r="V237" s="169">
        <f>P237*IFERROR(VLOOKUP(A237,[1]Tørstofindhold!A$2:B$24,2,FALSE),0)</f>
        <v>50171.458770422665</v>
      </c>
      <c r="W237">
        <f>IF(E237=År1,Q237,SUM(P237,Q237))*IFERROR(VLOOKUP(A237,[1]Tørstofindhold!A$2:B$24,2,FALSE),0)</f>
        <v>200685.83508169063</v>
      </c>
      <c r="X237">
        <f>K237*IFERROR(VLOOKUP(A237,[1]Tørstofindhold!A$2:B$24,2,FALSE),0)</f>
        <v>150514.37631126796</v>
      </c>
      <c r="Y237" s="170">
        <f t="shared" si="68"/>
        <v>50171.458770422672</v>
      </c>
      <c r="Z237">
        <f t="shared" si="63"/>
        <v>0</v>
      </c>
      <c r="AA237">
        <f t="shared" si="64"/>
        <v>1</v>
      </c>
    </row>
    <row r="238" spans="1:27" x14ac:dyDescent="0.25">
      <c r="A238" s="171" t="str">
        <f t="shared" si="75"/>
        <v>Svinegylle</v>
      </c>
      <c r="B238" s="171" t="str">
        <f t="shared" si="76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58"/>
        <v>0</v>
      </c>
      <c r="E238" s="171">
        <f t="shared" si="6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2155359.3571725488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1616519.5178794116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538839.83929313719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5"/>
        <v>0</v>
      </c>
      <c r="P238" s="94">
        <f t="shared" si="62"/>
        <v>0</v>
      </c>
      <c r="Q238" s="180">
        <f t="shared" si="66"/>
        <v>1616519.5178794116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0.69639660830245065</v>
      </c>
      <c r="T238">
        <f>IFERROR(VLOOKUP(A238,[1]Biogasudbytte!$A$2:$B$18,2,FALSE)*[1]Energiindhold!$C$10,0)*K238*IFERROR(VLOOKUP(A238,Biogasanlæg!$F$3:$G$8,2,FALSE),1)</f>
        <v>0.69639660830245065</v>
      </c>
      <c r="U238" s="170">
        <f t="shared" si="67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80825.975893970579</v>
      </c>
      <c r="X238">
        <f>K238*IFERROR(VLOOKUP(A238,[1]Tørstofindhold!A$2:B$24,2,FALSE),0)</f>
        <v>80825.975893970579</v>
      </c>
      <c r="Y238" s="170">
        <f t="shared" si="68"/>
        <v>0</v>
      </c>
      <c r="Z238">
        <f t="shared" si="63"/>
        <v>0</v>
      </c>
      <c r="AA238">
        <f t="shared" si="64"/>
        <v>0</v>
      </c>
    </row>
    <row r="239" spans="1:27" x14ac:dyDescent="0.25">
      <c r="A239" s="171" t="str">
        <f t="shared" si="75"/>
        <v>Svinekød</v>
      </c>
      <c r="B239" s="171" t="str">
        <f t="shared" si="76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58"/>
        <v>1</v>
      </c>
      <c r="E239" s="171">
        <f t="shared" si="6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202382.09203969146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5"/>
        <v>96855.652190143534</v>
      </c>
      <c r="P239" s="94">
        <f t="shared" si="62"/>
        <v>0</v>
      </c>
      <c r="Q239" s="180">
        <f t="shared" si="6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67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68"/>
        <v>0</v>
      </c>
      <c r="Z239">
        <f t="shared" si="63"/>
        <v>0</v>
      </c>
      <c r="AA239">
        <f t="shared" si="64"/>
        <v>1</v>
      </c>
    </row>
    <row r="240" spans="1:27" x14ac:dyDescent="0.25">
      <c r="A240" s="171" t="str">
        <f t="shared" si="75"/>
        <v>Tang</v>
      </c>
      <c r="B240" s="171" t="str">
        <f t="shared" si="76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58"/>
        <v>1</v>
      </c>
      <c r="E240" s="171">
        <f t="shared" si="6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65"/>
        <v>0</v>
      </c>
      <c r="P240" s="94">
        <f t="shared" si="62"/>
        <v>0</v>
      </c>
      <c r="Q240" s="180">
        <f t="shared" si="6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67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68"/>
        <v>0</v>
      </c>
      <c r="Z240">
        <f t="shared" si="63"/>
        <v>0</v>
      </c>
      <c r="AA240">
        <f t="shared" si="64"/>
        <v>1</v>
      </c>
    </row>
    <row r="241" spans="1:27" x14ac:dyDescent="0.25">
      <c r="A241" s="171" t="str">
        <f t="shared" si="75"/>
        <v>Total til biogas</v>
      </c>
      <c r="B241" s="171" t="str">
        <f t="shared" si="76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58"/>
        <v>0</v>
      </c>
      <c r="E241" s="171">
        <f t="shared" si="6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5"/>
        <v>0</v>
      </c>
      <c r="P241" s="94">
        <f t="shared" si="62"/>
        <v>0</v>
      </c>
      <c r="Q241" s="180">
        <f t="shared" si="6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67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68"/>
        <v>0</v>
      </c>
      <c r="Z241">
        <f t="shared" si="63"/>
        <v>0</v>
      </c>
      <c r="AA241">
        <f t="shared" si="64"/>
        <v>0</v>
      </c>
    </row>
    <row r="242" spans="1:27" x14ac:dyDescent="0.25">
      <c r="A242" s="171" t="str">
        <f t="shared" si="75"/>
        <v>Træ til energi</v>
      </c>
      <c r="B242" s="171" t="str">
        <f t="shared" si="76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58"/>
        <v>0</v>
      </c>
      <c r="E242" s="171">
        <f t="shared" si="6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648970.86702196393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648970.86702196393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5"/>
        <v>0</v>
      </c>
      <c r="P242" s="94">
        <f t="shared" ca="1" si="62"/>
        <v>0</v>
      </c>
      <c r="Q242" s="180">
        <f t="shared" ca="1" si="66"/>
        <v>648970.86702196393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9.4059039757787311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67"/>
        <v>9.4059039757787311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320970.17464794632</v>
      </c>
      <c r="X242">
        <f>K242*IFERROR(VLOOKUP(A242,[1]Tørstofindhold!A$2:B$24,2,FALSE),0)</f>
        <v>0</v>
      </c>
      <c r="Y242" s="170">
        <f t="shared" ca="1" si="68"/>
        <v>320970.17464794632</v>
      </c>
      <c r="Z242">
        <f t="shared" ca="1" si="63"/>
        <v>0</v>
      </c>
      <c r="AA242">
        <f t="shared" ca="1" si="64"/>
        <v>0</v>
      </c>
    </row>
    <row r="243" spans="1:27" x14ac:dyDescent="0.25">
      <c r="A243" s="171" t="str">
        <f t="shared" si="75"/>
        <v>Træmaterialer</v>
      </c>
      <c r="B243" s="171" t="str">
        <f t="shared" si="76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58"/>
        <v>0</v>
      </c>
      <c r="E243" s="171">
        <f t="shared" si="6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178680.65524972283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178680.65524972283</v>
      </c>
      <c r="O243" s="179">
        <f t="shared" ca="1" si="65"/>
        <v>0</v>
      </c>
      <c r="P243" s="94">
        <f t="shared" si="62"/>
        <v>0</v>
      </c>
      <c r="Q243" s="180">
        <f t="shared" si="6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67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68"/>
        <v>0</v>
      </c>
      <c r="Z243">
        <f t="shared" ca="1" si="63"/>
        <v>0</v>
      </c>
      <c r="AA243">
        <f t="shared" ca="1" si="64"/>
        <v>0</v>
      </c>
    </row>
    <row r="244" spans="1:27" x14ac:dyDescent="0.25">
      <c r="A244" s="171" t="str">
        <f t="shared" si="75"/>
        <v>Æg</v>
      </c>
      <c r="B244" s="171" t="str">
        <f t="shared" si="76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58"/>
        <v>1</v>
      </c>
      <c r="E244" s="171">
        <f t="shared" ref="E244:E282" si="77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18196.258037931766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65"/>
        <v>-11335.743982170188</v>
      </c>
      <c r="P244" s="94">
        <f t="shared" si="62"/>
        <v>0</v>
      </c>
      <c r="Q244" s="180">
        <f t="shared" si="6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67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68"/>
        <v>0</v>
      </c>
      <c r="Z244">
        <f t="shared" si="63"/>
        <v>0</v>
      </c>
      <c r="AA244">
        <f t="shared" si="64"/>
        <v>1</v>
      </c>
    </row>
    <row r="245" spans="1:27" x14ac:dyDescent="0.25">
      <c r="A245" s="171" t="str">
        <f t="shared" si="75"/>
        <v>Bælgsæd</v>
      </c>
      <c r="B245" s="171" t="str">
        <f t="shared" si="76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78">D197</f>
        <v>1</v>
      </c>
      <c r="E245" s="171">
        <f t="shared" si="77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379867.81579326891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6810.0513950364375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65"/>
        <v>373057.76439823245</v>
      </c>
      <c r="P245" s="94">
        <f t="shared" si="62"/>
        <v>0</v>
      </c>
      <c r="Q245" s="180">
        <f t="shared" si="6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67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68"/>
        <v>0</v>
      </c>
      <c r="Z245">
        <f t="shared" si="63"/>
        <v>0</v>
      </c>
      <c r="AA245">
        <f t="shared" si="64"/>
        <v>1</v>
      </c>
    </row>
    <row r="246" spans="1:27" x14ac:dyDescent="0.25">
      <c r="A246" s="171" t="str">
        <f t="shared" si="75"/>
        <v>Bioaffald</v>
      </c>
      <c r="B246" s="171" t="str">
        <f t="shared" si="76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78"/>
        <v>0</v>
      </c>
      <c r="E246" s="171">
        <f t="shared" si="77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5"/>
        <v>0</v>
      </c>
      <c r="P246" s="94">
        <f t="shared" ca="1" si="62"/>
        <v>0</v>
      </c>
      <c r="Q246" s="180">
        <f t="shared" ca="1" si="6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67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68"/>
        <v>48241.9504867301</v>
      </c>
      <c r="Z246">
        <f t="shared" ca="1" si="63"/>
        <v>0</v>
      </c>
      <c r="AA246">
        <f t="shared" ca="1" si="64"/>
        <v>0</v>
      </c>
    </row>
    <row r="247" spans="1:27" x14ac:dyDescent="0.25">
      <c r="A247" s="171" t="str">
        <f t="shared" si="75"/>
        <v>Biogas</v>
      </c>
      <c r="B247" s="171" t="str">
        <f t="shared" si="76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78"/>
        <v>0</v>
      </c>
      <c r="E247" s="171">
        <f t="shared" si="77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132290752.37400205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132290752.37400205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5"/>
        <v>0</v>
      </c>
      <c r="P247" s="94">
        <f t="shared" ca="1" si="62"/>
        <v>0</v>
      </c>
      <c r="Q247" s="180">
        <f t="shared" ca="1" si="66"/>
        <v>132290752.37400205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67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68"/>
        <v>0</v>
      </c>
      <c r="Z247">
        <f t="shared" ca="1" si="63"/>
        <v>0</v>
      </c>
      <c r="AA247">
        <f t="shared" ca="1" si="64"/>
        <v>0</v>
      </c>
    </row>
    <row r="248" spans="1:27" x14ac:dyDescent="0.25">
      <c r="A248" s="171" t="str">
        <f t="shared" si="75"/>
        <v>Biogasgylle</v>
      </c>
      <c r="B248" s="171" t="str">
        <f t="shared" si="76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78"/>
        <v>0</v>
      </c>
      <c r="E248" s="171">
        <f t="shared" si="77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6267371.4968841244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4795354.0372504871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5"/>
        <v>1472017.4596336372</v>
      </c>
      <c r="P248" s="94">
        <f t="shared" si="62"/>
        <v>0</v>
      </c>
      <c r="Q248" s="180">
        <f t="shared" si="6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67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68"/>
        <v>0</v>
      </c>
      <c r="Z248">
        <f t="shared" ca="1" si="63"/>
        <v>0</v>
      </c>
      <c r="AA248">
        <f t="shared" ca="1" si="64"/>
        <v>1</v>
      </c>
    </row>
    <row r="249" spans="1:27" x14ac:dyDescent="0.25">
      <c r="A249" s="171" t="str">
        <f t="shared" si="75"/>
        <v>Brun saft</v>
      </c>
      <c r="B249" s="171" t="str">
        <f t="shared" si="76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78"/>
        <v>0</v>
      </c>
      <c r="E249" s="171">
        <f t="shared" si="77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618641.26681139111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556777.140130252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65"/>
        <v>61864.126681139111</v>
      </c>
      <c r="P249" s="94">
        <f t="shared" si="62"/>
        <v>61864.126681139111</v>
      </c>
      <c r="Q249" s="180">
        <f t="shared" si="66"/>
        <v>556777.140130252</v>
      </c>
      <c r="R249">
        <f>IFERROR(VLOOKUP(A249,[1]Energiindhold!$A$2:$C$11,3,FALSE),IFERROR(VLOOKUP(A249,[1]Biogasudbytte!$A$2:$B$18,2,FALSE)*[1]Energiindhold!$C$10,0))*P249</f>
        <v>3.5140437181956446E-2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0.35140437181956452</v>
      </c>
      <c r="T249">
        <f>IFERROR(VLOOKUP(A249,[1]Biogasudbytte!$A$2:$B$18,2,FALSE)*[1]Energiindhold!$C$10,0)*K249*IFERROR(VLOOKUP(A249,Biogasanlæg!$F$3:$G$8,2,FALSE),1)</f>
        <v>0.31626393463760805</v>
      </c>
      <c r="U249" s="170">
        <f t="shared" si="67"/>
        <v>3.5140437181956474E-2</v>
      </c>
      <c r="V249" s="169">
        <f>P249*IFERROR(VLOOKUP(A249,[1]Tørstofindhold!A$2:B$24,2,FALSE),0)</f>
        <v>2645.5196252319838</v>
      </c>
      <c r="W249">
        <f>IF(E249=År1,Q249,SUM(P249,Q249))*IFERROR(VLOOKUP(A249,[1]Tørstofindhold!A$2:B$24,2,FALSE),0)</f>
        <v>26455.196252319838</v>
      </c>
      <c r="X249">
        <f>K249*IFERROR(VLOOKUP(A249,[1]Tørstofindhold!A$2:B$24,2,FALSE),0)</f>
        <v>23809.676627087854</v>
      </c>
      <c r="Y249" s="170">
        <f t="shared" si="68"/>
        <v>2645.5196252319838</v>
      </c>
      <c r="Z249">
        <f t="shared" si="63"/>
        <v>0</v>
      </c>
      <c r="AA249">
        <f t="shared" si="64"/>
        <v>1</v>
      </c>
    </row>
    <row r="250" spans="1:27" x14ac:dyDescent="0.25">
      <c r="A250" s="171" t="str">
        <f t="shared" si="75"/>
        <v>Dybstrøelse</v>
      </c>
      <c r="B250" s="171" t="str">
        <f t="shared" si="76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78"/>
        <v>0</v>
      </c>
      <c r="E250" s="171">
        <f t="shared" si="77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309678.15571473341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278710.34014326008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11723.530180629188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65"/>
        <v>19244.285390844161</v>
      </c>
      <c r="P250" s="94">
        <f t="shared" si="62"/>
        <v>19244.285390844161</v>
      </c>
      <c r="Q250" s="180">
        <f t="shared" si="66"/>
        <v>278710.34014326008</v>
      </c>
      <c r="R250">
        <f>IFERROR(VLOOKUP(A250,[1]Energiindhold!$A$2:$C$11,3,FALSE),IFERROR(VLOOKUP(A250,[1]Biogasudbytte!$A$2:$B$18,2,FALSE)*[1]Energiindhold!$C$10,0))*P250</f>
        <v>4.1452190731878322E-2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0.64179426340046053</v>
      </c>
      <c r="T250">
        <f>IFERROR(VLOOKUP(A250,[1]Biogasudbytte!$A$2:$B$18,2,FALSE)*[1]Energiindhold!$C$10,0)*K250*IFERROR(VLOOKUP(A250,Biogasanlæg!$F$3:$G$8,2,FALSE),1)</f>
        <v>0.60034207266858219</v>
      </c>
      <c r="U250" s="170">
        <f t="shared" si="67"/>
        <v>4.1452190731878336E-2</v>
      </c>
      <c r="V250" s="169">
        <f>P250*IFERROR(VLOOKUP(A250,[1]Tørstofindhold!A$2:B$24,2,FALSE),0)</f>
        <v>5773.2856172532483</v>
      </c>
      <c r="W250">
        <f>IF(E250=År1,Q250,SUM(P250,Q250))*IFERROR(VLOOKUP(A250,[1]Tørstofindhold!A$2:B$24,2,FALSE),0)</f>
        <v>89386.387660231267</v>
      </c>
      <c r="X250">
        <f>K250*IFERROR(VLOOKUP(A250,[1]Tørstofindhold!A$2:B$24,2,FALSE),0)</f>
        <v>83613.102042978018</v>
      </c>
      <c r="Y250" s="170">
        <f t="shared" si="68"/>
        <v>5773.2856172532483</v>
      </c>
      <c r="Z250">
        <f t="shared" si="63"/>
        <v>0</v>
      </c>
      <c r="AA250">
        <f t="shared" si="64"/>
        <v>1</v>
      </c>
    </row>
    <row r="251" spans="1:27" x14ac:dyDescent="0.25">
      <c r="A251" s="171" t="str">
        <f t="shared" si="75"/>
        <v>Fiberfraktion</v>
      </c>
      <c r="B251" s="171" t="str">
        <f t="shared" si="76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78"/>
        <v>0</v>
      </c>
      <c r="E251" s="171">
        <f t="shared" si="77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435732.64415585622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437886.53703399032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65"/>
        <v>-2153.8928781340946</v>
      </c>
      <c r="P251" s="94">
        <f t="shared" si="62"/>
        <v>0</v>
      </c>
      <c r="Q251" s="180">
        <f t="shared" si="6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67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68"/>
        <v>0</v>
      </c>
      <c r="Z251">
        <f t="shared" si="63"/>
        <v>1</v>
      </c>
      <c r="AA251">
        <f t="shared" si="64"/>
        <v>0</v>
      </c>
    </row>
    <row r="252" spans="1:27" x14ac:dyDescent="0.25">
      <c r="A252" s="171" t="str">
        <f t="shared" si="75"/>
        <v>Fjerkrægylle</v>
      </c>
      <c r="B252" s="171" t="str">
        <f t="shared" si="76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78"/>
        <v>0</v>
      </c>
      <c r="E252" s="171">
        <f t="shared" si="77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687.81855383382072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619.03669845043862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68.781855383382052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65"/>
        <v>0</v>
      </c>
      <c r="P252" s="94">
        <f t="shared" si="62"/>
        <v>0</v>
      </c>
      <c r="Q252" s="180">
        <f t="shared" si="66"/>
        <v>619.03669845043862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2.9112676891425676E-4</v>
      </c>
      <c r="T252">
        <f>IFERROR(VLOOKUP(A252,[1]Biogasudbytte!$A$2:$B$18,2,FALSE)*[1]Energiindhold!$C$10,0)*K252*IFERROR(VLOOKUP(A252,Biogasanlæg!$F$3:$G$8,2,FALSE),1)</f>
        <v>2.9112676891425676E-4</v>
      </c>
      <c r="U252" s="170">
        <f t="shared" si="67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38.999312002377636</v>
      </c>
      <c r="X252">
        <f>K252*IFERROR(VLOOKUP(A252,[1]Tørstofindhold!A$2:B$24,2,FALSE),0)</f>
        <v>38.999312002377636</v>
      </c>
      <c r="Y252" s="170">
        <f t="shared" si="68"/>
        <v>0</v>
      </c>
      <c r="Z252">
        <f t="shared" si="63"/>
        <v>0</v>
      </c>
      <c r="AA252">
        <f t="shared" si="64"/>
        <v>0</v>
      </c>
    </row>
    <row r="253" spans="1:27" x14ac:dyDescent="0.25">
      <c r="A253" s="171" t="str">
        <f t="shared" si="75"/>
        <v>Fjerkrækød</v>
      </c>
      <c r="B253" s="171" t="str">
        <f t="shared" si="76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78"/>
        <v>1</v>
      </c>
      <c r="E253" s="171">
        <f t="shared" si="77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18726.997728141643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65"/>
        <v>-13266.004460302142</v>
      </c>
      <c r="P253" s="94">
        <f t="shared" si="62"/>
        <v>0</v>
      </c>
      <c r="Q253" s="180">
        <f t="shared" si="6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67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68"/>
        <v>0</v>
      </c>
      <c r="Z253">
        <f t="shared" si="63"/>
        <v>0</v>
      </c>
      <c r="AA253">
        <f t="shared" si="64"/>
        <v>1</v>
      </c>
    </row>
    <row r="254" spans="1:27" x14ac:dyDescent="0.25">
      <c r="A254" s="171" t="str">
        <f t="shared" si="75"/>
        <v>Frø</v>
      </c>
      <c r="B254" s="171" t="str">
        <f t="shared" si="76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78"/>
        <v>0</v>
      </c>
      <c r="E254" s="171">
        <f t="shared" si="77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307331.57386244164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5"/>
        <v>307331.57386244164</v>
      </c>
      <c r="P254" s="94">
        <f t="shared" si="62"/>
        <v>0</v>
      </c>
      <c r="Q254" s="180">
        <f t="shared" si="6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67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68"/>
        <v>0</v>
      </c>
      <c r="Z254">
        <f t="shared" si="63"/>
        <v>0</v>
      </c>
      <c r="AA254">
        <f t="shared" si="64"/>
        <v>1</v>
      </c>
    </row>
    <row r="255" spans="1:27" x14ac:dyDescent="0.25">
      <c r="A255" s="171" t="str">
        <f t="shared" si="75"/>
        <v>Frugt</v>
      </c>
      <c r="B255" s="171" t="str">
        <f t="shared" si="76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78"/>
        <v>1</v>
      </c>
      <c r="E255" s="171">
        <f t="shared" si="77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9177.4774951938543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5"/>
        <v>-224617.53849727995</v>
      </c>
      <c r="P255" s="94">
        <f t="shared" si="62"/>
        <v>0</v>
      </c>
      <c r="Q255" s="180">
        <f t="shared" si="6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67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68"/>
        <v>0</v>
      </c>
      <c r="Z255">
        <f t="shared" si="63"/>
        <v>1</v>
      </c>
      <c r="AA255">
        <f t="shared" si="64"/>
        <v>0</v>
      </c>
    </row>
    <row r="256" spans="1:27" x14ac:dyDescent="0.25">
      <c r="A256" s="171" t="str">
        <f t="shared" si="75"/>
        <v>Glycerin</v>
      </c>
      <c r="B256" s="171" t="str">
        <f t="shared" si="76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78"/>
        <v>0</v>
      </c>
      <c r="E256" s="171">
        <f t="shared" si="77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5"/>
        <v>-28548.400000000001</v>
      </c>
      <c r="P256" s="94">
        <f t="shared" si="62"/>
        <v>0</v>
      </c>
      <c r="Q256" s="180">
        <f t="shared" si="66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67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68"/>
        <v>0</v>
      </c>
      <c r="Z256">
        <f t="shared" si="63"/>
        <v>1</v>
      </c>
      <c r="AA256">
        <f t="shared" si="64"/>
        <v>0</v>
      </c>
    </row>
    <row r="257" spans="1:27" x14ac:dyDescent="0.25">
      <c r="A257" s="171" t="str">
        <f t="shared" si="75"/>
        <v>Græs</v>
      </c>
      <c r="B257" s="171" t="str">
        <f t="shared" si="76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78"/>
        <v>0</v>
      </c>
      <c r="E257" s="171">
        <f t="shared" si="77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9788684.072497759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1292112.6681610101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1266015.4809858061</v>
      </c>
      <c r="O257" s="179">
        <f t="shared" si="65"/>
        <v>7230555.9233509433</v>
      </c>
      <c r="P257" s="94">
        <f t="shared" si="62"/>
        <v>7230555.9233509433</v>
      </c>
      <c r="Q257" s="180">
        <f t="shared" si="66"/>
        <v>0</v>
      </c>
      <c r="R257">
        <f>IFERROR(VLOOKUP(A257,[1]Energiindhold!$A$2:$C$11,3,FALSE),IFERROR(VLOOKUP(A257,[1]Biogasudbytte!$A$2:$B$18,2,FALSE)*[1]Energiindhold!$C$10,0))*P257</f>
        <v>13.303319079475317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13.303319079475317</v>
      </c>
      <c r="T257">
        <f>IFERROR(VLOOKUP(A257,[1]Biogasudbytte!$A$2:$B$18,2,FALSE)*[1]Energiindhold!$C$10,0)*K257*IFERROR(VLOOKUP(A257,Biogasanlæg!$F$3:$G$8,2,FALSE),1)</f>
        <v>0</v>
      </c>
      <c r="U257" s="170">
        <f t="shared" si="67"/>
        <v>13.303319079475317</v>
      </c>
      <c r="V257" s="169">
        <f>P257*IFERROR(VLOOKUP(A257,[1]Tørstofindhold!A$2:B$24,2,FALSE),0)</f>
        <v>2024555.6585382642</v>
      </c>
      <c r="W257">
        <f>IF(E257=År1,Q257,SUM(P257,Q257))*IFERROR(VLOOKUP(A257,[1]Tørstofindhold!A$2:B$24,2,FALSE),0)</f>
        <v>2024555.6585382642</v>
      </c>
      <c r="X257">
        <f>K257*IFERROR(VLOOKUP(A257,[1]Tørstofindhold!A$2:B$24,2,FALSE),0)</f>
        <v>0</v>
      </c>
      <c r="Y257" s="170">
        <f t="shared" si="68"/>
        <v>2024555.6585382642</v>
      </c>
      <c r="Z257">
        <f t="shared" si="63"/>
        <v>0</v>
      </c>
      <c r="AA257">
        <f t="shared" si="64"/>
        <v>1</v>
      </c>
    </row>
    <row r="258" spans="1:27" x14ac:dyDescent="0.25">
      <c r="A258" s="171" t="str">
        <f t="shared" si="75"/>
        <v>Græsprotein</v>
      </c>
      <c r="B258" s="171" t="str">
        <f t="shared" si="76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78"/>
        <v>0</v>
      </c>
      <c r="E258" s="171">
        <f t="shared" si="77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211641.5700185587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211641.5700185587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65"/>
        <v>0</v>
      </c>
      <c r="P258" s="94">
        <f t="shared" si="62"/>
        <v>0</v>
      </c>
      <c r="Q258" s="180">
        <f t="shared" si="6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67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68"/>
        <v>0</v>
      </c>
      <c r="Z258">
        <f t="shared" si="63"/>
        <v>0</v>
      </c>
      <c r="AA258">
        <f t="shared" si="64"/>
        <v>0</v>
      </c>
    </row>
    <row r="259" spans="1:27" x14ac:dyDescent="0.25">
      <c r="A259" s="171" t="str">
        <f t="shared" si="75"/>
        <v>Grøntsager</v>
      </c>
      <c r="B259" s="171" t="str">
        <f t="shared" si="76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78"/>
        <v>1</v>
      </c>
      <c r="E259" s="171">
        <f t="shared" si="77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64367.182670644317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5"/>
        <v>-180502.33407936772</v>
      </c>
      <c r="P259" s="94">
        <f t="shared" si="62"/>
        <v>0</v>
      </c>
      <c r="Q259" s="180">
        <f t="shared" si="6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67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68"/>
        <v>0</v>
      </c>
      <c r="Z259">
        <f t="shared" si="63"/>
        <v>1</v>
      </c>
      <c r="AA259">
        <f t="shared" si="64"/>
        <v>0</v>
      </c>
    </row>
    <row r="260" spans="1:27" x14ac:dyDescent="0.25">
      <c r="A260" s="171" t="str">
        <f t="shared" si="75"/>
        <v>Halm</v>
      </c>
      <c r="B260" s="171" t="str">
        <f t="shared" si="76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78"/>
        <v>0</v>
      </c>
      <c r="E260" s="171">
        <f t="shared" si="77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705921.69670451735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81626.032693283953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93187.234911625652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531108.42909960775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65"/>
        <v>0</v>
      </c>
      <c r="P260" s="94">
        <f t="shared" ref="P260:P275" si="79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66"/>
        <v>531108.42909960775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5.4894338682554205</v>
      </c>
      <c r="T260">
        <f>IFERROR(VLOOKUP(A260,[1]Biogasudbytte!$A$2:$B$18,2,FALSE)*[1]Energiindhold!$C$10,0)*K260*IFERROR(VLOOKUP(A260,Biogasanlæg!$F$3:$G$8,2,FALSE),1)</f>
        <v>0</v>
      </c>
      <c r="U260" s="170">
        <f t="shared" si="67"/>
        <v>5.4894338682554205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451442.16473466658</v>
      </c>
      <c r="X260">
        <f>K260*IFERROR(VLOOKUP(A260,[1]Tørstofindhold!A$2:B$24,2,FALSE),0)</f>
        <v>0</v>
      </c>
      <c r="Y260" s="170">
        <f t="shared" si="68"/>
        <v>451442.16473466658</v>
      </c>
      <c r="Z260">
        <f t="shared" ref="Z260:Z275" si="80">IF(SUMIFS($O$4:$O$291,$A$4:$A$291,A260,$E$4:$E$291,E260)&lt;0,1,0)</f>
        <v>0</v>
      </c>
      <c r="AA260">
        <f t="shared" ref="AA260:AA275" si="81">IF(SUMIFS($O$4:$O$291,$A$4:$A$291,A260,$E$4:$E$291,E260)&gt;0,1,0)</f>
        <v>0</v>
      </c>
    </row>
    <row r="261" spans="1:27" x14ac:dyDescent="0.25">
      <c r="A261" s="171" t="str">
        <f t="shared" si="75"/>
        <v>Have/parkaffald</v>
      </c>
      <c r="B261" s="171" t="str">
        <f t="shared" si="76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78"/>
        <v>0</v>
      </c>
      <c r="E261" s="171">
        <f t="shared" si="77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5"/>
        <v>0</v>
      </c>
      <c r="P261" s="94">
        <f t="shared" si="79"/>
        <v>0</v>
      </c>
      <c r="Q261" s="180">
        <f t="shared" si="6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67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68"/>
        <v>392.64506525101024</v>
      </c>
      <c r="Z261">
        <f t="shared" si="80"/>
        <v>0</v>
      </c>
      <c r="AA261">
        <f t="shared" si="81"/>
        <v>0</v>
      </c>
    </row>
    <row r="262" spans="1:27" x14ac:dyDescent="0.25">
      <c r="A262" s="171" t="str">
        <f t="shared" si="75"/>
        <v>Import af foder</v>
      </c>
      <c r="B262" s="171" t="str">
        <f t="shared" si="76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78"/>
        <v>1</v>
      </c>
      <c r="E262" s="171">
        <f t="shared" si="77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509808.01415619999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65"/>
        <v>-509808.01415619999</v>
      </c>
      <c r="P262" s="94">
        <f t="shared" si="79"/>
        <v>0</v>
      </c>
      <c r="Q262" s="180">
        <f t="shared" si="6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67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68"/>
        <v>0</v>
      </c>
      <c r="Z262">
        <f t="shared" si="80"/>
        <v>1</v>
      </c>
      <c r="AA262">
        <f t="shared" si="81"/>
        <v>0</v>
      </c>
    </row>
    <row r="263" spans="1:27" x14ac:dyDescent="0.25">
      <c r="A263" s="171" t="str">
        <f t="shared" si="75"/>
        <v>Industriaffald</v>
      </c>
      <c r="B263" s="171" t="str">
        <f t="shared" si="76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78"/>
        <v>0</v>
      </c>
      <c r="E263" s="171">
        <f t="shared" si="77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198273.18750740081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65"/>
        <v>198273.18750740081</v>
      </c>
      <c r="P263" s="94">
        <f t="shared" si="79"/>
        <v>198273.18750740081</v>
      </c>
      <c r="Q263" s="180">
        <f t="shared" si="66"/>
        <v>0</v>
      </c>
      <c r="R263">
        <f>IFERROR(VLOOKUP(A263,[1]Energiindhold!$A$2:$C$11,3,FALSE),IFERROR(VLOOKUP(A263,[1]Biogasudbytte!$A$2:$B$18,2,FALSE)*[1]Energiindhold!$C$10,0))*P263</f>
        <v>0.85914349698394377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0.85914349698394377</v>
      </c>
      <c r="T263">
        <f>IFERROR(VLOOKUP(A263,[1]Biogasudbytte!$A$2:$B$18,2,FALSE)*[1]Energiindhold!$C$10,0)*K263*IFERROR(VLOOKUP(A263,Biogasanlæg!$F$3:$G$8,2,FALSE),1)</f>
        <v>0</v>
      </c>
      <c r="U263" s="170">
        <f t="shared" si="67"/>
        <v>0.85914349698394377</v>
      </c>
      <c r="V263" s="169">
        <f>P263*IFERROR(VLOOKUP(A263,[1]Tørstofindhold!A$2:B$24,2,FALSE),0)</f>
        <v>83274.738753108337</v>
      </c>
      <c r="W263">
        <f>IF(E263=År1,Q263,SUM(P263,Q263))*IFERROR(VLOOKUP(A263,[1]Tørstofindhold!A$2:B$24,2,FALSE),0)</f>
        <v>83274.738753108337</v>
      </c>
      <c r="X263">
        <f>K263*IFERROR(VLOOKUP(A263,[1]Tørstofindhold!A$2:B$24,2,FALSE),0)</f>
        <v>0</v>
      </c>
      <c r="Y263" s="170">
        <f t="shared" si="68"/>
        <v>83274.738753108337</v>
      </c>
      <c r="Z263">
        <f t="shared" si="80"/>
        <v>0</v>
      </c>
      <c r="AA263">
        <f t="shared" si="81"/>
        <v>1</v>
      </c>
    </row>
    <row r="264" spans="1:27" x14ac:dyDescent="0.25">
      <c r="A264" s="171" t="str">
        <f t="shared" si="75"/>
        <v>Juletræer</v>
      </c>
      <c r="B264" s="171" t="str">
        <f t="shared" si="76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78"/>
        <v>0</v>
      </c>
      <c r="E264" s="171">
        <f t="shared" si="77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201983.09637712303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5"/>
        <v>201983.09637712303</v>
      </c>
      <c r="P264" s="94">
        <f t="shared" si="79"/>
        <v>0</v>
      </c>
      <c r="Q264" s="180">
        <f t="shared" si="6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67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68"/>
        <v>0</v>
      </c>
      <c r="Z264">
        <f t="shared" si="80"/>
        <v>0</v>
      </c>
      <c r="AA264">
        <f t="shared" si="81"/>
        <v>1</v>
      </c>
    </row>
    <row r="265" spans="1:27" x14ac:dyDescent="0.25">
      <c r="A265" s="171" t="str">
        <f t="shared" si="75"/>
        <v>Kartofler</v>
      </c>
      <c r="B265" s="171" t="str">
        <f t="shared" si="76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78"/>
        <v>1</v>
      </c>
      <c r="E265" s="171">
        <f t="shared" si="77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495176.8859719403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65"/>
        <v>383201.37831238704</v>
      </c>
      <c r="P265" s="94">
        <f t="shared" si="79"/>
        <v>0</v>
      </c>
      <c r="Q265" s="180">
        <f t="shared" si="6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67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68"/>
        <v>0</v>
      </c>
      <c r="Z265">
        <f t="shared" si="80"/>
        <v>0</v>
      </c>
      <c r="AA265">
        <f t="shared" si="81"/>
        <v>1</v>
      </c>
    </row>
    <row r="266" spans="1:27" x14ac:dyDescent="0.25">
      <c r="A266" s="171" t="str">
        <f t="shared" si="75"/>
        <v>Korn</v>
      </c>
      <c r="B266" s="171" t="str">
        <f t="shared" si="76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78"/>
        <v>1</v>
      </c>
      <c r="E266" s="171">
        <f t="shared" si="77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674312.417525545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0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65"/>
        <v>406063.3991762856</v>
      </c>
      <c r="P266" s="94">
        <f t="shared" si="79"/>
        <v>406063.3991762856</v>
      </c>
      <c r="Q266" s="180">
        <f t="shared" si="66"/>
        <v>0</v>
      </c>
      <c r="R266">
        <f>IFERROR(VLOOKUP(A266,[1]Energiindhold!$A$2:$C$11,3,FALSE),IFERROR(VLOOKUP(A266,[1]Biogasudbytte!$A$2:$B$18,2,FALSE)*[1]Energiindhold!$C$10,0))*P266</f>
        <v>1.3907102933028939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1.3907102933028939</v>
      </c>
      <c r="T266">
        <f>IFERROR(VLOOKUP(A266,[1]Biogasudbytte!$A$2:$B$18,2,FALSE)*[1]Energiindhold!$C$10,0)*K266*IFERROR(VLOOKUP(A266,Biogasanlæg!$F$3:$G$8,2,FALSE),1)</f>
        <v>0</v>
      </c>
      <c r="U266" s="170">
        <f t="shared" si="67"/>
        <v>1.3907102933028939</v>
      </c>
      <c r="V266" s="169">
        <f>P266*IFERROR(VLOOKUP(A266,[1]Tørstofindhold!A$2:B$24,2,FALSE),0)</f>
        <v>125879.65374464853</v>
      </c>
      <c r="W266">
        <f>IF(E266=År1,Q266,SUM(P266,Q266))*IFERROR(VLOOKUP(A266,[1]Tørstofindhold!A$2:B$24,2,FALSE),0)</f>
        <v>125879.65374464853</v>
      </c>
      <c r="X266">
        <f>K266*IFERROR(VLOOKUP(A266,[1]Tørstofindhold!A$2:B$24,2,FALSE),0)</f>
        <v>0</v>
      </c>
      <c r="Y266" s="170">
        <f t="shared" si="68"/>
        <v>125879.65374464853</v>
      </c>
      <c r="Z266">
        <f t="shared" si="80"/>
        <v>0</v>
      </c>
      <c r="AA266">
        <f t="shared" si="81"/>
        <v>1</v>
      </c>
    </row>
    <row r="267" spans="1:27" x14ac:dyDescent="0.25">
      <c r="A267" s="171" t="str">
        <f t="shared" si="75"/>
        <v>Kunstgødning</v>
      </c>
      <c r="B267" s="171" t="str">
        <f t="shared" si="76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78"/>
        <v>0</v>
      </c>
      <c r="E267" s="171">
        <f t="shared" si="77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169682.2052053689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5"/>
        <v>-169682.2052053689</v>
      </c>
      <c r="P267" s="94">
        <f t="shared" si="79"/>
        <v>0</v>
      </c>
      <c r="Q267" s="180">
        <f t="shared" si="6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67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68"/>
        <v>0</v>
      </c>
      <c r="Z267">
        <f t="shared" ca="1" si="80"/>
        <v>1</v>
      </c>
      <c r="AA267">
        <f t="shared" ca="1" si="81"/>
        <v>0</v>
      </c>
    </row>
    <row r="268" spans="1:27" x14ac:dyDescent="0.25">
      <c r="A268" s="171" t="str">
        <f t="shared" si="75"/>
        <v>Kvæggylle</v>
      </c>
      <c r="B268" s="171" t="str">
        <f t="shared" si="76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78"/>
        <v>0</v>
      </c>
      <c r="E268" s="171">
        <f t="shared" si="77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594817.2299258844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535335.50693329598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59481.722992588424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65"/>
        <v>0</v>
      </c>
      <c r="P268" s="94">
        <f t="shared" si="79"/>
        <v>0</v>
      </c>
      <c r="Q268" s="180">
        <f t="shared" si="66"/>
        <v>535335.50693329598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0.27098148025456514</v>
      </c>
      <c r="T268">
        <f>IFERROR(VLOOKUP(A268,[1]Biogasudbytte!$A$2:$B$18,2,FALSE)*[1]Energiindhold!$C$10,0)*K268*IFERROR(VLOOKUP(A268,Biogasanlæg!$F$3:$G$8,2,FALSE),1)</f>
        <v>0.27098148025456514</v>
      </c>
      <c r="U268" s="170">
        <f t="shared" si="67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40685.498526930496</v>
      </c>
      <c r="X268">
        <f>K268*IFERROR(VLOOKUP(A268,[1]Tørstofindhold!A$2:B$24,2,FALSE),0)</f>
        <v>40685.498526930496</v>
      </c>
      <c r="Y268" s="170">
        <f t="shared" si="68"/>
        <v>0</v>
      </c>
      <c r="Z268">
        <f t="shared" si="80"/>
        <v>0</v>
      </c>
      <c r="AA268">
        <f t="shared" si="81"/>
        <v>0</v>
      </c>
    </row>
    <row r="269" spans="1:27" x14ac:dyDescent="0.25">
      <c r="A269" s="171" t="str">
        <f t="shared" si="75"/>
        <v>Mælk til foder</v>
      </c>
      <c r="B269" s="171" t="str">
        <f t="shared" si="76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78"/>
        <v>0</v>
      </c>
      <c r="E269" s="171">
        <f t="shared" si="77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122186.37009767797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160036.20778335625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65"/>
        <v>-37849.837685678285</v>
      </c>
      <c r="P269" s="94">
        <f t="shared" si="79"/>
        <v>0</v>
      </c>
      <c r="Q269" s="180">
        <f t="shared" si="6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67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68"/>
        <v>0</v>
      </c>
      <c r="Z269">
        <f t="shared" si="80"/>
        <v>0</v>
      </c>
      <c r="AA269">
        <f t="shared" si="81"/>
        <v>1</v>
      </c>
    </row>
    <row r="270" spans="1:27" x14ac:dyDescent="0.25">
      <c r="A270" s="171" t="str">
        <f t="shared" si="75"/>
        <v>Majs</v>
      </c>
      <c r="B270" s="171" t="str">
        <f t="shared" si="76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78"/>
        <v>1</v>
      </c>
      <c r="E270" s="171">
        <f t="shared" si="77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1777777.2349480088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0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65"/>
        <v>1777777.2349480088</v>
      </c>
      <c r="P270" s="94">
        <f t="shared" si="79"/>
        <v>1777777.2349480088</v>
      </c>
      <c r="Q270" s="180">
        <f t="shared" si="66"/>
        <v>0</v>
      </c>
      <c r="R270">
        <f>IFERROR(VLOOKUP(A270,[1]Energiindhold!$A$2:$C$11,3,FALSE),IFERROR(VLOOKUP(A270,[1]Biogasudbytte!$A$2:$B$18,2,FALSE)*[1]Energiindhold!$C$10,0))*P270</f>
        <v>6.3822202734633517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6.3822202734633517</v>
      </c>
      <c r="T270">
        <f>IFERROR(VLOOKUP(A270,[1]Biogasudbytte!$A$2:$B$18,2,FALSE)*[1]Energiindhold!$C$10,0)*K270*IFERROR(VLOOKUP(A270,Biogasanlæg!$F$3:$G$8,2,FALSE),1)</f>
        <v>0</v>
      </c>
      <c r="U270" s="170">
        <f t="shared" si="67"/>
        <v>6.3822202734633517</v>
      </c>
      <c r="V270" s="169">
        <f>P270*IFERROR(VLOOKUP(A270,[1]Tørstofindhold!A$2:B$24,2,FALSE),0)</f>
        <v>533333.17048440257</v>
      </c>
      <c r="W270">
        <f>IF(E270=År1,Q270,SUM(P270,Q270))*IFERROR(VLOOKUP(A270,[1]Tørstofindhold!A$2:B$24,2,FALSE),0)</f>
        <v>533333.17048440257</v>
      </c>
      <c r="X270">
        <f>K270*IFERROR(VLOOKUP(A270,[1]Tørstofindhold!A$2:B$24,2,FALSE),0)</f>
        <v>0</v>
      </c>
      <c r="Y270" s="170">
        <f t="shared" si="68"/>
        <v>533333.17048440257</v>
      </c>
      <c r="Z270">
        <f t="shared" si="80"/>
        <v>0</v>
      </c>
      <c r="AA270">
        <f t="shared" si="81"/>
        <v>1</v>
      </c>
    </row>
    <row r="271" spans="1:27" x14ac:dyDescent="0.25">
      <c r="A271" s="171" t="str">
        <f t="shared" si="75"/>
        <v>Mejeriprodukter</v>
      </c>
      <c r="B271" s="171" t="str">
        <f t="shared" si="76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78"/>
        <v>1</v>
      </c>
      <c r="E271" s="171">
        <f t="shared" si="77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235756.28086461869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65"/>
        <v>-192457.74842685965</v>
      </c>
      <c r="P271" s="94">
        <f t="shared" si="79"/>
        <v>0</v>
      </c>
      <c r="Q271" s="180">
        <f t="shared" si="6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67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68"/>
        <v>0</v>
      </c>
      <c r="Z271">
        <f t="shared" si="80"/>
        <v>0</v>
      </c>
      <c r="AA271">
        <f t="shared" si="81"/>
        <v>1</v>
      </c>
    </row>
    <row r="272" spans="1:27" x14ac:dyDescent="0.25">
      <c r="A272" s="171" t="str">
        <f t="shared" si="75"/>
        <v>Muslinger</v>
      </c>
      <c r="B272" s="171" t="str">
        <f t="shared" si="76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78"/>
        <v>1</v>
      </c>
      <c r="E272" s="171">
        <f t="shared" si="77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65"/>
        <v>1.1976865502381491</v>
      </c>
      <c r="P272" s="94">
        <f t="shared" si="79"/>
        <v>1.1976865502381491</v>
      </c>
      <c r="Q272" s="180">
        <f t="shared" si="6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67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68"/>
        <v>0.17965298253572234</v>
      </c>
      <c r="Z272">
        <f t="shared" si="80"/>
        <v>0</v>
      </c>
      <c r="AA272">
        <f t="shared" si="81"/>
        <v>1</v>
      </c>
    </row>
    <row r="273" spans="1:27" x14ac:dyDescent="0.25">
      <c r="A273" s="171" t="str">
        <f t="shared" si="75"/>
        <v>Oksekød</v>
      </c>
      <c r="B273" s="171" t="str">
        <f t="shared" si="76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78"/>
        <v>1</v>
      </c>
      <c r="E273" s="171">
        <f t="shared" si="77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4605.4336363652619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65"/>
        <v>-49807.280085672588</v>
      </c>
      <c r="P273" s="94">
        <f t="shared" si="79"/>
        <v>0</v>
      </c>
      <c r="Q273" s="180">
        <f t="shared" si="6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67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68"/>
        <v>0</v>
      </c>
      <c r="Z273">
        <f t="shared" si="80"/>
        <v>1</v>
      </c>
      <c r="AA273">
        <f t="shared" si="81"/>
        <v>0</v>
      </c>
    </row>
    <row r="274" spans="1:27" x14ac:dyDescent="0.25">
      <c r="A274" s="171" t="str">
        <f t="shared" si="75"/>
        <v>Øvrige</v>
      </c>
      <c r="B274" s="171" t="str">
        <f t="shared" si="76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78"/>
        <v>1</v>
      </c>
      <c r="E274" s="171">
        <f t="shared" si="77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0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5"/>
        <v>0</v>
      </c>
      <c r="P274" s="94">
        <f t="shared" si="79"/>
        <v>0</v>
      </c>
      <c r="Q274" s="180">
        <f t="shared" si="6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67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68"/>
        <v>0</v>
      </c>
      <c r="Z274">
        <f t="shared" si="80"/>
        <v>0</v>
      </c>
      <c r="AA274">
        <f t="shared" si="81"/>
        <v>0</v>
      </c>
    </row>
    <row r="275" spans="1:27" x14ac:dyDescent="0.25">
      <c r="A275" s="171" t="str">
        <f t="shared" si="75"/>
        <v>Pil &amp; poppel</v>
      </c>
      <c r="B275" s="171" t="str">
        <f t="shared" si="76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78"/>
        <v>0</v>
      </c>
      <c r="E275" s="171">
        <f t="shared" si="77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37888.470915062418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37888.470915062418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5"/>
        <v>0</v>
      </c>
      <c r="P275" s="94">
        <f t="shared" si="79"/>
        <v>0</v>
      </c>
      <c r="Q275" s="180">
        <f t="shared" si="66"/>
        <v>37888.470915062418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0.69714786483714841</v>
      </c>
      <c r="T275">
        <f>IFERROR(VLOOKUP(A275,[1]Biogasudbytte!$A$2:$B$18,2,FALSE)*[1]Energiindhold!$C$10,0)*K275*IFERROR(VLOOKUP(A275,Biogasanlæg!$F$3:$G$8,2,FALSE),1)</f>
        <v>0</v>
      </c>
      <c r="U275" s="170">
        <f t="shared" si="67"/>
        <v>0.69714786483714841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15723.715429750904</v>
      </c>
      <c r="X275">
        <f>K275*IFERROR(VLOOKUP(A275,[1]Tørstofindhold!A$2:B$24,2,FALSE),0)</f>
        <v>0</v>
      </c>
      <c r="Y275" s="170">
        <f t="shared" si="68"/>
        <v>15723.715429750904</v>
      </c>
      <c r="Z275">
        <f t="shared" si="80"/>
        <v>0</v>
      </c>
      <c r="AA275">
        <f t="shared" si="81"/>
        <v>0</v>
      </c>
    </row>
    <row r="276" spans="1:27" x14ac:dyDescent="0.25">
      <c r="A276" s="171" t="str">
        <f t="shared" ref="A276:A277" si="82">A228</f>
        <v>Pyrolysegas</v>
      </c>
      <c r="B276" s="171" t="str">
        <f t="shared" ref="B276:B277" si="83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78"/>
        <v>0</v>
      </c>
      <c r="E276" s="171">
        <f t="shared" si="77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si="84">G276-SUM(H276:N276)</f>
        <v>0</v>
      </c>
      <c r="P276" s="94">
        <f t="shared" ref="P276:P277" si="85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si="86"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si="87"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si="88">W276-X276</f>
        <v>0</v>
      </c>
      <c r="Z276">
        <f t="shared" ref="Z276:Z277" si="89">IF(SUMIFS($O$4:$O$291,$A$4:$A$291,A276,$E$4:$E$291,E276)&lt;0,1,0)</f>
        <v>0</v>
      </c>
      <c r="AA276">
        <f t="shared" ref="AA276:AA277" si="90">IF(SUMIFS($O$4:$O$291,$A$4:$A$291,A276,$E$4:$E$291,E276)&gt;0,1,0)</f>
        <v>0</v>
      </c>
    </row>
    <row r="277" spans="1:27" x14ac:dyDescent="0.25">
      <c r="A277" s="171" t="str">
        <f t="shared" si="82"/>
        <v>Pyrolyseolie</v>
      </c>
      <c r="B277" s="171" t="str">
        <f t="shared" si="83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78"/>
        <v>0</v>
      </c>
      <c r="E277" s="171">
        <f t="shared" si="77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si="84"/>
        <v>0</v>
      </c>
      <c r="P277" s="94">
        <f t="shared" si="85"/>
        <v>0</v>
      </c>
      <c r="Q277" s="180">
        <f t="shared" si="86"/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si="87"/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si="88"/>
        <v>0</v>
      </c>
      <c r="Z277">
        <f t="shared" si="89"/>
        <v>0</v>
      </c>
      <c r="AA277">
        <f t="shared" si="90"/>
        <v>0</v>
      </c>
    </row>
    <row r="278" spans="1:27" x14ac:dyDescent="0.25">
      <c r="A278" s="171" t="str">
        <f t="shared" ref="A278:A291" si="91">A230</f>
        <v>Råmælk</v>
      </c>
      <c r="B278" s="171" t="str">
        <f t="shared" ref="B278:B291" si="92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78"/>
        <v>0</v>
      </c>
      <c r="E278" s="171">
        <f t="shared" si="77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367120.66765363759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65"/>
        <v>367120.66765363759</v>
      </c>
      <c r="P278" s="94">
        <f t="shared" ref="P278:P291" si="93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6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67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68"/>
        <v>0</v>
      </c>
      <c r="Z278">
        <f t="shared" ref="Z278:Z291" si="94">IF(SUMIFS($O$4:$O$291,$A$4:$A$291,A278,$E$4:$E$291,E278)&lt;0,1,0)</f>
        <v>0</v>
      </c>
      <c r="AA278">
        <f t="shared" ref="AA278:AA291" si="95">IF(SUMIFS($O$4:$O$291,$A$4:$A$291,A278,$E$4:$E$291,E278)&gt;0,1,0)</f>
        <v>1</v>
      </c>
    </row>
    <row r="279" spans="1:27" x14ac:dyDescent="0.25">
      <c r="A279" s="171" t="str">
        <f t="shared" si="91"/>
        <v>Raps</v>
      </c>
      <c r="B279" s="171" t="str">
        <f t="shared" si="92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78"/>
        <v>0</v>
      </c>
      <c r="E279" s="171">
        <f t="shared" si="77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152688.22272359687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152688.22272359687</v>
      </c>
      <c r="O279" s="179">
        <f t="shared" si="65"/>
        <v>0</v>
      </c>
      <c r="P279" s="94">
        <f t="shared" si="93"/>
        <v>0</v>
      </c>
      <c r="Q279" s="180">
        <f t="shared" si="6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67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68"/>
        <v>0</v>
      </c>
      <c r="Z279">
        <f t="shared" si="94"/>
        <v>0</v>
      </c>
      <c r="AA279">
        <f t="shared" si="95"/>
        <v>0</v>
      </c>
    </row>
    <row r="280" spans="1:27" x14ac:dyDescent="0.25">
      <c r="A280" s="171" t="str">
        <f t="shared" si="91"/>
        <v>Rapskage</v>
      </c>
      <c r="B280" s="171" t="str">
        <f t="shared" si="92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78"/>
        <v>0</v>
      </c>
      <c r="E280" s="171">
        <f t="shared" si="77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76344.111361798437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22605.587269634838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65"/>
        <v>53738.5240921636</v>
      </c>
      <c r="P280" s="94">
        <f t="shared" si="93"/>
        <v>0</v>
      </c>
      <c r="Q280" s="180">
        <f t="shared" si="6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67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68"/>
        <v>0</v>
      </c>
      <c r="Z280">
        <f t="shared" si="94"/>
        <v>0</v>
      </c>
      <c r="AA280">
        <f t="shared" si="95"/>
        <v>1</v>
      </c>
    </row>
    <row r="281" spans="1:27" x14ac:dyDescent="0.25">
      <c r="A281" s="171" t="str">
        <f t="shared" si="91"/>
        <v>Rapsolie</v>
      </c>
      <c r="B281" s="171" t="str">
        <f t="shared" si="92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78"/>
        <v>1</v>
      </c>
      <c r="E281" s="171">
        <f t="shared" si="77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48860.231271550998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48860.231271550998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5"/>
        <v>0</v>
      </c>
      <c r="P281" s="94">
        <f t="shared" si="93"/>
        <v>0</v>
      </c>
      <c r="Q281" s="180">
        <f t="shared" si="66"/>
        <v>48860.231271550998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1.7101080945042848</v>
      </c>
      <c r="T281">
        <f>IFERROR(VLOOKUP(A281,[1]Biogasudbytte!$A$2:$B$18,2,FALSE)*[1]Energiindhold!$C$10,0)*K281*IFERROR(VLOOKUP(A281,Biogasanlæg!$F$3:$G$8,2,FALSE),1)</f>
        <v>0</v>
      </c>
      <c r="U281" s="170">
        <f t="shared" si="67"/>
        <v>1.7101080945042848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68"/>
        <v>0</v>
      </c>
      <c r="Z281">
        <f t="shared" si="94"/>
        <v>0</v>
      </c>
      <c r="AA281">
        <f t="shared" si="95"/>
        <v>0</v>
      </c>
    </row>
    <row r="282" spans="1:27" x14ac:dyDescent="0.25">
      <c r="A282" s="171" t="str">
        <f t="shared" si="91"/>
        <v>Roer</v>
      </c>
      <c r="B282" s="171" t="str">
        <f t="shared" si="92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78"/>
        <v>1</v>
      </c>
      <c r="E282" s="171">
        <f t="shared" si="77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582626.19739031594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88814.420276933524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65"/>
        <v>493811.77711338241</v>
      </c>
      <c r="P282" s="94">
        <f t="shared" si="93"/>
        <v>493811.77711338241</v>
      </c>
      <c r="Q282" s="180">
        <f t="shared" si="66"/>
        <v>0</v>
      </c>
      <c r="R282">
        <f>IFERROR(VLOOKUP(A282,[1]Energiindhold!$A$2:$C$11,3,FALSE),IFERROR(VLOOKUP(A282,[1]Biogasudbytte!$A$2:$B$18,2,FALSE)*[1]Energiindhold!$C$10,0))*P282</f>
        <v>1.3402249155568045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1.3402249155568045</v>
      </c>
      <c r="T282">
        <f>IFERROR(VLOOKUP(A282,[1]Biogasudbytte!$A$2:$B$18,2,FALSE)*[1]Energiindhold!$C$10,0)*K282*IFERROR(VLOOKUP(A282,Biogasanlæg!$F$3:$G$8,2,FALSE),1)</f>
        <v>0</v>
      </c>
      <c r="U282" s="170">
        <f t="shared" si="67"/>
        <v>1.3402249155568045</v>
      </c>
      <c r="V282" s="169">
        <f>P282*IFERROR(VLOOKUP(A282,[1]Tørstofindhold!A$2:B$24,2,FALSE),0)</f>
        <v>98762.355422676483</v>
      </c>
      <c r="W282">
        <f>IF(E282=År1,Q282,SUM(P282,Q282))*IFERROR(VLOOKUP(A282,[1]Tørstofindhold!A$2:B$24,2,FALSE),0)</f>
        <v>98762.355422676483</v>
      </c>
      <c r="X282">
        <f>K282*IFERROR(VLOOKUP(A282,[1]Tørstofindhold!A$2:B$24,2,FALSE),0)</f>
        <v>0</v>
      </c>
      <c r="Y282" s="170">
        <f t="shared" si="68"/>
        <v>98762.355422676483</v>
      </c>
      <c r="Z282">
        <f t="shared" si="94"/>
        <v>0</v>
      </c>
      <c r="AA282">
        <f t="shared" si="95"/>
        <v>1</v>
      </c>
    </row>
    <row r="283" spans="1:27" x14ac:dyDescent="0.25">
      <c r="A283" s="171" t="str">
        <f t="shared" si="91"/>
        <v>Slagteriaffald til andet</v>
      </c>
      <c r="B283" s="171" t="str">
        <f t="shared" si="92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78"/>
        <v>0</v>
      </c>
      <c r="E283" s="171">
        <f t="shared" ref="E283:E291" si="96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20683.782394615449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97">G283-SUM(H283:N283)</f>
        <v>20683.782394615449</v>
      </c>
      <c r="P283" s="94">
        <f t="shared" si="93"/>
        <v>0</v>
      </c>
      <c r="Q283" s="180">
        <f t="shared" ref="Q283:Q291" si="98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99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0">W283-X283</f>
        <v>0</v>
      </c>
      <c r="Z283">
        <f t="shared" si="94"/>
        <v>0</v>
      </c>
      <c r="AA283">
        <f t="shared" si="95"/>
        <v>1</v>
      </c>
    </row>
    <row r="284" spans="1:27" x14ac:dyDescent="0.25">
      <c r="A284" s="171" t="str">
        <f t="shared" si="91"/>
        <v>Slagteriaffald til foder</v>
      </c>
      <c r="B284" s="171" t="str">
        <f t="shared" si="92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78"/>
        <v>0</v>
      </c>
      <c r="E284" s="171">
        <f t="shared" si="96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18186.085556113034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4161.6980747444895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97"/>
        <v>14024.387481368543</v>
      </c>
      <c r="P284" s="94">
        <f t="shared" si="93"/>
        <v>0</v>
      </c>
      <c r="Q284" s="180">
        <f t="shared" si="98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99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0"/>
        <v>0</v>
      </c>
      <c r="Z284">
        <f t="shared" si="94"/>
        <v>0</v>
      </c>
      <c r="AA284">
        <f t="shared" si="95"/>
        <v>1</v>
      </c>
    </row>
    <row r="285" spans="1:27" x14ac:dyDescent="0.25">
      <c r="A285" s="171" t="str">
        <f t="shared" si="91"/>
        <v>Spildevandsslam</v>
      </c>
      <c r="B285" s="171" t="str">
        <f t="shared" si="92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78"/>
        <v>0</v>
      </c>
      <c r="E285" s="171">
        <f t="shared" si="96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3500966.231939313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3150869.6087453817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97"/>
        <v>350096.6231939313</v>
      </c>
      <c r="P285" s="94">
        <f t="shared" si="93"/>
        <v>350096.6231939313</v>
      </c>
      <c r="Q285" s="180">
        <f t="shared" si="98"/>
        <v>3150869.6087453817</v>
      </c>
      <c r="R285">
        <f>IFERROR(VLOOKUP(A285,[1]Energiindhold!$A$2:$C$11,3,FALSE),IFERROR(VLOOKUP(A285,[1]Biogasudbytte!$A$2:$B$18,2,FALSE)*[1]Energiindhold!$C$10,0))*P285</f>
        <v>0.17470171594000369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1.7470171594000368</v>
      </c>
      <c r="T285">
        <f>IFERROR(VLOOKUP(A285,[1]Biogasudbytte!$A$2:$B$18,2,FALSE)*[1]Energiindhold!$C$10,0)*K285*IFERROR(VLOOKUP(A285,Biogasanlæg!$F$3:$G$8,2,FALSE),1)</f>
        <v>1.572315443460033</v>
      </c>
      <c r="U285" s="170">
        <f t="shared" si="99"/>
        <v>0.17470171594000372</v>
      </c>
      <c r="V285" s="169">
        <f>P285*IFERROR(VLOOKUP(A285,[1]Tørstofindhold!A$2:B$24,2,FALSE),0)</f>
        <v>21005.797391635879</v>
      </c>
      <c r="W285">
        <f>IF(E285=År1,Q285,SUM(P285,Q285))*IFERROR(VLOOKUP(A285,[1]Tørstofindhold!A$2:B$24,2,FALSE),0)</f>
        <v>210057.97391635878</v>
      </c>
      <c r="X285">
        <f>K285*IFERROR(VLOOKUP(A285,[1]Tørstofindhold!A$2:B$24,2,FALSE),0)</f>
        <v>189052.17652472289</v>
      </c>
      <c r="Y285" s="170">
        <f t="shared" si="100"/>
        <v>21005.79739163589</v>
      </c>
      <c r="Z285">
        <f t="shared" si="94"/>
        <v>0</v>
      </c>
      <c r="AA285">
        <f t="shared" si="95"/>
        <v>1</v>
      </c>
    </row>
    <row r="286" spans="1:27" x14ac:dyDescent="0.25">
      <c r="A286" s="171" t="str">
        <f t="shared" si="91"/>
        <v>Svinegylle</v>
      </c>
      <c r="B286" s="171" t="str">
        <f t="shared" si="92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78"/>
        <v>0</v>
      </c>
      <c r="E286" s="171">
        <f t="shared" si="96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2011188.1627128469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1810069.3464415623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201118.81627128465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97"/>
        <v>0</v>
      </c>
      <c r="P286" s="94">
        <f t="shared" si="93"/>
        <v>0</v>
      </c>
      <c r="Q286" s="180">
        <f t="shared" si="98"/>
        <v>1810069.3464415623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0.77977787444702518</v>
      </c>
      <c r="T286">
        <f>IFERROR(VLOOKUP(A286,[1]Biogasudbytte!$A$2:$B$18,2,FALSE)*[1]Energiindhold!$C$10,0)*K286*IFERROR(VLOOKUP(A286,Biogasanlæg!$F$3:$G$8,2,FALSE),1)</f>
        <v>0.77977787444702518</v>
      </c>
      <c r="U286" s="170">
        <f t="shared" si="99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90503.467322078126</v>
      </c>
      <c r="X286">
        <f>K286*IFERROR(VLOOKUP(A286,[1]Tørstofindhold!A$2:B$24,2,FALSE),0)</f>
        <v>90503.467322078126</v>
      </c>
      <c r="Y286" s="170">
        <f t="shared" si="100"/>
        <v>0</v>
      </c>
      <c r="Z286">
        <f t="shared" si="94"/>
        <v>0</v>
      </c>
      <c r="AA286">
        <f t="shared" si="95"/>
        <v>0</v>
      </c>
    </row>
    <row r="287" spans="1:27" x14ac:dyDescent="0.25">
      <c r="A287" s="171" t="str">
        <f t="shared" si="91"/>
        <v>Svinekød</v>
      </c>
      <c r="B287" s="171" t="str">
        <f t="shared" si="92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78"/>
        <v>1</v>
      </c>
      <c r="E287" s="171">
        <f t="shared" si="96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200610.86127761501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97"/>
        <v>90136.563720750288</v>
      </c>
      <c r="P287" s="94">
        <f t="shared" si="93"/>
        <v>0</v>
      </c>
      <c r="Q287" s="180">
        <f t="shared" si="98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99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0"/>
        <v>0</v>
      </c>
      <c r="Z287">
        <f t="shared" si="94"/>
        <v>0</v>
      </c>
      <c r="AA287">
        <f t="shared" si="95"/>
        <v>1</v>
      </c>
    </row>
    <row r="288" spans="1:27" x14ac:dyDescent="0.25">
      <c r="A288" s="171" t="str">
        <f t="shared" si="91"/>
        <v>Tang</v>
      </c>
      <c r="B288" s="171" t="str">
        <f t="shared" si="92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78"/>
        <v>1</v>
      </c>
      <c r="E288" s="171">
        <f t="shared" si="96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97"/>
        <v>0</v>
      </c>
      <c r="P288" s="94">
        <f t="shared" si="93"/>
        <v>0</v>
      </c>
      <c r="Q288" s="180">
        <f t="shared" si="98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99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100"/>
        <v>0</v>
      </c>
      <c r="Z288">
        <f t="shared" si="94"/>
        <v>0</v>
      </c>
      <c r="AA288">
        <f t="shared" si="95"/>
        <v>1</v>
      </c>
    </row>
    <row r="289" spans="1:27" x14ac:dyDescent="0.25">
      <c r="A289" s="171" t="str">
        <f t="shared" si="91"/>
        <v>Total til biogas</v>
      </c>
      <c r="B289" s="171" t="str">
        <f t="shared" si="92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78"/>
        <v>0</v>
      </c>
      <c r="E289" s="171">
        <f t="shared" si="96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97"/>
        <v>0</v>
      </c>
      <c r="P289" s="94">
        <f t="shared" si="93"/>
        <v>0</v>
      </c>
      <c r="Q289" s="180">
        <f t="shared" si="98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99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0"/>
        <v>0</v>
      </c>
      <c r="Z289">
        <f t="shared" si="94"/>
        <v>0</v>
      </c>
      <c r="AA289">
        <f t="shared" si="95"/>
        <v>0</v>
      </c>
    </row>
    <row r="290" spans="1:27" x14ac:dyDescent="0.25">
      <c r="A290" s="171" t="str">
        <f t="shared" si="91"/>
        <v>Træ til energi</v>
      </c>
      <c r="B290" s="171" t="str">
        <f t="shared" si="92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78"/>
        <v>0</v>
      </c>
      <c r="E290" s="171">
        <f t="shared" si="96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641761.08642399055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641761.08642399055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97"/>
        <v>0</v>
      </c>
      <c r="P290" s="94">
        <f t="shared" ca="1" si="93"/>
        <v>0</v>
      </c>
      <c r="Q290" s="180">
        <f t="shared" ca="1" si="98"/>
        <v>641761.08642399055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9.3014085239225324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99"/>
        <v>9.3014085239225324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317404.33732719865</v>
      </c>
      <c r="X290">
        <f>K290*IFERROR(VLOOKUP(A290,[1]Tørstofindhold!A$2:B$24,2,FALSE),0)</f>
        <v>0</v>
      </c>
      <c r="Y290" s="170">
        <f t="shared" ca="1" si="100"/>
        <v>317404.33732719865</v>
      </c>
      <c r="Z290">
        <f t="shared" ca="1" si="94"/>
        <v>0</v>
      </c>
      <c r="AA290">
        <f t="shared" ca="1" si="95"/>
        <v>0</v>
      </c>
    </row>
    <row r="291" spans="1:27" ht="15.75" thickBot="1" x14ac:dyDescent="0.3">
      <c r="A291" s="171" t="str">
        <f t="shared" si="91"/>
        <v>Træmaterialer</v>
      </c>
      <c r="B291" s="171" t="str">
        <f t="shared" si="92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78"/>
        <v>0</v>
      </c>
      <c r="E291" s="171">
        <f t="shared" si="96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183690.80267816613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183690.80267816613</v>
      </c>
      <c r="O291" s="181">
        <f t="shared" ca="1" si="97"/>
        <v>0</v>
      </c>
      <c r="P291" s="182">
        <f t="shared" si="93"/>
        <v>0</v>
      </c>
      <c r="Q291" s="183">
        <f t="shared" si="98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99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0"/>
        <v>0</v>
      </c>
      <c r="Z291">
        <f t="shared" ca="1" si="94"/>
        <v>0</v>
      </c>
      <c r="AA291">
        <f t="shared" ca="1" si="95"/>
        <v>0</v>
      </c>
    </row>
  </sheetData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tabSelected="1" zoomScale="106" workbookViewId="0">
      <pane xSplit="6" ySplit="3" topLeftCell="G112" activePane="bottomRight" state="frozen"/>
      <selection pane="topRight" activeCell="F1" sqref="F1"/>
      <selection pane="bottomLeft" activeCell="A3" sqref="A3"/>
      <selection pane="bottomRight" activeCell="AC113" sqref="AC113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2" ht="15.75" thickTop="1" x14ac:dyDescent="0.25">
      <c r="A1" s="438" t="s">
        <v>248</v>
      </c>
      <c r="B1" s="438"/>
      <c r="C1" s="438"/>
      <c r="D1" s="438"/>
      <c r="E1" s="393"/>
      <c r="G1" s="439" t="s">
        <v>250</v>
      </c>
      <c r="H1" s="439"/>
      <c r="I1" s="439"/>
      <c r="J1" s="439"/>
      <c r="K1" s="439"/>
      <c r="L1" s="439"/>
      <c r="M1" s="439"/>
      <c r="N1" s="440"/>
      <c r="O1" s="441" t="s">
        <v>251</v>
      </c>
      <c r="P1" s="442"/>
      <c r="Q1" s="443"/>
      <c r="R1" s="435" t="s">
        <v>122</v>
      </c>
      <c r="S1" s="435"/>
      <c r="T1" s="435"/>
      <c r="U1" s="436"/>
      <c r="V1" s="437" t="s">
        <v>229</v>
      </c>
      <c r="W1" s="435"/>
      <c r="X1" s="435"/>
      <c r="Y1" s="436"/>
      <c r="AC1" s="434" t="s">
        <v>337</v>
      </c>
      <c r="AD1" s="434"/>
      <c r="AE1">
        <f>År1</f>
        <v>2019</v>
      </c>
      <c r="AF1">
        <f ca="1">SUMIF($F$4:$F$147,$AE1,AD$4:AD$147)</f>
        <v>16.368038697529002</v>
      </c>
    </row>
    <row r="2" spans="1:32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  <c r="AE2">
        <f>År2</f>
        <v>2030</v>
      </c>
      <c r="AF2">
        <f ca="1">SUMIF($F$4:$F$147,$AE2,AD$4:AD$147)</f>
        <v>24.558253545481033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0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33.312674130061389</v>
      </c>
    </row>
    <row r="4" spans="1:32" x14ac:dyDescent="0.25">
      <c r="A4" s="171" t="s">
        <v>15</v>
      </c>
      <c r="B4" s="171"/>
      <c r="C4" s="171" t="str">
        <f>IFERROR(VLOOKUP(A4,'Kategorisering af kcal'!$A$2:$B$19,2,FALSE),"")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kcal'!$A$2:$B$19,2,FALSE),"")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kcal'!$A$2:$B$19,2,FALSE),"")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kcal'!$A$2:$B$19,2,FALSE),"")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kcal'!$A$2:$B$19,2,FALSE),"")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kcal'!$A$2:$B$19,2,FALSE),"")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kcal'!$A$2:$B$19,2,FALSE),"")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kcal'!$A$2:$B$19,2,FALSE),"")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kcal'!$A$2:$B$19,2,FALSE),"")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0"/>
        <v>0</v>
      </c>
      <c r="AA12">
        <f t="shared" si="1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kcal'!$A$2:$B$19,2,FALSE),"")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kcal'!$A$2:$B$19,2,FALSE),"")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kcal'!$A$2:$B$19,2,FALSE),"")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kcal'!$A$2:$B$19,2,FALSE),"")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kcal'!$A$2:$B$19,2,FALSE),"")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4087571.5535632987</v>
      </c>
      <c r="AD17">
        <f>AC17*E17*10000*VLOOKUP(A17,[1]kcal!$A$2:$C$49,3,FALSE)/1000000000000</f>
        <v>0.69488716410576079</v>
      </c>
    </row>
    <row r="18" spans="1:30" x14ac:dyDescent="0.25">
      <c r="A18" s="171" t="s">
        <v>203</v>
      </c>
      <c r="B18" s="171"/>
      <c r="C18" s="171" t="str">
        <f>IFERROR(VLOOKUP(A18,'Kategorisering af kcal'!$A$2:$B$19,2,FALSE),"")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kcal'!$A$2:$B$19,2,FALSE),"")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1</v>
      </c>
      <c r="AA19">
        <f t="shared" si="1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kcal'!$A$2:$B$19,2,FALSE),"")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0"/>
        <v>0</v>
      </c>
      <c r="AA20">
        <f t="shared" si="1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kcal'!$A$2:$B$19,2,FALSE),"")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kcal'!$A$2:$B$19,2,FALSE),"")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kcal'!$A$2:$B$19,2,FALSE),"")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kcal'!$A$2:$B$19,2,FALSE),"")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kcal'!$A$2:$B$19,2,FALSE),"")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kcal'!$A$2:$B$19,2,FALSE),"")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2507463.0394572429</v>
      </c>
      <c r="AD26">
        <f>AC26*E26*10000*VLOOKUP(A26,[1]kcal!$A$2:$C$49,3,FALSE)/1000000000000</f>
        <v>5.8276923337790398</v>
      </c>
    </row>
    <row r="27" spans="1:30" x14ac:dyDescent="0.25">
      <c r="A27" s="171" t="s">
        <v>115</v>
      </c>
      <c r="B27" s="171"/>
      <c r="C27" s="171" t="str">
        <f>IFERROR(VLOOKUP(A27,'Kategorisering af kcal'!$A$2:$B$19,2,FALSE),"")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kcal'!$A$2:$B$19,2,FALSE),"")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0"/>
        <v>0</v>
      </c>
      <c r="AA28">
        <f t="shared" si="1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kcal'!$A$2:$B$19,2,FALSE),"")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kcal'!$A$2:$B$19,2,FALSE),"")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kcal'!$A$2:$B$19,2,FALSE),"")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kcal'!$A$2:$B$19,2,FALSE),"")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kcal'!$A$2:$B$19,2,FALSE),"")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kcal'!$A$2:$B$19,2,FALSE),"")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kcal'!$A$2:$B$19,2,FALSE),"")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kcal'!$A$2:$B$19,2,FALSE),"")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kcal'!$A$2:$B$19,2,FALSE),"")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kcal'!$A$2:$B$19,2,FALSE),"")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kcal'!$A$2:$B$19,2,FALSE),"")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0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kcal'!$A$2:$B$19,2,FALSE),"")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kcal'!$A$2:$B$19,2,FALSE),"")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112873.31802427147</v>
      </c>
      <c r="AD41">
        <f>AC41*E41*10000*VLOOKUP(A41,[1]kcal!$A$2:$C$49,3,FALSE)/1000000000000</f>
        <v>1.0158598622184432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kcal'!$A$2:$B$19,2,FALSE),"")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kcal'!$A$2:$B$19,2,FALSE),"")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kcal'!$A$2:$B$19,2,FALSE),"")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kcal'!$A$2:$B$19,2,FALSE),"")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kcal'!$A$2:$B$19,2,FALSE),"")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kcal'!$A$2:$B$19,2,FALSE),"")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1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kcal'!$A$2:$B$19,2,FALSE),"")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kcal'!$A$2:$B$19,2,FALSE),"")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kcal'!$A$2:$B$19,2,FALSE),"")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kcal'!$A$2:$B$19,2,FALSE),"")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0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kcal'!$A$2:$B$19,2,FALSE),"")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235000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174210.8753223716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235000</v>
      </c>
      <c r="AD52">
        <f>AC52*E52*10000*VLOOKUP(A52,[1]kcal!$A$2:$C$49,3,FALSE)/1000000000000</f>
        <v>0.32429999999999998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kcal'!$A$2:$B$19,2,FALSE),"")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756138.18006096722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68149.317172280891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687988.86288868636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687988.86288868636</v>
      </c>
      <c r="AD53">
        <f>AC53*E53*10000*VLOOKUP(A53,[1]kcal!$A$2:$C$49,3,FALSE)/1000000000000</f>
        <v>4.7780826527619267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kcal'!$A$2:$B$19,2,FALSE),"")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kcal'!$A$2:$B$19,2,FALSE),"")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607694252.41824102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607694252.41824102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607694252.41824102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607694252.41824102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kcal'!$A$2:$B$19,2,FALSE),"")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29516839.873848356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23608621.226751558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5908218.6470967978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5908218.6470967978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kcal'!$A$2:$B$19,2,FALSE),"")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2196751.8308907701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1647563.8731680773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549187.95772269275</v>
      </c>
      <c r="P57" s="94">
        <f t="shared" si="4"/>
        <v>549187.95772269275</v>
      </c>
      <c r="Q57" s="180">
        <f t="shared" si="5"/>
        <v>1647563.8731680773</v>
      </c>
      <c r="R57">
        <f>IFERROR(VLOOKUP(A57,[1]Energiindhold!$A$2:$C$11,3,FALSE),IFERROR(VLOOKUP(A57,[1]Biogasudbytte!$A$2:$B$18,2,FALSE)*[1]Energiindhold!$C$10,0))*P57</f>
        <v>0.31195308112746623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1.2478123245098645</v>
      </c>
      <c r="T57">
        <f>IFERROR(VLOOKUP(A57,[1]Biogasudbytte!$A$2:$B$18,2,FALSE)*[1]Energiindhold!$C$10,0)*K57*IFERROR(VLOOKUP(A57,Biogasanlæg!$F$3:$G$8,2,FALSE),1)</f>
        <v>0.93585924338239823</v>
      </c>
      <c r="U57" s="170">
        <f t="shared" si="6"/>
        <v>0.31195308112746623</v>
      </c>
      <c r="V57" s="169">
        <f>P57*IFERROR(VLOOKUP(A57,[1]Tørstofindhold!A$2:B$24,2,FALSE),0)</f>
        <v>23485.137478541459</v>
      </c>
      <c r="W57">
        <f>IF(F57=År1,Q57,SUM(P57,Q57))*IFERROR(VLOOKUP(A57,[1]Tørstofindhold!A$2:B$24,2,FALSE),0)</f>
        <v>93940.549914165793</v>
      </c>
      <c r="X57">
        <f>K57*IFERROR(VLOOKUP(A57,[1]Tørstofindhold!A$2:B$24,2,FALSE),0)</f>
        <v>70455.412435624341</v>
      </c>
      <c r="Y57" s="170">
        <f t="shared" si="7"/>
        <v>23485.137478541452</v>
      </c>
      <c r="Z57">
        <f t="shared" si="9"/>
        <v>0</v>
      </c>
      <c r="AA57">
        <f t="shared" si="10"/>
        <v>1</v>
      </c>
      <c r="AC57" s="94">
        <f t="shared" si="8"/>
        <v>549187.95772269275</v>
      </c>
      <c r="AD57">
        <f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kcal'!$A$2:$B$19,2,FALSE),"")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2810301.5405402109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2107726.1554051582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265974.96722969849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436600.41790535441</v>
      </c>
      <c r="P58" s="94">
        <f t="shared" si="4"/>
        <v>436600.41790535441</v>
      </c>
      <c r="Q58" s="180">
        <f t="shared" si="5"/>
        <v>2107726.1554051582</v>
      </c>
      <c r="R58">
        <f>IFERROR(VLOOKUP(A58,[1]Energiindhold!$A$2:$C$11,3,FALSE),IFERROR(VLOOKUP(A58,[1]Biogasudbytte!$A$2:$B$18,2,FALSE)*[1]Energiindhold!$C$10,0))*P58</f>
        <v>0.94043730016813343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5.4804794389108444</v>
      </c>
      <c r="T58">
        <f>IFERROR(VLOOKUP(A58,[1]Biogasudbytte!$A$2:$B$18,2,FALSE)*[1]Energiindhold!$C$10,0)*K58*IFERROR(VLOOKUP(A58,Biogasanlæg!$F$3:$G$8,2,FALSE),1)</f>
        <v>4.5400421387427112</v>
      </c>
      <c r="U58" s="170">
        <f t="shared" si="6"/>
        <v>0.94043730016813321</v>
      </c>
      <c r="V58" s="169">
        <f>P58*IFERROR(VLOOKUP(A58,[1]Tørstofindhold!A$2:B$24,2,FALSE),0)</f>
        <v>130980.12537160632</v>
      </c>
      <c r="W58">
        <f>IF(F58=År1,Q58,SUM(P58,Q58))*IFERROR(VLOOKUP(A58,[1]Tørstofindhold!A$2:B$24,2,FALSE),0)</f>
        <v>763297.9719931538</v>
      </c>
      <c r="X58">
        <f>K58*IFERROR(VLOOKUP(A58,[1]Tørstofindhold!A$2:B$24,2,FALSE),0)</f>
        <v>632317.84662154748</v>
      </c>
      <c r="Y58" s="170">
        <f t="shared" si="7"/>
        <v>130980.12537160632</v>
      </c>
      <c r="Z58">
        <f t="shared" si="9"/>
        <v>0</v>
      </c>
      <c r="AA58">
        <f t="shared" si="10"/>
        <v>1</v>
      </c>
      <c r="AC58" s="94">
        <f t="shared" si="8"/>
        <v>436600.41790535441</v>
      </c>
      <c r="AD58">
        <f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kcal'!$A$2:$B$19,2,FALSE),"")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1547256.116233319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1535959.9613599998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11296.154873319203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0</v>
      </c>
      <c r="AA59">
        <f t="shared" si="10"/>
        <v>1</v>
      </c>
      <c r="AC59" s="94">
        <f t="shared" si="8"/>
        <v>11296.154873319203</v>
      </c>
      <c r="AD59">
        <f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kcal'!$A$2:$B$19,2,FALSE),"")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8883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6662.2500000000009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2220.75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6662.2500000000009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3.1331895525000004E-3</v>
      </c>
      <c r="T60">
        <f>IFERROR(VLOOKUP(A60,[1]Biogasudbytte!$A$2:$B$18,2,FALSE)*[1]Energiindhold!$C$10,0)*K60*IFERROR(VLOOKUP(A60,Biogasanlæg!$F$3:$G$8,2,FALSE),1)</f>
        <v>3.1331895525000004E-3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419.72175000000004</v>
      </c>
      <c r="X60">
        <f>K60*IFERROR(VLOOKUP(A60,[1]Tørstofindhold!A$2:B$24,2,FALSE),0)</f>
        <v>419.72175000000004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kcal'!$A$2:$B$19,2,FALSE),"")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215848.52091831178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149993.63585088099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215848.52091831178</v>
      </c>
      <c r="AD61">
        <f>AC61*E61*10000*VLOOKUP(A61,[1]kcal!$A$2:$C$49,3,FALSE)/1000000000000</f>
        <v>0.32808975179583394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kcal'!$A$2:$B$19,2,FALSE),"")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1409923.1822879189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1409923.1822879189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1409923.1822879189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kcal'!$A$2:$B$19,2,FALSE),"")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40222.491866639168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-441024.74516458571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40222.491866639168</v>
      </c>
      <c r="AD63">
        <f>AC63*E63*10000*VLOOKUP(A63,[1]kcal!$A$2:$C$49,3,FALSE)/1000000000000</f>
        <v>2.0915695770652366E-2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kcal'!$A$2:$B$19,2,FALSE),"")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kcal'!$A$2:$B$19,2,FALSE),"")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1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26732878.560659103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12930386.415146237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4495532.3464374151</v>
      </c>
      <c r="O65" s="179">
        <f t="shared" si="3"/>
        <v>9306959.7990754507</v>
      </c>
      <c r="P65" s="94">
        <f t="shared" si="4"/>
        <v>9306959.7990754507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17.123642660323945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17.123642660323945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17.123642660323945</v>
      </c>
      <c r="V65" s="169">
        <f>P65*IFERROR(VLOOKUP(A65,[1]Tørstofindhold!A$2:B$24,2,FALSE),0)</f>
        <v>2605948.7437411263</v>
      </c>
      <c r="W65">
        <f>IF(F65=År1,Q65,SUM(P65,Q65))*IFERROR(VLOOKUP(A65,[1]Tørstofindhold!A$2:B$24,2,FALSE),0)</f>
        <v>2605948.7437411263</v>
      </c>
      <c r="X65">
        <f>K65*IFERROR(VLOOKUP(A65,[1]Tørstofindhold!A$2:B$24,2,FALSE),0)</f>
        <v>0</v>
      </c>
      <c r="Y65" s="170">
        <f t="shared" si="7"/>
        <v>2605948.7437411263</v>
      </c>
      <c r="Z65">
        <f t="shared" si="9"/>
        <v>0</v>
      </c>
      <c r="AA65">
        <f t="shared" si="10"/>
        <v>1</v>
      </c>
      <c r="AC65" s="94">
        <f t="shared" si="8"/>
        <v>9306959.7990754507</v>
      </c>
      <c r="AD65">
        <f>AC65*E65*10000*VLOOKUP(A65,[1]kcal!$A$2:$C$49,3,FALSE)/1000000000000</f>
        <v>1.5821831658428265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kcal'!$A$2:$B$19,2,FALSE),"")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751524.39931332623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751524.39931332623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kcal'!$A$2:$B$19,2,FALSE),"")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274685.61490265699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-229357.54388267861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1</v>
      </c>
      <c r="AA67">
        <f t="shared" si="10"/>
        <v>0</v>
      </c>
      <c r="AC67" s="94">
        <f t="shared" si="8"/>
        <v>274685.61490265699</v>
      </c>
      <c r="AD67">
        <f>AC67*E67*10000*VLOOKUP(A67,[1]kcal!$A$2:$C$49,3,FALSE)/1000000000000</f>
        <v>0.10712738981203622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kcal'!$A$2:$B$19,2,FALSE),"")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4096051.7627378479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816845.28777331137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801648.74822047888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2477557.7267440576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2477557.7267440576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25.607556857652558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25.607556857652558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2105924.0677324487</v>
      </c>
      <c r="X68">
        <f>K68*IFERROR(VLOOKUP(A68,[1]Tørstofindhold!A$2:B$24,2,FALSE),0)</f>
        <v>0</v>
      </c>
      <c r="Y68" s="170">
        <f t="shared" si="7"/>
        <v>2105924.0677324487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2477557.7267440576</v>
      </c>
      <c r="AD68">
        <f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kcal'!$A$2:$B$19,2,FALSE),"")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kcal'!$A$2:$B$19,2,FALSE),"")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5101733.6049804734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-5101733.6049804734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-5101733.6049804734</v>
      </c>
      <c r="AD70">
        <f>AC70*E70*10000*VLOOKUP(A70,[1]kcal!$A$2:$C$49,3,FALSE)/1000000000000</f>
        <v>-2.9079881548388697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kcal'!$A$2:$B$19,2,FALSE),"")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705482.95012640895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705482.95012640895</v>
      </c>
      <c r="P71" s="94">
        <f t="shared" si="18"/>
        <v>705482.95012640895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3.0569493356812467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3.0569493356812467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3.0569493356812467</v>
      </c>
      <c r="V71" s="169">
        <f>P71*IFERROR(VLOOKUP(A71,[1]Tørstofindhold!A$2:B$24,2,FALSE),0)</f>
        <v>296302.83905309177</v>
      </c>
      <c r="W71">
        <f>IF(F71=År1,Q71,SUM(P71,Q71))*IFERROR(VLOOKUP(A71,[1]Tørstofindhold!A$2:B$24,2,FALSE),0)</f>
        <v>296302.83905309177</v>
      </c>
      <c r="X71">
        <f>K71*IFERROR(VLOOKUP(A71,[1]Tørstofindhold!A$2:B$24,2,FALSE),0)</f>
        <v>0</v>
      </c>
      <c r="Y71" s="170">
        <f t="shared" si="21"/>
        <v>296302.83905309177</v>
      </c>
      <c r="Z71">
        <f t="shared" si="15"/>
        <v>0</v>
      </c>
      <c r="AA71">
        <f t="shared" si="16"/>
        <v>1</v>
      </c>
      <c r="AC71" s="94">
        <f t="shared" si="22"/>
        <v>705482.95012640895</v>
      </c>
      <c r="AD71">
        <f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kcal'!$A$2:$B$19,2,FALSE),"")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887626.91809489275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887626.91809489275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887626.91809489275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kcal'!$A$2:$B$19,2,FALSE),"")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2197356.204024435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1966864.1062884273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2197356.204024435</v>
      </c>
      <c r="AD73">
        <f>AC73*E73*10000*VLOOKUP(A73,[1]kcal!$A$2:$C$49,3,FALSE)/1000000000000</f>
        <v>1.7139378391390594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kcal'!$A$2:$B$19,2,FALSE),"")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6820622.9093137532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4007741.6541369124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2260713.3726883829</v>
      </c>
      <c r="P74" s="94">
        <f t="shared" si="18"/>
        <v>2260713.3726883829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7.7426268015855362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7.7426268015855362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7.7426268015855362</v>
      </c>
      <c r="V74" s="169">
        <f>P74*IFERROR(VLOOKUP(A74,[1]Tørstofindhold!A$2:B$24,2,FALSE),0)</f>
        <v>700821.14553339873</v>
      </c>
      <c r="W74">
        <f>IF(F74=År1,Q74,SUM(P74,Q74))*IFERROR(VLOOKUP(A74,[1]Tørstofindhold!A$2:B$24,2,FALSE),0)</f>
        <v>700821.14553339873</v>
      </c>
      <c r="X74">
        <f>K74*IFERROR(VLOOKUP(A74,[1]Tørstofindhold!A$2:B$24,2,FALSE),0)</f>
        <v>0</v>
      </c>
      <c r="Y74" s="170">
        <f t="shared" si="21"/>
        <v>700821.14553339873</v>
      </c>
      <c r="Z74">
        <f t="shared" si="15"/>
        <v>0</v>
      </c>
      <c r="AA74">
        <f t="shared" si="16"/>
        <v>1</v>
      </c>
      <c r="AC74" s="94">
        <f t="shared" si="22"/>
        <v>2812881.2551768408</v>
      </c>
      <c r="AD74">
        <f>AC74*E74*10000*VLOOKUP(A74,[1]kcal!$A$2:$C$49,3,FALSE)/1000000000000</f>
        <v>6.537526682815284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kcal'!$A$2:$B$19,2,FALSE),"")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708274.35921107943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-708274.35921107943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-708274.35921107943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kcal'!$A$2:$B$19,2,FALSE),"")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12245219.686353829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9183914.7647653706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3061304.9215884572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9183914.7647653706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4.6488058147765834</v>
      </c>
      <c r="T76">
        <f>IFERROR(VLOOKUP(A76,[1]Biogasudbytte!$A$2:$B$18,2,FALSE)*[1]Energiindhold!$C$10,0)*K76*IFERROR(VLOOKUP(A76,Biogasanlæg!$F$3:$G$8,2,FALSE),1)</f>
        <v>4.6488058147765834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697977.5221221681</v>
      </c>
      <c r="X76">
        <f>K76*IFERROR(VLOOKUP(A76,[1]Tørstofindhold!A$2:B$24,2,FALSE),0)</f>
        <v>697977.5221221681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kcal'!$A$2:$B$19,2,FALSE),"")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1878612.685213645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1601508.9535486009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277103.73166504409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0</v>
      </c>
      <c r="AA77">
        <f t="shared" si="16"/>
        <v>1</v>
      </c>
      <c r="AC77" s="94">
        <f t="shared" si="22"/>
        <v>277103.73166504409</v>
      </c>
      <c r="AD77">
        <f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kcal'!$A$2:$B$19,2,FALSE),"")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7804107.6844212087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3856298.7270873999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3947808.9573338088</v>
      </c>
      <c r="P78" s="94">
        <f t="shared" si="18"/>
        <v>3947808.9573338088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14.172634156828375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14.172634156828375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14.172634156828375</v>
      </c>
      <c r="V78" s="169">
        <f>P78*IFERROR(VLOOKUP(A78,[1]Tørstofindhold!A$2:B$24,2,FALSE),0)</f>
        <v>1184342.6872001425</v>
      </c>
      <c r="W78">
        <f>IF(F78=År1,Q78,SUM(P78,Q78))*IFERROR(VLOOKUP(A78,[1]Tørstofindhold!A$2:B$24,2,FALSE),0)</f>
        <v>1184342.6872001425</v>
      </c>
      <c r="X78">
        <f>K78*IFERROR(VLOOKUP(A78,[1]Tørstofindhold!A$2:B$24,2,FALSE),0)</f>
        <v>0</v>
      </c>
      <c r="Y78" s="170">
        <f t="shared" si="21"/>
        <v>1184342.6872001425</v>
      </c>
      <c r="Z78">
        <f t="shared" si="15"/>
        <v>0</v>
      </c>
      <c r="AA78">
        <f t="shared" si="16"/>
        <v>1</v>
      </c>
      <c r="AC78" s="94">
        <f t="shared" si="22"/>
        <v>3947808.9573338088</v>
      </c>
      <c r="AD78">
        <f>AC78*E78*10000*VLOOKUP(A78,[1]kcal!$A$2:$C$49,3,FALSE)/1000000000000</f>
        <v>3.5925061511737661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kcal'!$A$2:$B$19,2,FALSE),"")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3624747.5024997108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2743305.1946740989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3624747.5024997108</v>
      </c>
      <c r="AD79">
        <f>AC79*E79*10000*VLOOKUP(A79,[1]kcal!$A$2:$C$49,3,FALSE)/1000000000000</f>
        <v>2.283590926574818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kcal'!$A$2:$B$19,2,FALSE),"")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kcal'!$A$2:$B$19,2,FALSE),"")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98683.107035199064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-13320.855183331281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98683.107035199064</v>
      </c>
      <c r="AD81">
        <f>AC81*E81*10000*VLOOKUP(A81,[1]kcal!$A$2:$C$49,3,FALSE)/1000000000000</f>
        <v>0.19243205871863817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kcal'!$A$2:$B$19,2,FALSE),"")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1279947.0869391051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1279947.0869391051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1279947.0869391051</v>
      </c>
      <c r="AD82">
        <f>AC82*E82*10000*VLOOKUP(A82,[1]kcal!$A$2:$C$49,3,FALSE)/1000000000000</f>
        <v>0.49917936390625095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kcal'!$A$2:$B$19,2,FALSE),"")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188838.31013546319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188838.31013546319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188838.31013546319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3.4746249064925223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3.4746249064925223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78367.898706217238</v>
      </c>
      <c r="X83">
        <f>K83*IFERROR(VLOOKUP(A83,[1]Tørstofindhold!A$2:B$24,2,FALSE),0)</f>
        <v>0</v>
      </c>
      <c r="Y83" s="170">
        <f t="shared" si="21"/>
        <v>78367.898706217238</v>
      </c>
      <c r="Z83">
        <f t="shared" si="15"/>
        <v>0</v>
      </c>
      <c r="AA83">
        <f t="shared" si="16"/>
        <v>0</v>
      </c>
      <c r="AC83" s="94">
        <f t="shared" si="22"/>
        <v>188838.31013546319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kcal'!$A$2:$B$19,2,FALSE),"")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kcal'!$A$2:$B$19,2,FALSE),"")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kcal'!$A$2:$B$19,2,FALSE),"")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5644471.9873983134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5644471.9873983134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5644471.9873983134</v>
      </c>
      <c r="AD86">
        <f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kcal'!$A$2:$B$19,2,FALSE),"")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661961.73730367736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661961.73730367736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0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kcal'!$A$2:$B$19,2,FALSE),"")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330980.86865183868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226217.87228021017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104762.99637162851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104762.99637162851</v>
      </c>
      <c r="AD88">
        <f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kcal'!$A$2:$B$19,2,FALSE),"")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211827.75593717676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211827.75593717676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211827.75593717676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7.4139714578011855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7.4139714578011855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211827.75593717676</v>
      </c>
      <c r="AD89">
        <f>AC89*E89*10000*VLOOKUP(A89,[1]kcal!$A$2:$C$49,3,FALSE)/1000000000000</f>
        <v>1.9064498034345909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kcal'!$A$2:$B$19,2,FALSE),"")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2491333.4906781032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888780.6781218301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1602552.8125562731</v>
      </c>
      <c r="P90" s="94">
        <f t="shared" si="18"/>
        <v>1602552.8125562731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4.3493924353902278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4.3493924353902278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4.3493924353902278</v>
      </c>
      <c r="V90" s="169">
        <f>P90*IFERROR(VLOOKUP(A90,[1]Tørstofindhold!A$2:B$24,2,FALSE),0)</f>
        <v>320510.56251125463</v>
      </c>
      <c r="W90">
        <f>IF(F90=År1,Q90,SUM(P90,Q90))*IFERROR(VLOOKUP(A90,[1]Tørstofindhold!A$2:B$24,2,FALSE),0)</f>
        <v>320510.56251125463</v>
      </c>
      <c r="X90">
        <f>K90*IFERROR(VLOOKUP(A90,[1]Tørstofindhold!A$2:B$24,2,FALSE),0)</f>
        <v>0</v>
      </c>
      <c r="Y90" s="170">
        <f t="shared" si="21"/>
        <v>320510.56251125463</v>
      </c>
      <c r="Z90">
        <f t="shared" si="15"/>
        <v>0</v>
      </c>
      <c r="AA90">
        <f t="shared" si="16"/>
        <v>1</v>
      </c>
      <c r="AC90" s="94">
        <f t="shared" si="22"/>
        <v>1602552.8125562731</v>
      </c>
      <c r="AD90">
        <f>AC90*E90*10000*VLOOKUP(A90,[1]kcal!$A$2:$C$49,3,FALSE)/1000000000000</f>
        <v>0.48076584376688192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kcal'!$A$2:$B$19,2,FALSE),"")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205653.94115932021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205653.94115932021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205653.94115932021</v>
      </c>
      <c r="AD91">
        <f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kcal'!$A$2:$B$19,2,FALSE),"")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148932.57108441152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41646.8049386161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107285.76614579542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107285.76614579542</v>
      </c>
      <c r="AD92">
        <f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kcal'!$A$2:$B$19,2,FALSE),"")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7328662.0721012596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5496496.5540759452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1832165.5180253144</v>
      </c>
      <c r="P93" s="94">
        <f t="shared" si="18"/>
        <v>1832165.5180253144</v>
      </c>
      <c r="Q93" s="180">
        <f t="shared" si="19"/>
        <v>5496496.5540759452</v>
      </c>
      <c r="R93">
        <f>IFERROR(VLOOKUP(A93,[1]Energiindhold!$A$2:$C$11,3,FALSE),IFERROR(VLOOKUP(A93,[1]Biogasudbytte!$A$2:$B$18,2,FALSE)*[1]Energiindhold!$C$10,0))*P93</f>
        <v>0.91426891514981223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3.6570756605992498</v>
      </c>
      <c r="T93">
        <f>IFERROR(VLOOKUP(A93,[1]Biogasudbytte!$A$2:$B$18,2,FALSE)*[1]Energiindhold!$C$10,0)*K93*IFERROR(VLOOKUP(A93,Biogasanlæg!$F$3:$G$8,2,FALSE),1)</f>
        <v>2.7428067454494376</v>
      </c>
      <c r="U93" s="170">
        <f t="shared" si="20"/>
        <v>0.91426891514981223</v>
      </c>
      <c r="V93" s="169">
        <f>P93*IFERROR(VLOOKUP(A93,[1]Tørstofindhold!A$2:B$24,2,FALSE),0)</f>
        <v>109929.93108151887</v>
      </c>
      <c r="W93">
        <f>IF(F93=År1,Q93,SUM(P93,Q93))*IFERROR(VLOOKUP(A93,[1]Tørstofindhold!A$2:B$24,2,FALSE),0)</f>
        <v>439719.72432607558</v>
      </c>
      <c r="X93">
        <f>K93*IFERROR(VLOOKUP(A93,[1]Tørstofindhold!A$2:B$24,2,FALSE),0)</f>
        <v>329789.7932445567</v>
      </c>
      <c r="Y93" s="170">
        <f t="shared" si="21"/>
        <v>109929.93108151888</v>
      </c>
      <c r="Z93">
        <f t="shared" si="15"/>
        <v>0</v>
      </c>
      <c r="AA93">
        <f t="shared" si="16"/>
        <v>1</v>
      </c>
      <c r="AC93" s="94">
        <f t="shared" si="22"/>
        <v>1832165.5180253144</v>
      </c>
      <c r="AD93">
        <f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kcal'!$A$2:$B$19,2,FALSE),"")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17030461.290322579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12772845.967741935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4257615.3225806449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12772845.967741935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5.5025420429032259</v>
      </c>
      <c r="T94">
        <f>IFERROR(VLOOKUP(A94,[1]Biogasudbytte!$A$2:$B$18,2,FALSE)*[1]Energiindhold!$C$10,0)*K94*IFERROR(VLOOKUP(A94,Biogasanlæg!$F$3:$G$8,2,FALSE),1)</f>
        <v>5.5025420429032259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638642.29838709673</v>
      </c>
      <c r="X94">
        <f>K94*IFERROR(VLOOKUP(A94,[1]Tørstofindhold!A$2:B$24,2,FALSE),0)</f>
        <v>638642.29838709673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kcal'!$A$2:$B$19,2,FALSE),"")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1599111.7086191499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1371709.7247209216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1599111.7086191499</v>
      </c>
      <c r="AD95">
        <f>AC95*E95*10000*VLOOKUP(A95,[1]kcal!$A$2:$C$49,3,FALSE)/1000000000000</f>
        <v>3.1182678318073425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kcal'!$A$2:$B$19,2,FALSE),"")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kcal'!$A$2:$B$19,2,FALSE),"")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kcal'!$A$2:$B$19,2,FALSE),"")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2874839.9680931582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2874839.9680931582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2874839.9680931582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41.66669115626091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41.66669115626091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1421847.9342194078</v>
      </c>
      <c r="X98">
        <f>K98*IFERROR(VLOOKUP(A98,[1]Tørstofindhold!A$2:B$24,2,FALSE),0)</f>
        <v>0</v>
      </c>
      <c r="Y98" s="170">
        <f t="shared" ca="1" si="21"/>
        <v>1421847.9342194078</v>
      </c>
      <c r="Z98">
        <f t="shared" ca="1" si="15"/>
        <v>0</v>
      </c>
      <c r="AA98">
        <f t="shared" ca="1" si="16"/>
        <v>0</v>
      </c>
      <c r="AC98" s="94">
        <f t="shared" ca="1" si="22"/>
        <v>2874839.9680931582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kcal'!$A$2:$B$19,2,FALSE),"")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792057.93807476689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792057.93807476689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0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kcal'!$A$2:$B$19,2,FALSE),"")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235000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171618.02909345322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0</v>
      </c>
      <c r="AA100">
        <f t="shared" ref="AA100:AA131" si="25">IF(SUMIFS($O$4:$O$147,$A$4:$A$147,A100,$F$4:$F$147,F100)&gt;0,1,0)</f>
        <v>1</v>
      </c>
      <c r="AC100" s="94">
        <f t="shared" si="22"/>
        <v>235000</v>
      </c>
      <c r="AD100">
        <f>AC100*E100*10000*VLOOKUP(A100,[1]kcal!$A$2:$C$49,3,FALSE)/1000000000000</f>
        <v>0.32429999999999998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kcal'!$A$2:$B$19,2,FALSE),"")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1521835.9537147004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60393.362523824209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1461442.5911908762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1461442.5911908762</v>
      </c>
      <c r="AD101">
        <f>AC101*E101*10000*VLOOKUP(A101,[1]kcal!$A$2:$C$49,3,FALSE)/1000000000000</f>
        <v>10.149718795820634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kcal'!$A$2:$B$19,2,FALSE),"")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kcal'!$A$2:$B$19,2,FALSE),"")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705576768.84912741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705576768.84912741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705576768.84912741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705576768.84912741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kcal'!$A$2:$B$19,2,FALSE),"")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34598355.440776959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26472240.161228888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8126115.2795480713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8126115.2795480713</v>
      </c>
      <c r="AD104">
        <f ca="1">AC104*E104*10000*VLOOKUP(A104,[1]kcal!$A$2:$C$49,3,FALSE)/1000000000000</f>
        <v>0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kcal'!$A$2:$B$19,2,FALSE),"")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5486276.700638365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4937649.0305745285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548627.6700638365</v>
      </c>
      <c r="P105" s="94">
        <f t="shared" si="18"/>
        <v>548627.6700638365</v>
      </c>
      <c r="Q105" s="180">
        <f t="shared" si="19"/>
        <v>4937649.0305745285</v>
      </c>
      <c r="R105">
        <f>IFERROR(VLOOKUP(A105,[1]Energiindhold!$A$2:$C$11,3,FALSE),IFERROR(VLOOKUP(A105,[1]Biogasudbytte!$A$2:$B$18,2,FALSE)*[1]Energiindhold!$C$10,0))*P105</f>
        <v>0.3116348231266487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3.1163482312664867</v>
      </c>
      <c r="T105">
        <f>IFERROR(VLOOKUP(A105,[1]Biogasudbytte!$A$2:$B$18,2,FALSE)*[1]Energiindhold!$C$10,0)*K105*IFERROR(VLOOKUP(A105,Biogasanlæg!$F$3:$G$8,2,FALSE),1)</f>
        <v>2.8047134081398379</v>
      </c>
      <c r="U105" s="170">
        <f t="shared" si="20"/>
        <v>0.31163482312664881</v>
      </c>
      <c r="V105" s="169">
        <f>P105*IFERROR(VLOOKUP(A105,[1]Tørstofindhold!A$2:B$24,2,FALSE),0)</f>
        <v>23461.177680241559</v>
      </c>
      <c r="W105">
        <f>IF(F105=År1,Q105,SUM(P105,Q105))*IFERROR(VLOOKUP(A105,[1]Tørstofindhold!A$2:B$24,2,FALSE),0)</f>
        <v>234611.77680241558</v>
      </c>
      <c r="X105">
        <f>K105*IFERROR(VLOOKUP(A105,[1]Tørstofindhold!A$2:B$24,2,FALSE),0)</f>
        <v>211150.59912217403</v>
      </c>
      <c r="Y105" s="170">
        <f t="shared" si="21"/>
        <v>23461.177680241555</v>
      </c>
      <c r="Z105">
        <f t="shared" si="24"/>
        <v>0</v>
      </c>
      <c r="AA105">
        <f t="shared" si="25"/>
        <v>1</v>
      </c>
      <c r="AC105" s="94">
        <f t="shared" si="22"/>
        <v>548627.6700638365</v>
      </c>
      <c r="AD105">
        <f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kcal'!$A$2:$B$19,2,FALSE),"")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2587086.1597042312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2328377.5437338082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97939.690331660138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160768.92563876277</v>
      </c>
      <c r="P106" s="94">
        <f t="shared" si="18"/>
        <v>160768.92563876277</v>
      </c>
      <c r="Q106" s="180">
        <f t="shared" si="19"/>
        <v>2328377.5437338082</v>
      </c>
      <c r="R106">
        <f>IFERROR(VLOOKUP(A106,[1]Energiindhold!$A$2:$C$11,3,FALSE),IFERROR(VLOOKUP(A106,[1]Biogasudbytte!$A$2:$B$18,2,FALSE)*[1]Energiindhold!$C$10,0))*P106</f>
        <v>0.34629626582589501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5.3616214950285181</v>
      </c>
      <c r="T106">
        <f>IFERROR(VLOOKUP(A106,[1]Biogasudbytte!$A$2:$B$18,2,FALSE)*[1]Energiindhold!$C$10,0)*K106*IFERROR(VLOOKUP(A106,Biogasanlæg!$F$3:$G$8,2,FALSE),1)</f>
        <v>5.0153252292026229</v>
      </c>
      <c r="U106" s="170">
        <f t="shared" si="20"/>
        <v>0.34629626582589523</v>
      </c>
      <c r="V106" s="169">
        <f>P106*IFERROR(VLOOKUP(A106,[1]Tørstofindhold!A$2:B$24,2,FALSE),0)</f>
        <v>48230.677691628829</v>
      </c>
      <c r="W106">
        <f>IF(F106=År1,Q106,SUM(P106,Q106))*IFERROR(VLOOKUP(A106,[1]Tørstofindhold!A$2:B$24,2,FALSE),0)</f>
        <v>746743.94081177132</v>
      </c>
      <c r="X106">
        <f>K106*IFERROR(VLOOKUP(A106,[1]Tørstofindhold!A$2:B$24,2,FALSE),0)</f>
        <v>698513.26312014239</v>
      </c>
      <c r="Y106" s="170">
        <f t="shared" si="21"/>
        <v>48230.677691628924</v>
      </c>
      <c r="Z106">
        <f t="shared" si="24"/>
        <v>0</v>
      </c>
      <c r="AA106">
        <f t="shared" si="25"/>
        <v>1</v>
      </c>
      <c r="AC106" s="94">
        <f t="shared" si="22"/>
        <v>160768.92563876277</v>
      </c>
      <c r="AD106">
        <f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kcal'!$A$2:$B$19,2,FALSE),"")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3864193.9708633157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3883295.27067457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-19101.299811254255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1</v>
      </c>
      <c r="AA107">
        <f t="shared" si="25"/>
        <v>0</v>
      </c>
      <c r="AC107" s="94">
        <f t="shared" si="22"/>
        <v>-19101.299811254255</v>
      </c>
      <c r="AD107">
        <f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kcal'!$A$2:$B$19,2,FALSE),"")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8883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7994.7000000000007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888.29999999999984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7994.7000000000007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3.7598274630000006E-3</v>
      </c>
      <c r="T108">
        <f>IFERROR(VLOOKUP(A108,[1]Biogasudbytte!$A$2:$B$18,2,FALSE)*[1]Energiindhold!$C$10,0)*K108*IFERROR(VLOOKUP(A108,Biogasanlæg!$F$3:$G$8,2,FALSE),1)</f>
        <v>3.7598274630000006E-3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503.66610000000003</v>
      </c>
      <c r="X108">
        <f>K108*IFERROR(VLOOKUP(A108,[1]Tørstofindhold!A$2:B$24,2,FALSE),0)</f>
        <v>503.66610000000003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kcal'!$A$2:$B$19,2,FALSE),"")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241854.36681208428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173190.56499665859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0</v>
      </c>
      <c r="AA109">
        <f t="shared" si="25"/>
        <v>1</v>
      </c>
      <c r="AC109" s="94">
        <f t="shared" si="22"/>
        <v>241854.36681208428</v>
      </c>
      <c r="AD109">
        <f>AC109*E109*10000*VLOOKUP(A109,[1]kcal!$A$2:$C$49,3,FALSE)/1000000000000</f>
        <v>0.36761863755436808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kcal'!$A$2:$B$19,2,FALSE),"")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1231239.4453288571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1231239.4453288571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1231239.4453288571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kcal'!$A$2:$B$19,2,FALSE),"")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36767.040101640065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-465006.89624185523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1</v>
      </c>
      <c r="AA111">
        <f t="shared" si="25"/>
        <v>0</v>
      </c>
      <c r="AC111" s="94">
        <f t="shared" si="22"/>
        <v>36767.040101640065</v>
      </c>
      <c r="AD111">
        <f>AC111*E111*10000*VLOOKUP(A111,[1]kcal!$A$2:$C$49,3,FALSE)/1000000000000</f>
        <v>1.9118860852852831E-2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kcal'!$A$2:$B$19,2,FALSE),"")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kcal'!$A$2:$B$19,2,FALSE),"")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1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39922538.109021753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11458801.742193921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11227364.885921005</v>
      </c>
      <c r="O113" s="179">
        <f t="shared" si="17"/>
        <v>17236371.480906829</v>
      </c>
      <c r="P113" s="94">
        <f t="shared" si="18"/>
        <v>17236371.480906829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31.712768978433456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31.712768978433456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31.712768978433456</v>
      </c>
      <c r="V113" s="169">
        <f>P113*IFERROR(VLOOKUP(A113,[1]Tørstofindhold!A$2:B$24,2,FALSE),0)</f>
        <v>4826184.0146539127</v>
      </c>
      <c r="W113">
        <f>IF(F113=År1,Q113,SUM(P113,Q113))*IFERROR(VLOOKUP(A113,[1]Tørstofindhold!A$2:B$24,2,FALSE),0)</f>
        <v>4826184.0146539127</v>
      </c>
      <c r="X113">
        <f>K113*IFERROR(VLOOKUP(A113,[1]Tørstofindhold!A$2:B$24,2,FALSE),0)</f>
        <v>0</v>
      </c>
      <c r="Y113" s="170">
        <f t="shared" si="21"/>
        <v>4826184.0146539127</v>
      </c>
      <c r="Z113">
        <f t="shared" si="24"/>
        <v>0</v>
      </c>
      <c r="AA113">
        <f t="shared" si="25"/>
        <v>1</v>
      </c>
      <c r="AC113" s="94">
        <f>G113-SUMPRODUCT($H$2:$N$2,H113:N113)</f>
        <v>17236371.480906829</v>
      </c>
      <c r="AD113">
        <f>AC113*E113*10000*VLOOKUP(A113,[1]kcal!$A$2:$C$49,3,FALSE)/1000000000000</f>
        <v>2.9301831517541612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kcal'!$A$2:$B$19,2,FALSE),"")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1876894.2144193246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1876894.2144193249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kcal'!$A$2:$B$19,2,FALSE),"")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257869.41866330145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-267672.75677014882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1</v>
      </c>
      <c r="AA115">
        <f t="shared" si="25"/>
        <v>0</v>
      </c>
      <c r="AC115" s="94">
        <f t="shared" si="22"/>
        <v>257869.41866330145</v>
      </c>
      <c r="AD115">
        <f>AC115*E115*10000*VLOOKUP(A115,[1]kcal!$A$2:$C$49,3,FALSE)/1000000000000</f>
        <v>0.10056907327868758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kcal'!$A$2:$B$19,2,FALSE),"")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2828081.1742600249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723881.55358417076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745836.59962680447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1358363.0210490497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1358363.0210490497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14.039777123804475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14.039777123804475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1154608.5678916923</v>
      </c>
      <c r="X116">
        <f>K116*IFERROR(VLOOKUP(A116,[1]Tørstofindhold!A$2:B$24,2,FALSE),0)</f>
        <v>0</v>
      </c>
      <c r="Y116" s="170">
        <f t="shared" si="21"/>
        <v>1154608.5678916923</v>
      </c>
      <c r="Z116">
        <f t="shared" si="24"/>
        <v>0</v>
      </c>
      <c r="AA116">
        <f t="shared" si="25"/>
        <v>0</v>
      </c>
      <c r="AC116" s="94">
        <f t="shared" si="22"/>
        <v>1358363.0210490497</v>
      </c>
      <c r="AD116">
        <f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kcal'!$A$2:$B$19,2,FALSE),"")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kcal'!$A$2:$B$19,2,FALSE),"")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4521114.222269618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-4521114.222269618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1</v>
      </c>
      <c r="AA118">
        <f t="shared" si="25"/>
        <v>0</v>
      </c>
      <c r="AC118" s="94">
        <f t="shared" si="22"/>
        <v>-4521114.222269618</v>
      </c>
      <c r="AD118">
        <f>AC118*E118*10000*VLOOKUP(A118,[1]kcal!$A$2:$C$49,3,FALSE)/1000000000000</f>
        <v>-2.5770351066936827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kcal'!$A$2:$B$19,2,FALSE),"")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663320.84107050439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663320.84107050439</v>
      </c>
      <c r="P119" s="94">
        <f t="shared" si="18"/>
        <v>663320.84107050439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2.874255436067835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2.874255436067835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2.874255436067835</v>
      </c>
      <c r="V119" s="169">
        <f>P119*IFERROR(VLOOKUP(A119,[1]Tørstofindhold!A$2:B$24,2,FALSE),0)</f>
        <v>278594.75324961182</v>
      </c>
      <c r="W119">
        <f>IF(F119=År1,Q119,SUM(P119,Q119))*IFERROR(VLOOKUP(A119,[1]Tørstofindhold!A$2:B$24,2,FALSE),0)</f>
        <v>278594.75324961182</v>
      </c>
      <c r="X119">
        <f>K119*IFERROR(VLOOKUP(A119,[1]Tørstofindhold!A$2:B$24,2,FALSE),0)</f>
        <v>0</v>
      </c>
      <c r="Y119" s="170">
        <f t="shared" si="21"/>
        <v>278594.75324961182</v>
      </c>
      <c r="Z119">
        <f t="shared" si="24"/>
        <v>0</v>
      </c>
      <c r="AA119">
        <f t="shared" si="25"/>
        <v>1</v>
      </c>
      <c r="AC119" s="94">
        <f t="shared" si="22"/>
        <v>663320.84107050439</v>
      </c>
      <c r="AD119">
        <f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kcal'!$A$2:$B$19,2,FALSE),"")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809189.73740226508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809189.73740226508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809189.73740226508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kcal'!$A$2:$B$19,2,FALSE),"")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1983790.0374552771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1743466.7311012871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0</v>
      </c>
      <c r="AA121">
        <f t="shared" si="25"/>
        <v>1</v>
      </c>
      <c r="AC121" s="94">
        <f t="shared" si="22"/>
        <v>1983790.0374552771</v>
      </c>
      <c r="AD121">
        <f>AC121*E121*10000*VLOOKUP(A121,[1]kcal!$A$2:$C$49,3,FALSE)/1000000000000</f>
        <v>1.547356229215116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kcal'!$A$2:$B$19,2,FALSE),"")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2701447.288667188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0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2125727.7195993881</v>
      </c>
      <c r="P122" s="94">
        <f t="shared" si="18"/>
        <v>2125727.7195993881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7.2803198377471618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7.2803198377471618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7.2803198377471618</v>
      </c>
      <c r="V122" s="169">
        <f>P122*IFERROR(VLOOKUP(A122,[1]Tørstofindhold!A$2:B$24,2,FALSE),0)</f>
        <v>658975.59307581035</v>
      </c>
      <c r="W122">
        <f>IF(F122=År1,Q122,SUM(P122,Q122))*IFERROR(VLOOKUP(A122,[1]Tørstofindhold!A$2:B$24,2,FALSE),0)</f>
        <v>658975.59307581035</v>
      </c>
      <c r="X122">
        <f>K122*IFERROR(VLOOKUP(A122,[1]Tørstofindhold!A$2:B$24,2,FALSE),0)</f>
        <v>0</v>
      </c>
      <c r="Y122" s="170">
        <f t="shared" si="21"/>
        <v>658975.59307581035</v>
      </c>
      <c r="Z122">
        <f t="shared" si="24"/>
        <v>0</v>
      </c>
      <c r="AA122">
        <f t="shared" si="25"/>
        <v>1</v>
      </c>
      <c r="AC122" s="94">
        <f t="shared" si="22"/>
        <v>2701447.288667188</v>
      </c>
      <c r="AD122">
        <f>AC122*E122*10000*VLOOKUP(A122,[1]kcal!$A$2:$C$49,3,FALSE)/1000000000000</f>
        <v>6.2785386689814047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kcal'!$A$2:$B$19,2,FALSE),"")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310383.91859666974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-310383.91859666974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-310383.91859666974</v>
      </c>
      <c r="AD123">
        <f ca="1">AC123*E123*10000*VLOOKUP(A123,[1]kcal!$A$2:$C$49,3,FALSE)/1000000000000</f>
        <v>0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kcal'!$A$2:$B$19,2,FALSE),"")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8963800.9342698827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8067420.8408428943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896380.09342698799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8067420.8408428943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4.0836477554262656</v>
      </c>
      <c r="T124">
        <f>IFERROR(VLOOKUP(A124,[1]Biogasudbytte!$A$2:$B$18,2,FALSE)*[1]Energiindhold!$C$10,0)*K124*IFERROR(VLOOKUP(A124,Biogasanlæg!$F$3:$G$8,2,FALSE),1)</f>
        <v>4.0836477554262656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613123.98390405998</v>
      </c>
      <c r="X124">
        <f>K124*IFERROR(VLOOKUP(A124,[1]Tørstofindhold!A$2:B$24,2,FALSE),0)</f>
        <v>613123.98390405998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kcal'!$A$2:$B$19,2,FALSE),"")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1841329.1400000006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1419244.0193098688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422085.12069013179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0</v>
      </c>
      <c r="AA125">
        <f t="shared" si="25"/>
        <v>1</v>
      </c>
      <c r="AC125" s="94">
        <f t="shared" si="22"/>
        <v>422085.12069013179</v>
      </c>
      <c r="AD125">
        <f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kcal'!$A$2:$B$19,2,FALSE),"")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7122175.6657367386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0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7"/>
        <v>7122175.6657367386</v>
      </c>
      <c r="P126" s="94">
        <f t="shared" si="18"/>
        <v>7122175.6657367386</v>
      </c>
      <c r="Q126" s="180">
        <f t="shared" si="19"/>
        <v>0</v>
      </c>
      <c r="R126">
        <f>IFERROR(VLOOKUP(A126,[1]Energiindhold!$A$2:$C$11,3,FALSE),IFERROR(VLOOKUP(A126,[1]Biogasudbytte!$A$2:$B$18,2,FALSE)*[1]Energiindhold!$C$10,0))*P126</f>
        <v>25.568610639994894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25.568610639994894</v>
      </c>
      <c r="T126">
        <f>IFERROR(VLOOKUP(A126,[1]Biogasudbytte!$A$2:$B$18,2,FALSE)*[1]Energiindhold!$C$10,0)*K126*IFERROR(VLOOKUP(A126,Biogasanlæg!$F$3:$G$8,2,FALSE),1)</f>
        <v>0</v>
      </c>
      <c r="U126" s="170">
        <f t="shared" si="20"/>
        <v>25.568610639994894</v>
      </c>
      <c r="V126" s="169">
        <f>P126*IFERROR(VLOOKUP(A126,[1]Tørstofindhold!A$2:B$24,2,FALSE),0)</f>
        <v>2136652.6997210216</v>
      </c>
      <c r="W126">
        <f>IF(F126=År1,Q126,SUM(P126,Q126))*IFERROR(VLOOKUP(A126,[1]Tørstofindhold!A$2:B$24,2,FALSE),0)</f>
        <v>2136652.6997210216</v>
      </c>
      <c r="X126">
        <f>K126*IFERROR(VLOOKUP(A126,[1]Tørstofindhold!A$2:B$24,2,FALSE),0)</f>
        <v>0</v>
      </c>
      <c r="Y126" s="170">
        <f t="shared" si="21"/>
        <v>2136652.6997210216</v>
      </c>
      <c r="Z126">
        <f t="shared" si="24"/>
        <v>0</v>
      </c>
      <c r="AA126">
        <f t="shared" si="25"/>
        <v>1</v>
      </c>
      <c r="AC126" s="94">
        <f t="shared" si="22"/>
        <v>7122175.6657367386</v>
      </c>
      <c r="AD126">
        <f>AC126*E126*10000*VLOOKUP(A126,[1]kcal!$A$2:$C$49,3,FALSE)/1000000000000</f>
        <v>6.4811798558204314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kcal'!$A$2:$B$19,2,FALSE),"")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3552809.6100000003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2633771.0318550719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0</v>
      </c>
      <c r="AA127">
        <f t="shared" si="25"/>
        <v>1</v>
      </c>
      <c r="AC127" s="94">
        <f t="shared" si="22"/>
        <v>3552809.6100000003</v>
      </c>
      <c r="AD127">
        <f>AC127*E127*10000*VLOOKUP(A127,[1]kcal!$A$2:$C$49,3,FALSE)/1000000000000</f>
        <v>2.2382700543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kcal'!$A$2:$B$19,2,FALSE),"")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kcal'!$A$2:$B$19,2,FALSE),"")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69403.15151515152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-47378.129880160908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69403.15151515152</v>
      </c>
      <c r="AD129">
        <f>AC129*E129*10000*VLOOKUP(A129,[1]kcal!$A$2:$C$49,3,FALSE)/1000000000000</f>
        <v>0.13533614545454548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kcal'!$A$2:$B$19,2,FALSE),"")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0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0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0</v>
      </c>
      <c r="AC130" s="94">
        <f t="shared" si="22"/>
        <v>0</v>
      </c>
      <c r="AD130">
        <f>AC130*E130*10000*VLOOKUP(A130,[1]kcal!$A$2:$C$49,3,FALSE)/1000000000000</f>
        <v>0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kcal'!$A$2:$B$19,2,FALSE),"")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151789.74072706219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151789.74072706219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151789.74072706219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2.792931229377944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2.792931229377944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62992.742401730815</v>
      </c>
      <c r="X131">
        <f>K131*IFERROR(VLOOKUP(A131,[1]Tørstofindhold!A$2:B$24,2,FALSE),0)</f>
        <v>0</v>
      </c>
      <c r="Y131" s="170">
        <f t="shared" si="21"/>
        <v>62992.742401730815</v>
      </c>
      <c r="Z131">
        <f t="shared" si="24"/>
        <v>0</v>
      </c>
      <c r="AA131">
        <f t="shared" si="25"/>
        <v>0</v>
      </c>
      <c r="AC131" s="94">
        <f t="shared" si="22"/>
        <v>151789.74072706219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kcal'!$A$2:$B$19,2,FALSE),"")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kcal'!$A$2:$B$19,2,FALSE),"")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kcal'!$A$2:$B$19,2,FALSE),"")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5532450.0000000009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5532450.0000000009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5532450.0000000009</v>
      </c>
      <c r="AD134">
        <f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kcal'!$A$2:$B$19,2,FALSE),"")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611703.3804622863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611703.3804622863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0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kcal'!$A$2:$B$19,2,FALSE),"")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305851.69023114315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200472.41171102755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105379.27852011559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0</v>
      </c>
      <c r="AA136">
        <f t="shared" si="30"/>
        <v>1</v>
      </c>
      <c r="AC136" s="94">
        <f t="shared" si="32"/>
        <v>105379.27852011559</v>
      </c>
      <c r="AD136">
        <f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kcal'!$A$2:$B$19,2,FALSE),"")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195745.08174793163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195745.08174793163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195745.08174793163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6.8510778611776066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6.8510778611776066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195745.08174793163</v>
      </c>
      <c r="AD137">
        <f>AC137*E137*10000*VLOOKUP(A137,[1]kcal!$A$2:$C$49,3,FALSE)/1000000000000</f>
        <v>1.7617057357313846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kcal'!$A$2:$B$19,2,FALSE),"")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2334131.6581744798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787630.10291487398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1546501.5552596059</v>
      </c>
      <c r="P138" s="94">
        <f t="shared" si="31"/>
        <v>1546501.5552596059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4.1972670810367809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4.1972670810367809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4.1972670810367809</v>
      </c>
      <c r="V138" s="169">
        <f>P138*IFERROR(VLOOKUP(A138,[1]Tørstofindhold!A$2:B$24,2,FALSE),0)</f>
        <v>309300.31105192116</v>
      </c>
      <c r="W138">
        <f>IF(F138=År1,Q138,SUM(P138,Q138))*IFERROR(VLOOKUP(A138,[1]Tørstofindhold!A$2:B$24,2,FALSE),0)</f>
        <v>309300.31105192116</v>
      </c>
      <c r="X138">
        <f>K138*IFERROR(VLOOKUP(A138,[1]Tørstofindhold!A$2:B$24,2,FALSE),0)</f>
        <v>0</v>
      </c>
      <c r="Y138" s="170">
        <f t="shared" si="36"/>
        <v>309300.31105192116</v>
      </c>
      <c r="Z138">
        <f t="shared" si="29"/>
        <v>0</v>
      </c>
      <c r="AA138">
        <f t="shared" si="30"/>
        <v>1</v>
      </c>
      <c r="AC138" s="94">
        <f t="shared" si="32"/>
        <v>1546501.5552596059</v>
      </c>
      <c r="AD138">
        <f>AC138*E138*10000*VLOOKUP(A138,[1]kcal!$A$2:$C$49,3,FALSE)/1000000000000</f>
        <v>0.46395046657788169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kcal'!$A$2:$B$19,2,FALSE),"")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185155.5122460165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185155.5122460165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185155.5122460165</v>
      </c>
      <c r="AD139">
        <f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kcal'!$A$2:$B$19,2,FALSE),"")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145809.93076989113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36907.05487567035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108902.87589422078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0</v>
      </c>
      <c r="AA140">
        <f t="shared" si="30"/>
        <v>1</v>
      </c>
      <c r="AC140" s="94">
        <f t="shared" si="32"/>
        <v>108902.87589422078</v>
      </c>
      <c r="AD140">
        <f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kcal'!$A$2:$B$19,2,FALSE),"")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7632433.013909651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6869189.7125186864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763243.30139096454</v>
      </c>
      <c r="P141" s="94">
        <f t="shared" si="31"/>
        <v>763243.30139096454</v>
      </c>
      <c r="Q141" s="180">
        <f t="shared" si="34"/>
        <v>6869189.7125186864</v>
      </c>
      <c r="R141">
        <f>IFERROR(VLOOKUP(A141,[1]Energiindhold!$A$2:$C$11,3,FALSE),IFERROR(VLOOKUP(A141,[1]Biogasudbytte!$A$2:$B$18,2,FALSE)*[1]Energiindhold!$C$10,0))*P141</f>
        <v>0.38086603982710526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3.8086603982710554</v>
      </c>
      <c r="T141">
        <f>IFERROR(VLOOKUP(A141,[1]Biogasudbytte!$A$2:$B$18,2,FALSE)*[1]Energiindhold!$C$10,0)*K141*IFERROR(VLOOKUP(A141,Biogasanlæg!$F$3:$G$8,2,FALSE),1)</f>
        <v>3.4277943584439501</v>
      </c>
      <c r="U141" s="170">
        <f t="shared" si="35"/>
        <v>0.38086603982710532</v>
      </c>
      <c r="V141" s="169">
        <f>P141*IFERROR(VLOOKUP(A141,[1]Tørstofindhold!A$2:B$24,2,FALSE),0)</f>
        <v>45794.598083457873</v>
      </c>
      <c r="W141">
        <f>IF(F141=År1,Q141,SUM(P141,Q141))*IFERROR(VLOOKUP(A141,[1]Tørstofindhold!A$2:B$24,2,FALSE),0)</f>
        <v>457945.98083457904</v>
      </c>
      <c r="X141">
        <f>K141*IFERROR(VLOOKUP(A141,[1]Tørstofindhold!A$2:B$24,2,FALSE),0)</f>
        <v>412151.38275112119</v>
      </c>
      <c r="Y141" s="170">
        <f t="shared" si="36"/>
        <v>45794.598083457851</v>
      </c>
      <c r="Z141">
        <f t="shared" si="29"/>
        <v>0</v>
      </c>
      <c r="AA141">
        <f t="shared" si="30"/>
        <v>1</v>
      </c>
      <c r="AC141" s="94">
        <f t="shared" si="32"/>
        <v>763243.30139096454</v>
      </c>
      <c r="AD141">
        <f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kcal'!$A$2:$B$19,2,FALSE),"")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15891300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14302170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1589129.9999999998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14302170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6.1613748360000011</v>
      </c>
      <c r="T142">
        <f>IFERROR(VLOOKUP(A142,[1]Biogasudbytte!$A$2:$B$18,2,FALSE)*[1]Energiindhold!$C$10,0)*K142*IFERROR(VLOOKUP(A142,Biogasanlæg!$F$3:$G$8,2,FALSE),1)</f>
        <v>6.1613748360000011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715108.5</v>
      </c>
      <c r="X142">
        <f>K142*IFERROR(VLOOKUP(A142,[1]Tørstofindhold!A$2:B$24,2,FALSE),0)</f>
        <v>715108.5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kcal'!$A$2:$B$19,2,FALSE),"")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1585116.4196992812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1348015.0301997075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0</v>
      </c>
      <c r="AA143">
        <f t="shared" si="30"/>
        <v>1</v>
      </c>
      <c r="AC143" s="94">
        <f t="shared" si="32"/>
        <v>1585116.4196992812</v>
      </c>
      <c r="AD143">
        <f>AC143*E143*10000*VLOOKUP(A143,[1]kcal!$A$2:$C$49,3,FALSE)/1000000000000</f>
        <v>3.0909770184135987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kcal'!$A$2:$B$19,2,FALSE),"")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kcal'!$A$2:$B$19,2,FALSE),"")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kcal'!$A$2:$B$19,2,FALSE),"")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2954639.3356608618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2954639.3356608618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2954639.3356608618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42.823268788341714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42.823268788341714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1461315.3714289346</v>
      </c>
      <c r="X146">
        <f>K146*IFERROR(VLOOKUP(A146,[1]Tørstofindhold!A$2:B$24,2,FALSE),0)</f>
        <v>0</v>
      </c>
      <c r="Y146" s="170">
        <f t="shared" ca="1" si="36"/>
        <v>1461315.3714289346</v>
      </c>
      <c r="Z146">
        <f t="shared" ca="1" si="29"/>
        <v>0</v>
      </c>
      <c r="AA146">
        <f t="shared" ca="1" si="30"/>
        <v>0</v>
      </c>
      <c r="AC146" s="94">
        <f t="shared" ca="1" si="32"/>
        <v>2954639.3356608618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kcal'!$A$2:$B$19,2,FALSE),"")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859926.76116467617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859926.76116467617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0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dimension ref="B1:F35"/>
  <sheetViews>
    <sheetView topLeftCell="A12" workbookViewId="0">
      <selection activeCell="C18" sqref="C18"/>
    </sheetView>
  </sheetViews>
  <sheetFormatPr defaultRowHeight="15" x14ac:dyDescent="0.25"/>
  <cols>
    <col min="2" max="2" width="21.7109375" customWidth="1"/>
    <col min="3" max="3" width="13.85546875" customWidth="1"/>
    <col min="4" max="4" width="12.7109375" customWidth="1"/>
  </cols>
  <sheetData>
    <row r="1" spans="2:6" x14ac:dyDescent="0.25">
      <c r="B1" s="439" t="str">
        <f>'Produktion &amp; forbrug'!B3</f>
        <v>Biomassekategori</v>
      </c>
      <c r="C1" s="439"/>
      <c r="D1" s="439"/>
    </row>
    <row r="2" spans="2:6" x14ac:dyDescent="0.25">
      <c r="C2" s="434" t="s">
        <v>383</v>
      </c>
      <c r="D2" s="434"/>
    </row>
    <row r="3" spans="2:6" ht="15.75" thickBot="1" x14ac:dyDescent="0.3">
      <c r="C3">
        <f>År1</f>
        <v>2019</v>
      </c>
      <c r="D3">
        <f>År3</f>
        <v>2050</v>
      </c>
    </row>
    <row r="4" spans="2:6" x14ac:dyDescent="0.25">
      <c r="B4" s="91" t="str" cm="1">
        <f t="array" ref="B4:B12">IFERROR(_xlfn.UNIQUE(_xlfn._xlws.FILTER('Produktion &amp; forbrug'!B4:B147,'Produktion &amp; forbrug'!B4:B147&lt;&gt;"")), "")</f>
        <v>Bionedbrydeligt affald</v>
      </c>
      <c r="C4" s="406">
        <f ca="1">SUMIFS('Produktion &amp; forbrug'!$AC$4:$AC$147,'Produktion &amp; forbrug'!$F$4:$F$147,C$3,'Produktion &amp; forbrug'!B$4:B$147,$B4)</f>
        <v>4698263.1968560591</v>
      </c>
      <c r="D4" s="410">
        <f ca="1">SUMIFS('Produktion &amp; forbrug'!$AC$4:$AC$147,'Produktion &amp; forbrug'!$F$4:$F$147,D$3,'Produktion &amp; forbrug'!$B$4:$B$147,$B4)</f>
        <v>2347777.6276349048</v>
      </c>
    </row>
    <row r="5" spans="2:6" x14ac:dyDescent="0.25">
      <c r="B5" s="91" t="str">
        <v>Husdyrgødning</v>
      </c>
      <c r="C5" s="179">
        <f>SUMIFS('Produktion &amp; forbrug'!$AC$4:$AC$147,'Produktion &amp; forbrug'!$F$4:$F$147,C$3,'Produktion &amp; forbrug'!B$4:B$147,$B5)</f>
        <v>1352218.0071428572</v>
      </c>
      <c r="D5" s="180">
        <f>SUMIFS('Produktion &amp; forbrug'!$AC$4:$AC$147,'Produktion &amp; forbrug'!$F$4:$F$147,D$3,'Produktion &amp; forbrug'!$B$4:$B$147,$B5)</f>
        <v>160768.92563876277</v>
      </c>
    </row>
    <row r="6" spans="2:6" x14ac:dyDescent="0.25">
      <c r="B6" s="91" t="str">
        <v>Glycerin</v>
      </c>
      <c r="C6" s="179">
        <f>SUMIFS('Produktion &amp; forbrug'!$AC$4:$AC$147,'Produktion &amp; forbrug'!$F$4:$F$147,C$3,'Produktion &amp; forbrug'!B$4:B$147,$B6)</f>
        <v>-142742</v>
      </c>
      <c r="D6" s="180">
        <f>SUMIFS('Produktion &amp; forbrug'!$AC$4:$AC$147,'Produktion &amp; forbrug'!$F$4:$F$147,D$3,'Produktion &amp; forbrug'!$B$4:$B$147,$B6)</f>
        <v>-142742</v>
      </c>
    </row>
    <row r="7" spans="2:6" x14ac:dyDescent="0.25">
      <c r="B7" s="91" t="str">
        <v>Græs og urter</v>
      </c>
      <c r="C7" s="179">
        <f>SUMIFS('Produktion &amp; forbrug'!$AC$4:$AC$147,'Produktion &amp; forbrug'!$F$4:$F$147,C$3,'Produktion &amp; forbrug'!B$4:B$147,$B7)</f>
        <v>6999835.1830202974</v>
      </c>
      <c r="D7" s="180">
        <f>SUMIFS('Produktion &amp; forbrug'!$AC$4:$AC$147,'Produktion &amp; forbrug'!$F$4:$F$147,D$3,'Produktion &amp; forbrug'!$B$4:$B$147,$B7)</f>
        <v>25905048.701903172</v>
      </c>
    </row>
    <row r="8" spans="2:6" x14ac:dyDescent="0.25">
      <c r="B8" s="91" t="str">
        <v>Halm og strå</v>
      </c>
      <c r="C8" s="179">
        <f>SUMIFS('Produktion &amp; forbrug'!$AC$4:$AC$147,'Produktion &amp; forbrug'!$F$4:$F$147,C$3,'Produktion &amp; forbrug'!B$4:B$147,$B8)</f>
        <v>4402957.5587320747</v>
      </c>
      <c r="D8" s="180">
        <f>SUMIFS('Produktion &amp; forbrug'!$AC$4:$AC$147,'Produktion &amp; forbrug'!$F$4:$F$147,D$3,'Produktion &amp; forbrug'!$B$4:$B$147,$B8)</f>
        <v>4059810.3097162377</v>
      </c>
    </row>
    <row r="9" spans="2:6" x14ac:dyDescent="0.25">
      <c r="B9" s="91" t="str">
        <v>Havbiomasse</v>
      </c>
      <c r="C9" s="179">
        <f>SUMIFS('Produktion &amp; forbrug'!$AC$4:$AC$147,'Produktion &amp; forbrug'!$F$4:$F$147,C$3,'Produktion &amp; forbrug'!B$4:B$147,$B9)</f>
        <v>956.59999999999991</v>
      </c>
      <c r="D9" s="180">
        <f>SUMIFS('Produktion &amp; forbrug'!$AC$4:$AC$147,'Produktion &amp; forbrug'!$F$4:$F$147,D$3,'Produktion &amp; forbrug'!$B$4:$B$147,$B9)</f>
        <v>1262.5999999999999</v>
      </c>
    </row>
    <row r="10" spans="2:6" x14ac:dyDescent="0.25">
      <c r="B10" s="91" t="str">
        <v>Vedmasse</v>
      </c>
      <c r="C10" s="179">
        <f ca="1">SUMIFS('Produktion &amp; forbrug'!$AC$4:$AC$147,'Produktion &amp; forbrug'!$F$4:$F$147,C$3,'Produktion &amp; forbrug'!B$4:B$147,$B10)</f>
        <v>3220159.2034965986</v>
      </c>
      <c r="D10" s="180">
        <f ca="1">SUMIFS('Produktion &amp; forbrug'!$AC$4:$AC$147,'Produktion &amp; forbrug'!$F$4:$F$147,D$3,'Produktion &amp; forbrug'!$B$4:$B$147,$B10)</f>
        <v>3106429.0763879241</v>
      </c>
    </row>
    <row r="11" spans="2:6" x14ac:dyDescent="0.25">
      <c r="B11" s="91" t="str">
        <v>Pyrolyseprodukter</v>
      </c>
      <c r="C11" s="179">
        <f>SUMIFS('Produktion &amp; forbrug'!$AC$4:$AC$147,'Produktion &amp; forbrug'!$F$4:$F$147,C$3,'Produktion &amp; forbrug'!B$4:B$147,$B11)</f>
        <v>0</v>
      </c>
      <c r="D11" s="180">
        <f>SUMIFS('Produktion &amp; forbrug'!$AC$4:$AC$147,'Produktion &amp; forbrug'!$F$4:$F$147,D$3,'Produktion &amp; forbrug'!$B$4:$B$147,$B11)</f>
        <v>0</v>
      </c>
    </row>
    <row r="12" spans="2:6" ht="15.75" thickBot="1" x14ac:dyDescent="0.3">
      <c r="B12" s="91" t="str">
        <v>Rapsolie</v>
      </c>
      <c r="C12" s="181">
        <f>SUMIFS('Produktion &amp; forbrug'!$AC$4:$AC$147,'Produktion &amp; forbrug'!$F$4:$F$147,C$3,'Produktion &amp; forbrug'!B$4:B$147,$B12)</f>
        <v>112873.31802427147</v>
      </c>
      <c r="D12" s="183">
        <f>SUMIFS('Produktion &amp; forbrug'!$AC$4:$AC$147,'Produktion &amp; forbrug'!$F$4:$F$147,D$3,'Produktion &amp; forbrug'!$B$4:$B$147,$B12)</f>
        <v>195745.08174793163</v>
      </c>
    </row>
    <row r="15" spans="2:6" x14ac:dyDescent="0.25">
      <c r="B15" s="439" t="str">
        <f>'Produktion &amp; forbrug'!C3</f>
        <v>Kategori til kalorier</v>
      </c>
      <c r="C15" s="439"/>
      <c r="D15" s="439"/>
      <c r="E15" s="439"/>
      <c r="F15" s="439"/>
    </row>
    <row r="16" spans="2:6" x14ac:dyDescent="0.25">
      <c r="C16" s="434" t="s">
        <v>383</v>
      </c>
      <c r="D16" s="434"/>
      <c r="E16" s="434" t="s">
        <v>384</v>
      </c>
      <c r="F16" s="434"/>
    </row>
    <row r="17" spans="2:6" ht="15.75" thickBot="1" x14ac:dyDescent="0.3">
      <c r="C17">
        <f>År1</f>
        <v>2019</v>
      </c>
      <c r="D17">
        <f>År3</f>
        <v>2050</v>
      </c>
      <c r="E17">
        <f>År1</f>
        <v>2019</v>
      </c>
      <c r="F17">
        <f>År3</f>
        <v>2050</v>
      </c>
    </row>
    <row r="18" spans="2:6" x14ac:dyDescent="0.25">
      <c r="B18" s="91" t="str" cm="1">
        <f t="array" ref="B18:B30">IFERROR(_xlfn.UNIQUE(_xlfn._xlws.FILTER('Produktion &amp; forbrug'!C4:C147,'Produktion &amp; forbrug'!C4:C147&lt;&gt;"")), "")</f>
        <v>Æg</v>
      </c>
      <c r="C18" s="411">
        <f>SUMIFS('Produktion &amp; forbrug'!$AC$4:$AC$147,'Produktion &amp; forbrug'!$F$4:$F$147,C$3,'Produktion &amp; forbrug'!$C$4:$C$147,$B18)</f>
        <v>235000</v>
      </c>
      <c r="D18" s="410">
        <f>SUMIFS('Produktion &amp; forbrug'!$AC$4:$AC$147,'Produktion &amp; forbrug'!$F$4:$F$147,D$3,'Produktion &amp; forbrug'!$C$4:$C$147,$B18)</f>
        <v>235000</v>
      </c>
      <c r="E18" s="414">
        <f>SUMIFS('Produktion &amp; forbrug'!$AD$4:$AD$147,'Produktion &amp; forbrug'!$F$4:$F$147,E$17,'Produktion &amp; forbrug'!$C$4:$C$147,$B18)</f>
        <v>0.32429999999999998</v>
      </c>
      <c r="F18" s="407">
        <f>SUMIFS('Produktion &amp; forbrug'!$AD$4:$AD$147,'Produktion &amp; forbrug'!$F$4:$F$147,F$17,'Produktion &amp; forbrug'!$C$4:$C$147,$B18)</f>
        <v>0.32429999999999998</v>
      </c>
    </row>
    <row r="19" spans="2:6" x14ac:dyDescent="0.25">
      <c r="B19" s="91" t="str">
        <v>Bælgsæd</v>
      </c>
      <c r="C19" s="412">
        <f>SUMIFS('Produktion &amp; forbrug'!$AC$4:$AC$147,'Produktion &amp; forbrug'!$F$4:$F$147,C$3,'Produktion &amp; forbrug'!$C$4:$C$147,$B19)</f>
        <v>212954.76453418657</v>
      </c>
      <c r="D19" s="180">
        <f>SUMIFS('Produktion &amp; forbrug'!$AC$4:$AC$147,'Produktion &amp; forbrug'!$F$4:$F$147,D$3,'Produktion &amp; forbrug'!$C$4:$C$147,$B19)</f>
        <v>1461442.5911908762</v>
      </c>
      <c r="E19" s="415">
        <f>SUMIFS('Produktion &amp; forbrug'!$AD$4:$AD$147,'Produktion &amp; forbrug'!$F$4:$F$147,E$17,'Produktion &amp; forbrug'!$C$4:$C$147,$B19)</f>
        <v>1.4789708396899257</v>
      </c>
      <c r="F19" s="408">
        <f>SUMIFS('Produktion &amp; forbrug'!$AD$4:$AD$147,'Produktion &amp; forbrug'!$F$4:$F$147,F$17,'Produktion &amp; forbrug'!$C$4:$C$147,$B19)</f>
        <v>10.149718795820634</v>
      </c>
    </row>
    <row r="20" spans="2:6" x14ac:dyDescent="0.25">
      <c r="B20" s="91" t="str">
        <v>Kød</v>
      </c>
      <c r="C20" s="412">
        <f>SUMIFS('Produktion &amp; forbrug'!$AC$4:$AC$147,'Produktion &amp; forbrug'!$F$4:$F$147,C$3,'Produktion &amp; forbrug'!$C$4:$C$147,$B20)</f>
        <v>1918344.9215345967</v>
      </c>
      <c r="D20" s="180">
        <f>SUMIFS('Produktion &amp; forbrug'!$AC$4:$AC$147,'Produktion &amp; forbrug'!$F$4:$F$147,D$3,'Produktion &amp; forbrug'!$C$4:$C$147,$B20)</f>
        <v>1896373.9380265172</v>
      </c>
      <c r="E20" s="415">
        <f>SUMIFS('Produktion &amp; forbrug'!$AD$4:$AD$147,'Produktion &amp; forbrug'!$F$4:$F$147,E$17,'Produktion &amp; forbrug'!$C$4:$C$147,$B20)</f>
        <v>3.654108115551467</v>
      </c>
      <c r="F20" s="408">
        <f>SUMIFS('Produktion &amp; forbrug'!$AD$4:$AD$147,'Produktion &amp; forbrug'!$F$4:$F$147,F$17,'Produktion &amp; forbrug'!$C$4:$C$147,$B20)</f>
        <v>3.5939318014225123</v>
      </c>
    </row>
    <row r="21" spans="2:6" x14ac:dyDescent="0.25">
      <c r="B21" s="91" t="str">
        <v>Frugt</v>
      </c>
      <c r="C21" s="412">
        <f>SUMIFS('Produktion &amp; forbrug'!$AC$4:$AC$147,'Produktion &amp; forbrug'!$F$4:$F$147,C$3,'Produktion &amp; forbrug'!$C$4:$C$147,$B21)</f>
        <v>41728.949017214291</v>
      </c>
      <c r="D21" s="180">
        <f>SUMIFS('Produktion &amp; forbrug'!$AC$4:$AC$147,'Produktion &amp; forbrug'!$F$4:$F$147,D$3,'Produktion &amp; forbrug'!$C$4:$C$147,$B21)</f>
        <v>36767.040101640065</v>
      </c>
      <c r="E21" s="415">
        <f>SUMIFS('Produktion &amp; forbrug'!$AD$4:$AD$147,'Produktion &amp; forbrug'!$F$4:$F$147,E$17,'Produktion &amp; forbrug'!$C$4:$C$147,$B21)</f>
        <v>2.1699053488951431E-2</v>
      </c>
      <c r="F21" s="408">
        <f>SUMIFS('Produktion &amp; forbrug'!$AD$4:$AD$147,'Produktion &amp; forbrug'!$F$4:$F$147,F$17,'Produktion &amp; forbrug'!$C$4:$C$147,$B21)</f>
        <v>1.9118860852852831E-2</v>
      </c>
    </row>
    <row r="22" spans="2:6" x14ac:dyDescent="0.25">
      <c r="B22" s="91" t="str">
        <v>Græs</v>
      </c>
      <c r="C22" s="412">
        <f>SUMIFS('Produktion &amp; forbrug'!$AC$4:$AC$147,'Produktion &amp; forbrug'!$F$4:$F$147,C$3,'Produktion &amp; forbrug'!$C$4:$C$147,$B22)</f>
        <v>4087571.5535632987</v>
      </c>
      <c r="D22" s="180">
        <f>SUMIFS('Produktion &amp; forbrug'!$AC$4:$AC$147,'Produktion &amp; forbrug'!$F$4:$F$147,D$3,'Produktion &amp; forbrug'!$C$4:$C$147,$B22)</f>
        <v>17236371.480906829</v>
      </c>
      <c r="E22" s="415">
        <f>SUMIFS('Produktion &amp; forbrug'!$AD$4:$AD$147,'Produktion &amp; forbrug'!$F$4:$F$147,E$17,'Produktion &amp; forbrug'!$C$4:$C$147,$B22)</f>
        <v>0.69488716410576079</v>
      </c>
      <c r="F22" s="408">
        <f>SUMIFS('Produktion &amp; forbrug'!$AD$4:$AD$147,'Produktion &amp; forbrug'!$F$4:$F$147,F$17,'Produktion &amp; forbrug'!$C$4:$C$147,$B22)</f>
        <v>2.9301831517541612</v>
      </c>
    </row>
    <row r="23" spans="2:6" x14ac:dyDescent="0.25">
      <c r="B23" s="91" t="str">
        <v>Grøntsager</v>
      </c>
      <c r="C23" s="412">
        <f>SUMIFS('Produktion &amp; forbrug'!$AC$4:$AC$147,'Produktion &amp; forbrug'!$F$4:$F$147,C$3,'Produktion &amp; forbrug'!$C$4:$C$147,$B23)</f>
        <v>280322.43675931642</v>
      </c>
      <c r="D23" s="180">
        <f>SUMIFS('Produktion &amp; forbrug'!$AC$4:$AC$147,'Produktion &amp; forbrug'!$F$4:$F$147,D$3,'Produktion &amp; forbrug'!$C$4:$C$147,$B23)</f>
        <v>257869.41866330145</v>
      </c>
      <c r="E23" s="415">
        <f>SUMIFS('Produktion &amp; forbrug'!$AD$4:$AD$147,'Produktion &amp; forbrug'!$F$4:$F$147,E$17,'Produktion &amp; forbrug'!$C$4:$C$147,$B23)</f>
        <v>0.10932575033613341</v>
      </c>
      <c r="F23" s="408">
        <f>SUMIFS('Produktion &amp; forbrug'!$AD$4:$AD$147,'Produktion &amp; forbrug'!$F$4:$F$147,F$17,'Produktion &amp; forbrug'!$C$4:$C$147,$B23)</f>
        <v>0.10056907327868758</v>
      </c>
    </row>
    <row r="24" spans="2:6" x14ac:dyDescent="0.25">
      <c r="B24" s="91" t="str">
        <v>Olieafgrøder</v>
      </c>
      <c r="C24" s="412">
        <f>SUMIFS('Produktion &amp; forbrug'!$AC$4:$AC$147,'Produktion &amp; forbrug'!$F$4:$F$147,C$3,'Produktion &amp; forbrug'!$C$4:$C$147,$B24)</f>
        <v>-5308200.9474471733</v>
      </c>
      <c r="D24" s="180">
        <f>SUMIFS('Produktion &amp; forbrug'!$AC$4:$AC$147,'Produktion &amp; forbrug'!$F$4:$F$147,D$3,'Produktion &amp; forbrug'!$C$4:$C$147,$B24)</f>
        <v>-4325369.1405216865</v>
      </c>
      <c r="E24" s="415">
        <f>SUMIFS('Produktion &amp; forbrug'!$AD$4:$AD$147,'Produktion &amp; forbrug'!$F$4:$F$147,E$17,'Produktion &amp; forbrug'!$C$4:$C$147,$B24)</f>
        <v>-2.0741524691002806</v>
      </c>
      <c r="F24" s="408">
        <f>SUMIFS('Produktion &amp; forbrug'!$AD$4:$AD$147,'Produktion &amp; forbrug'!$F$4:$F$147,F$17,'Produktion &amp; forbrug'!$C$4:$C$147,$B24)</f>
        <v>-0.81532937096229818</v>
      </c>
    </row>
    <row r="25" spans="2:6" x14ac:dyDescent="0.25">
      <c r="B25" s="91" t="str">
        <v>Kartofler</v>
      </c>
      <c r="C25" s="412">
        <f>SUMIFS('Produktion &amp; forbrug'!$AC$4:$AC$147,'Produktion &amp; forbrug'!$F$4:$F$147,C$3,'Produktion &amp; forbrug'!$C$4:$C$147,$B25)</f>
        <v>2263176.157376945</v>
      </c>
      <c r="D25" s="180">
        <f>SUMIFS('Produktion &amp; forbrug'!$AC$4:$AC$147,'Produktion &amp; forbrug'!$F$4:$F$147,D$3,'Produktion &amp; forbrug'!$C$4:$C$147,$B25)</f>
        <v>1983790.0374552771</v>
      </c>
      <c r="E25" s="415">
        <f>SUMIFS('Produktion &amp; forbrug'!$AD$4:$AD$147,'Produktion &amp; forbrug'!$F$4:$F$147,E$17,'Produktion &amp; forbrug'!$C$4:$C$147,$B25)</f>
        <v>1.765277402754017</v>
      </c>
      <c r="F25" s="408">
        <f>SUMIFS('Produktion &amp; forbrug'!$AD$4:$AD$147,'Produktion &amp; forbrug'!$F$4:$F$147,F$17,'Produktion &amp; forbrug'!$C$4:$C$147,$B25)</f>
        <v>1.547356229215116</v>
      </c>
    </row>
    <row r="26" spans="2:6" x14ac:dyDescent="0.25">
      <c r="B26" s="91" t="str">
        <v>Korn</v>
      </c>
      <c r="C26" s="412">
        <f>SUMIFS('Produktion &amp; forbrug'!$AC$4:$AC$147,'Produktion &amp; forbrug'!$F$4:$F$147,C$3,'Produktion &amp; forbrug'!$C$4:$C$147,$B26)</f>
        <v>3781951.1214967929</v>
      </c>
      <c r="D26" s="180">
        <f>SUMIFS('Produktion &amp; forbrug'!$AC$4:$AC$147,'Produktion &amp; forbrug'!$F$4:$F$147,D$3,'Produktion &amp; forbrug'!$C$4:$C$147,$B26)</f>
        <v>9823622.9544039257</v>
      </c>
      <c r="E26" s="415">
        <f>SUMIFS('Produktion &amp; forbrug'!$AD$4:$AD$147,'Produktion &amp; forbrug'!$F$4:$F$147,E$17,'Produktion &amp; forbrug'!$C$4:$C$147,$B26)</f>
        <v>6.9874764884350302</v>
      </c>
      <c r="F26" s="408">
        <f>SUMIFS('Produktion &amp; forbrug'!$AD$4:$AD$147,'Produktion &amp; forbrug'!$F$4:$F$147,F$17,'Produktion &amp; forbrug'!$C$4:$C$147,$B26)</f>
        <v>12.759718524801837</v>
      </c>
    </row>
    <row r="27" spans="2:6" x14ac:dyDescent="0.25">
      <c r="B27" s="91" t="str">
        <v>Mejeriprodukter</v>
      </c>
      <c r="C27" s="412">
        <f>SUMIFS('Produktion &amp; forbrug'!$AC$4:$AC$147,'Produktion &amp; forbrug'!$F$4:$F$147,C$3,'Produktion &amp; forbrug'!$C$4:$C$147,$B27)</f>
        <v>3383628.2</v>
      </c>
      <c r="D27" s="180">
        <f>SUMIFS('Produktion &amp; forbrug'!$AC$4:$AC$147,'Produktion &amp; forbrug'!$F$4:$F$147,D$3,'Produktion &amp; forbrug'!$C$4:$C$147,$B27)</f>
        <v>3552809.6100000003</v>
      </c>
      <c r="E27" s="415">
        <f>SUMIFS('Produktion &amp; forbrug'!$AD$4:$AD$147,'Produktion &amp; forbrug'!$F$4:$F$147,E$17,'Produktion &amp; forbrug'!$C$4:$C$147,$B27)</f>
        <v>2.1316857659999999</v>
      </c>
      <c r="F27" s="408">
        <f>SUMIFS('Produktion &amp; forbrug'!$AD$4:$AD$147,'Produktion &amp; forbrug'!$F$4:$F$147,F$17,'Produktion &amp; forbrug'!$C$4:$C$147,$B27)</f>
        <v>2.2382700543</v>
      </c>
    </row>
    <row r="28" spans="2:6" x14ac:dyDescent="0.25">
      <c r="B28" s="91" t="str">
        <v>Fisk mm</v>
      </c>
      <c r="C28" s="412">
        <f>SUMIFS('Produktion &amp; forbrug'!$AC$4:$AC$147,'Produktion &amp; forbrug'!$F$4:$F$147,C$3,'Produktion &amp; forbrug'!$C$4:$C$147,$B28)</f>
        <v>956.59999999999991</v>
      </c>
      <c r="D28" s="180">
        <f>SUMIFS('Produktion &amp; forbrug'!$AC$4:$AC$147,'Produktion &amp; forbrug'!$F$4:$F$147,D$3,'Produktion &amp; forbrug'!$C$4:$C$147,$B28)</f>
        <v>1262.5999999999999</v>
      </c>
      <c r="E28" s="415">
        <f>SUMIFS('Produktion &amp; forbrug'!$AD$4:$AD$147,'Produktion &amp; forbrug'!$F$4:$F$147,E$17,'Produktion &amp; forbrug'!$C$4:$C$147,$B28)</f>
        <v>7.6169499999999995E-4</v>
      </c>
      <c r="F28" s="408">
        <f>SUMIFS('Produktion &amp; forbrug'!$AD$4:$AD$147,'Produktion &amp; forbrug'!$F$4:$F$147,F$17,'Produktion &amp; forbrug'!$C$4:$C$147,$B28)</f>
        <v>8.8654299999999994E-4</v>
      </c>
    </row>
    <row r="29" spans="2:6" x14ac:dyDescent="0.25">
      <c r="B29" s="91" t="str">
        <v>Øvrige</v>
      </c>
      <c r="C29" s="412">
        <f>SUMIFS('Produktion &amp; forbrug'!$AC$4:$AC$147,'Produktion &amp; forbrug'!$F$4:$F$147,C$3,'Produktion &amp; forbrug'!$C$4:$C$147,$B29)</f>
        <v>2006067.2488276002</v>
      </c>
      <c r="D29" s="180">
        <f>SUMIFS('Produktion &amp; forbrug'!$AC$4:$AC$147,'Produktion &amp; forbrug'!$F$4:$F$147,D$3,'Produktion &amp; forbrug'!$C$4:$C$147,$B29)</f>
        <v>0</v>
      </c>
      <c r="E29" s="415">
        <f>SUMIFS('Produktion &amp; forbrug'!$AD$4:$AD$147,'Produktion &amp; forbrug'!$F$4:$F$147,E$17,'Produktion &amp; forbrug'!$C$4:$C$147,$B29)</f>
        <v>0.78236622704276404</v>
      </c>
      <c r="F29" s="408">
        <f>SUMIFS('Produktion &amp; forbrug'!$AD$4:$AD$147,'Produktion &amp; forbrug'!$F$4:$F$147,F$17,'Produktion &amp; forbrug'!$C$4:$C$147,$B29)</f>
        <v>0</v>
      </c>
    </row>
    <row r="30" spans="2:6" ht="15.75" thickBot="1" x14ac:dyDescent="0.3">
      <c r="B30" s="91" t="str">
        <v>Roer</v>
      </c>
      <c r="C30" s="413">
        <f>SUMIFS('Produktion &amp; forbrug'!$AC$4:$AC$147,'Produktion &amp; forbrug'!$F$4:$F$147,C$3,'Produktion &amp; forbrug'!$C$4:$C$147,$B30)</f>
        <v>1637775.5474174484</v>
      </c>
      <c r="D30" s="183">
        <f>SUMIFS('Produktion &amp; forbrug'!$AC$4:$AC$147,'Produktion &amp; forbrug'!$F$4:$F$147,D$3,'Produktion &amp; forbrug'!$C$4:$C$147,$B30)</f>
        <v>1546501.5552596059</v>
      </c>
      <c r="E30" s="416">
        <f>SUMIFS('Produktion &amp; forbrug'!$AD$4:$AD$147,'Produktion &amp; forbrug'!$F$4:$F$147,E$17,'Produktion &amp; forbrug'!$C$4:$C$147,$B30)</f>
        <v>0.49133266422523447</v>
      </c>
      <c r="F30" s="409">
        <f>SUMIFS('Produktion &amp; forbrug'!$AD$4:$AD$147,'Produktion &amp; forbrug'!$F$4:$F$147,F$17,'Produktion &amp; forbrug'!$C$4:$C$147,$B30)</f>
        <v>0.46395046657788169</v>
      </c>
    </row>
    <row r="32" spans="2:6" ht="15.75" thickBot="1" x14ac:dyDescent="0.3"/>
    <row r="33" spans="2:6" x14ac:dyDescent="0.25">
      <c r="B33" t="s">
        <v>13</v>
      </c>
      <c r="C33" s="406">
        <f>SUMIFS('Produktion &amp; forbrug'!$AC$4:$AC$147,'Produktion &amp; forbrug'!$F$4:$F$147,C$3,'Produktion &amp; forbrug'!$A$4:$A$147,$B33)</f>
        <v>1601127.6966659406</v>
      </c>
      <c r="D33" s="457">
        <f>SUMIFS('Produktion &amp; forbrug'!$AC$4:$AC$147,'Produktion &amp; forbrug'!$F$4:$F$147,D$3,'Produktion &amp; forbrug'!$A$4:$A$147,$B33)</f>
        <v>1585116.4196992812</v>
      </c>
      <c r="E33" s="460">
        <f>SUMIFS('Produktion &amp; forbrug'!$AD$4:$AD$147,'Produktion &amp; forbrug'!$F$4:$F$147,E$17,'Produktion &amp; forbrug'!$A$4:$A$147,$B33)</f>
        <v>3.1221990084985847</v>
      </c>
      <c r="F33" s="407">
        <f>SUMIFS('Produktion &amp; forbrug'!$AD$4:$AD$147,'Produktion &amp; forbrug'!$F$4:$F$147,F$17,'Produktion &amp; forbrug'!$A$4:$A$147,$B33)</f>
        <v>3.0909770184135987</v>
      </c>
    </row>
    <row r="34" spans="2:6" x14ac:dyDescent="0.25">
      <c r="B34" t="s">
        <v>14</v>
      </c>
      <c r="C34" s="179">
        <f>SUMIFS('Produktion &amp; forbrug'!$AC$4:$AC$147,'Produktion &amp; forbrug'!$F$4:$F$147,C$3,'Produktion &amp; forbrug'!$A$4:$A$147,$B34)</f>
        <v>115671.91919191919</v>
      </c>
      <c r="D34" s="458">
        <f>SUMIFS('Produktion &amp; forbrug'!$AC$4:$AC$147,'Produktion &amp; forbrug'!$F$4:$F$147,D$3,'Produktion &amp; forbrug'!$A$4:$A$147,$B34)</f>
        <v>69403.15151515152</v>
      </c>
      <c r="E34" s="461">
        <f>SUMIFS('Produktion &amp; forbrug'!$AD$4:$AD$147,'Produktion &amp; forbrug'!$F$4:$F$147,E$17,'Produktion &amp; forbrug'!$A$4:$A$147,$B34)</f>
        <v>0.22556024242424241</v>
      </c>
      <c r="F34" s="408">
        <f>SUMIFS('Produktion &amp; forbrug'!$AD$4:$AD$147,'Produktion &amp; forbrug'!$F$4:$F$147,F$17,'Produktion &amp; forbrug'!$A$4:$A$147,$B34)</f>
        <v>0.13533614545454548</v>
      </c>
    </row>
    <row r="35" spans="2:6" ht="15.75" thickBot="1" x14ac:dyDescent="0.3">
      <c r="B35" t="s">
        <v>96</v>
      </c>
      <c r="C35" s="181">
        <f>SUMIFS('Produktion &amp; forbrug'!$AC$4:$AC$147,'Produktion &amp; forbrug'!$F$4:$F$147,C$3,'Produktion &amp; forbrug'!$A$4:$A$147,$B35)</f>
        <v>201545.30567673693</v>
      </c>
      <c r="D35" s="459">
        <f>SUMIFS('Produktion &amp; forbrug'!$AC$4:$AC$147,'Produktion &amp; forbrug'!$F$4:$F$147,D$3,'Produktion &amp; forbrug'!$A$4:$A$147,$B35)</f>
        <v>241854.36681208428</v>
      </c>
      <c r="E35" s="462">
        <f>SUMIFS('Produktion &amp; forbrug'!$AD$4:$AD$147,'Produktion &amp; forbrug'!$F$4:$F$147,E$17,'Produktion &amp; forbrug'!$A$4:$A$147,$B35)</f>
        <v>0.30634886462864014</v>
      </c>
      <c r="F35" s="409">
        <f>SUMIFS('Produktion &amp; forbrug'!$AD$4:$AD$147,'Produktion &amp; forbrug'!$F$4:$F$147,F$17,'Produktion &amp; forbrug'!$A$4:$A$147,$B35)</f>
        <v>0.36761863755436808</v>
      </c>
    </row>
  </sheetData>
  <mergeCells count="5">
    <mergeCell ref="B1:D1"/>
    <mergeCell ref="B15:F15"/>
    <mergeCell ref="C16:D16"/>
    <mergeCell ref="E16:F16"/>
    <mergeCell ref="C2:D2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M23"/>
  <sheetViews>
    <sheetView zoomScale="106" workbookViewId="0">
      <selection activeCell="A6" sqref="A6"/>
    </sheetView>
  </sheetViews>
  <sheetFormatPr defaultRowHeight="15" x14ac:dyDescent="0.25"/>
  <cols>
    <col min="7" max="7" width="22.7109375" bestFit="1" customWidth="1"/>
    <col min="8" max="8" width="16.42578125" bestFit="1" customWidth="1"/>
  </cols>
  <sheetData>
    <row r="1" spans="1:13" x14ac:dyDescent="0.25">
      <c r="A1" t="s">
        <v>369</v>
      </c>
      <c r="B1" t="s">
        <v>370</v>
      </c>
      <c r="J1" t="s">
        <v>380</v>
      </c>
      <c r="L1" t="s">
        <v>381</v>
      </c>
    </row>
    <row r="2" spans="1:13" x14ac:dyDescent="0.25">
      <c r="A2" s="171" t="s">
        <v>15</v>
      </c>
      <c r="B2" t="s">
        <v>15</v>
      </c>
      <c r="F2" s="402" t="s">
        <v>374</v>
      </c>
      <c r="H2" t="s">
        <v>372</v>
      </c>
      <c r="I2" t="s">
        <v>371</v>
      </c>
      <c r="J2" t="s">
        <v>375</v>
      </c>
      <c r="K2" t="s">
        <v>373</v>
      </c>
      <c r="L2" t="s">
        <v>375</v>
      </c>
      <c r="M2" t="s">
        <v>373</v>
      </c>
    </row>
    <row r="3" spans="1:13" x14ac:dyDescent="0.25">
      <c r="A3" s="171" t="s">
        <v>49</v>
      </c>
      <c r="B3" t="s">
        <v>49</v>
      </c>
      <c r="F3" t="s">
        <v>48</v>
      </c>
      <c r="G3" t="s">
        <v>343</v>
      </c>
      <c r="H3" s="94">
        <v>5231636613147</v>
      </c>
      <c r="I3">
        <f>H3/1000000000000</f>
        <v>5.2316366131469998</v>
      </c>
      <c r="J3">
        <v>8817</v>
      </c>
      <c r="K3">
        <f>J3*1000</f>
        <v>8817000</v>
      </c>
    </row>
    <row r="4" spans="1:13" x14ac:dyDescent="0.25">
      <c r="A4" t="s">
        <v>96</v>
      </c>
      <c r="B4" t="s">
        <v>341</v>
      </c>
      <c r="F4" t="s">
        <v>12</v>
      </c>
      <c r="G4" t="s">
        <v>344</v>
      </c>
      <c r="H4" s="94">
        <v>260376167034</v>
      </c>
      <c r="I4">
        <f t="shared" ref="I4:I23" si="0">H4/1000000000000</f>
        <v>0.26037616703400002</v>
      </c>
      <c r="J4">
        <v>1358</v>
      </c>
      <c r="K4">
        <f t="shared" ref="K4:K23" si="1">J4*1000</f>
        <v>1358000</v>
      </c>
    </row>
    <row r="5" spans="1:13" x14ac:dyDescent="0.25">
      <c r="A5" t="s">
        <v>54</v>
      </c>
      <c r="B5" t="s">
        <v>54</v>
      </c>
      <c r="F5" t="s">
        <v>52</v>
      </c>
      <c r="G5" t="s">
        <v>345</v>
      </c>
      <c r="H5" s="94">
        <v>-251146789</v>
      </c>
      <c r="I5">
        <f t="shared" si="0"/>
        <v>-2.5114678899999999E-4</v>
      </c>
      <c r="J5">
        <v>2409</v>
      </c>
      <c r="K5">
        <f t="shared" si="1"/>
        <v>2409000</v>
      </c>
    </row>
    <row r="6" spans="1:13" x14ac:dyDescent="0.25">
      <c r="A6" t="s">
        <v>51</v>
      </c>
      <c r="B6" t="s">
        <v>51</v>
      </c>
      <c r="F6" t="s">
        <v>52</v>
      </c>
      <c r="G6" t="s">
        <v>346</v>
      </c>
      <c r="H6" s="94">
        <v>1421949701937</v>
      </c>
      <c r="I6">
        <f t="shared" si="0"/>
        <v>1.421949701937</v>
      </c>
      <c r="J6">
        <v>476</v>
      </c>
      <c r="K6">
        <f t="shared" si="1"/>
        <v>476000</v>
      </c>
    </row>
    <row r="7" spans="1:13" x14ac:dyDescent="0.25">
      <c r="A7" s="171" t="s">
        <v>6</v>
      </c>
      <c r="B7" t="s">
        <v>6</v>
      </c>
      <c r="F7" t="s">
        <v>49</v>
      </c>
      <c r="G7" t="s">
        <v>347</v>
      </c>
      <c r="H7" s="94">
        <v>50694444444</v>
      </c>
      <c r="I7">
        <f t="shared" si="0"/>
        <v>5.0694444444000002E-2</v>
      </c>
      <c r="J7">
        <v>34</v>
      </c>
      <c r="K7">
        <f t="shared" si="1"/>
        <v>34000</v>
      </c>
    </row>
    <row r="8" spans="1:13" x14ac:dyDescent="0.25">
      <c r="A8" t="s">
        <v>159</v>
      </c>
      <c r="B8" t="s">
        <v>368</v>
      </c>
      <c r="F8" t="s">
        <v>364</v>
      </c>
      <c r="G8" t="s">
        <v>348</v>
      </c>
      <c r="H8" s="94">
        <v>0</v>
      </c>
      <c r="I8">
        <f t="shared" si="0"/>
        <v>0</v>
      </c>
      <c r="J8">
        <v>0</v>
      </c>
      <c r="K8">
        <f t="shared" si="1"/>
        <v>0</v>
      </c>
    </row>
    <row r="9" spans="1:13" x14ac:dyDescent="0.25">
      <c r="A9" s="171" t="s">
        <v>12</v>
      </c>
      <c r="B9" t="s">
        <v>12</v>
      </c>
      <c r="F9" t="s">
        <v>368</v>
      </c>
      <c r="G9" t="s">
        <v>349</v>
      </c>
      <c r="H9" s="94">
        <v>-729376068376</v>
      </c>
      <c r="I9">
        <f t="shared" si="0"/>
        <v>-0.729376068376</v>
      </c>
      <c r="J9">
        <v>580</v>
      </c>
      <c r="K9">
        <f t="shared" si="1"/>
        <v>580000</v>
      </c>
    </row>
    <row r="10" spans="1:13" x14ac:dyDescent="0.25">
      <c r="A10" s="171" t="s">
        <v>48</v>
      </c>
      <c r="B10" t="s">
        <v>48</v>
      </c>
      <c r="G10" t="s">
        <v>350</v>
      </c>
      <c r="H10" s="94">
        <v>-933787106447</v>
      </c>
      <c r="I10">
        <f t="shared" si="0"/>
        <v>-0.93378710644700003</v>
      </c>
      <c r="J10">
        <v>214</v>
      </c>
      <c r="K10">
        <f t="shared" si="1"/>
        <v>214000</v>
      </c>
    </row>
    <row r="11" spans="1:13" x14ac:dyDescent="0.25">
      <c r="A11" t="s">
        <v>53</v>
      </c>
      <c r="B11" t="s">
        <v>48</v>
      </c>
      <c r="F11" t="s">
        <v>6</v>
      </c>
      <c r="G11" t="s">
        <v>351</v>
      </c>
      <c r="H11" s="94">
        <v>66397776303</v>
      </c>
      <c r="I11">
        <f t="shared" si="0"/>
        <v>6.6397776303000006E-2</v>
      </c>
      <c r="J11">
        <v>287</v>
      </c>
      <c r="K11">
        <f t="shared" si="1"/>
        <v>287000</v>
      </c>
    </row>
    <row r="12" spans="1:13" x14ac:dyDescent="0.25">
      <c r="A12" s="171" t="s">
        <v>116</v>
      </c>
      <c r="B12" t="s">
        <v>116</v>
      </c>
      <c r="F12" t="s">
        <v>54</v>
      </c>
      <c r="G12" t="s">
        <v>352</v>
      </c>
      <c r="H12" s="94">
        <v>16267328699</v>
      </c>
      <c r="I12">
        <f t="shared" si="0"/>
        <v>1.6267328699000001E-2</v>
      </c>
      <c r="J12">
        <v>67</v>
      </c>
      <c r="K12">
        <f t="shared" si="1"/>
        <v>67000</v>
      </c>
    </row>
    <row r="13" spans="1:13" x14ac:dyDescent="0.25">
      <c r="A13" s="171" t="s">
        <v>106</v>
      </c>
      <c r="B13" t="s">
        <v>367</v>
      </c>
      <c r="F13" t="s">
        <v>365</v>
      </c>
      <c r="G13" t="s">
        <v>353</v>
      </c>
      <c r="H13" s="94">
        <v>0</v>
      </c>
      <c r="I13">
        <f t="shared" si="0"/>
        <v>0</v>
      </c>
      <c r="J13">
        <v>0</v>
      </c>
      <c r="K13">
        <f t="shared" si="1"/>
        <v>0</v>
      </c>
    </row>
    <row r="14" spans="1:13" x14ac:dyDescent="0.25">
      <c r="A14" s="171" t="s">
        <v>14</v>
      </c>
      <c r="B14" t="s">
        <v>341</v>
      </c>
      <c r="F14" t="s">
        <v>366</v>
      </c>
      <c r="G14" t="s">
        <v>354</v>
      </c>
      <c r="H14" s="94">
        <v>0</v>
      </c>
      <c r="I14">
        <f t="shared" si="0"/>
        <v>0</v>
      </c>
      <c r="J14">
        <v>0</v>
      </c>
      <c r="K14">
        <f t="shared" si="1"/>
        <v>0</v>
      </c>
    </row>
    <row r="15" spans="1:13" x14ac:dyDescent="0.25">
      <c r="A15" s="171" t="s">
        <v>55</v>
      </c>
      <c r="B15" t="s">
        <v>55</v>
      </c>
      <c r="F15" t="s">
        <v>48</v>
      </c>
      <c r="G15" t="s">
        <v>355</v>
      </c>
      <c r="H15" s="94">
        <v>352216722540</v>
      </c>
      <c r="I15">
        <f t="shared" si="0"/>
        <v>0.35221672254000003</v>
      </c>
      <c r="J15">
        <v>683</v>
      </c>
      <c r="K15">
        <f t="shared" si="1"/>
        <v>683000</v>
      </c>
    </row>
    <row r="16" spans="1:13" x14ac:dyDescent="0.25">
      <c r="A16" t="s">
        <v>231</v>
      </c>
      <c r="B16" t="s">
        <v>368</v>
      </c>
      <c r="F16" t="s">
        <v>341</v>
      </c>
      <c r="G16" t="s">
        <v>356</v>
      </c>
      <c r="H16" s="94">
        <v>3337430939227</v>
      </c>
      <c r="I16">
        <f t="shared" si="0"/>
        <v>3.3374309392270001</v>
      </c>
      <c r="J16">
        <v>1997</v>
      </c>
      <c r="K16">
        <f t="shared" si="1"/>
        <v>1997000</v>
      </c>
    </row>
    <row r="17" spans="1:11" x14ac:dyDescent="0.25">
      <c r="A17" t="s">
        <v>52</v>
      </c>
      <c r="B17" t="s">
        <v>52</v>
      </c>
      <c r="F17" t="s">
        <v>341</v>
      </c>
      <c r="G17" t="s">
        <v>357</v>
      </c>
      <c r="H17" s="94">
        <v>314366706876</v>
      </c>
      <c r="I17">
        <f t="shared" si="0"/>
        <v>0.31436670687599999</v>
      </c>
      <c r="J17">
        <v>258</v>
      </c>
      <c r="K17">
        <f t="shared" si="1"/>
        <v>258000</v>
      </c>
    </row>
    <row r="18" spans="1:11" x14ac:dyDescent="0.25">
      <c r="A18" s="171" t="s">
        <v>13</v>
      </c>
      <c r="B18" t="s">
        <v>341</v>
      </c>
      <c r="F18" t="s">
        <v>116</v>
      </c>
      <c r="G18" t="s">
        <v>358</v>
      </c>
      <c r="H18" s="94">
        <v>1421114566929</v>
      </c>
      <c r="I18">
        <f t="shared" si="0"/>
        <v>1.421114566929</v>
      </c>
      <c r="J18">
        <v>533</v>
      </c>
      <c r="K18">
        <f t="shared" si="1"/>
        <v>533000</v>
      </c>
    </row>
    <row r="19" spans="1:11" x14ac:dyDescent="0.25">
      <c r="A19" s="171" t="s">
        <v>99</v>
      </c>
      <c r="B19" t="s">
        <v>367</v>
      </c>
      <c r="F19" t="s">
        <v>15</v>
      </c>
      <c r="G19" t="s">
        <v>359</v>
      </c>
      <c r="H19" s="94">
        <v>97142426071</v>
      </c>
      <c r="I19">
        <f t="shared" si="0"/>
        <v>9.7142426071000001E-2</v>
      </c>
      <c r="J19">
        <v>76</v>
      </c>
      <c r="K19">
        <f t="shared" si="1"/>
        <v>76000</v>
      </c>
    </row>
    <row r="20" spans="1:11" x14ac:dyDescent="0.25">
      <c r="F20" t="s">
        <v>116</v>
      </c>
      <c r="G20" t="s">
        <v>360</v>
      </c>
      <c r="H20" s="94">
        <v>1844877536820</v>
      </c>
      <c r="I20">
        <f t="shared" si="0"/>
        <v>1.8448775368200001</v>
      </c>
      <c r="J20">
        <v>4909</v>
      </c>
      <c r="K20">
        <f t="shared" si="1"/>
        <v>4909000</v>
      </c>
    </row>
    <row r="21" spans="1:11" x14ac:dyDescent="0.25">
      <c r="F21" t="s">
        <v>367</v>
      </c>
      <c r="G21" t="s">
        <v>361</v>
      </c>
      <c r="H21" s="94">
        <v>759139852559</v>
      </c>
      <c r="I21">
        <f t="shared" si="0"/>
        <v>0.75913985255899996</v>
      </c>
      <c r="J21">
        <v>868</v>
      </c>
      <c r="K21">
        <f t="shared" si="1"/>
        <v>868000</v>
      </c>
    </row>
    <row r="22" spans="1:11" x14ac:dyDescent="0.25">
      <c r="F22" t="s">
        <v>367</v>
      </c>
      <c r="G22" t="s">
        <v>362</v>
      </c>
      <c r="H22" s="94">
        <v>-3596059113</v>
      </c>
      <c r="I22">
        <f t="shared" si="0"/>
        <v>-3.596059113E-3</v>
      </c>
      <c r="J22">
        <v>0</v>
      </c>
      <c r="K22">
        <f t="shared" si="1"/>
        <v>0</v>
      </c>
    </row>
    <row r="23" spans="1:11" x14ac:dyDescent="0.25">
      <c r="F23" t="s">
        <v>55</v>
      </c>
      <c r="G23" t="s">
        <v>363</v>
      </c>
      <c r="H23" s="94">
        <v>31937500000</v>
      </c>
      <c r="I23">
        <f t="shared" si="0"/>
        <v>3.1937500000000001E-2</v>
      </c>
      <c r="J23">
        <v>0</v>
      </c>
      <c r="K23">
        <f t="shared" si="1"/>
        <v>0</v>
      </c>
    </row>
  </sheetData>
  <hyperlinks>
    <hyperlink ref="F2" r:id="rId1" xr:uid="{86ADADE7-AA62-48E5-BE43-B928399DBE1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0"/>
      <c r="W3" s="30" t="s">
        <v>272</v>
      </c>
      <c r="X3" s="34">
        <f>C24+C51</f>
        <v>11808068</v>
      </c>
      <c r="Y3" s="11">
        <f>D24+D51</f>
        <v>11488783.663564989</v>
      </c>
      <c r="Z3" s="22">
        <f>E24+E51</f>
        <v>10823386.896771345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1113496.5865025618</v>
      </c>
      <c r="Z4" s="22">
        <f t="shared" si="0"/>
        <v>837202.71160391532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19821370.233686633</v>
      </c>
      <c r="Z5" s="23">
        <f t="shared" si="0"/>
        <v>19821370.233686633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618328.66667478776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13783.760387386823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5468.2738439636605</v>
      </c>
      <c r="I6" s="11">
        <f>IF(Landbrug!$E$47&gt;0,SUMIF(Landbrug!$B$32:$B$45,$B6,IF($I$4=År2,Landbrug!$D$32:$D$45,Landbrug!$E$32:$E$45)),'[1]Afgrødefordeling - jordtype'!$G4)*(1-Landbrug!$E$5)*Arealanvendelse!P$26</f>
        <v>231616.80322174786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79060.439646113751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1762.4124756561669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699.18177420762208</v>
      </c>
      <c r="R6" s="11">
        <f>IF(Landbrug!$E$47&gt;0,SUMIF(Landbrug!$B$32:$B$45,$B6,IF($R$4=År2,Landbrug!$D$32:$D$45,Landbrug!$E$32:$E$45)),'[1]Afgrødefordeling - jordtype'!$G4)*(Landbrug!$E$5)*Arealanvendelse!P$26</f>
        <v>29614.87519350275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429024.87514468742</v>
      </c>
      <c r="Z6" s="22">
        <f t="shared" si="1"/>
        <v>401360.80322865484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129001.64586960911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1181.6018735157202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314.85895525594401</v>
      </c>
      <c r="I7" s="11">
        <f>IF(Landbrug!$E$47&gt;0,SUMIF(Landbrug!$B$32:$B$45,$B7,IF($I$4=År2,Landbrug!$D$32:$D$45,Landbrug!$E$32:$E$45)),'[1]Afgrødefordeling - jordtype'!$G5)*(1-Landbrug!$E$5)*Arealanvendelse!P$26</f>
        <v>239782.37745640005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16494.345785989142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151.08140482828051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40.258342804836346</v>
      </c>
      <c r="R7" s="11">
        <f>IF(Landbrug!$E$47&gt;0,SUMIF(Landbrug!$B$32:$B$45,$B7,IF($R$4=År2,Landbrug!$D$32:$D$45,Landbrug!$E$32:$E$45)),'[1]Afgrødefordeling - jordtype'!$G5)*(Landbrug!$E$5)*Arealanvendelse!P$26</f>
        <v>30658.937880142061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199067.68291658384</v>
      </c>
      <c r="Z7" s="22">
        <f t="shared" si="1"/>
        <v>150147.50221367736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98489.793880099023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1265.2391972252274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407.7280895234743</v>
      </c>
      <c r="I8" s="11">
        <f>IF(Landbrug!$E$47&gt;0,SUMIF(Landbrug!$B$32:$B$45,$B8,IF($I$4=År2,Landbrug!$D$32:$D$45,Landbrug!$E$32:$E$45)),'[1]Afgrødefordeling - jordtype'!$G6)*(1-Landbrug!$E$5)*Arealanvendelse!P$26</f>
        <v>84754.216683243707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12593.054187007585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161.77539968842146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52.132730942507166</v>
      </c>
      <c r="R8" s="11">
        <f>IF(Landbrug!$E$47&gt;0,SUMIF(Landbrug!$B$32:$B$45,$B8,IF($R$4=År2,Landbrug!$D$32:$D$45,Landbrug!$E$32:$E$45)),'[1]Afgrødefordeling - jordtype'!$G6)*(Landbrug!$E$5)*Arealanvendelse!P$26</f>
        <v>10836.8024870558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3238510.7663133652</v>
      </c>
      <c r="Z8" s="23">
        <f t="shared" si="1"/>
        <v>3238510.7663133652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277057.3714078624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11676.073914337449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9403.4968308872321</v>
      </c>
      <c r="I9" s="11">
        <f>IF(Landbrug!$E$47&gt;0,SUMIF(Landbrug!$B$32:$B$45,$B9,IF($I$4=År2,Landbrug!$D$32:$D$45,Landbrug!$E$32:$E$45)),'[1]Afgrødefordeling - jordtype'!$G7)*(1-Landbrug!$E$5)*Arealanvendelse!P$26</f>
        <v>433292.69443150028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35424.975051695059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1492.9204915766184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1202.3453443600399</v>
      </c>
      <c r="R9" s="11">
        <f>IF(Landbrug!$E$47&gt;0,SUMIF(Landbrug!$B$32:$B$45,$B9,IF($R$4=År2,Landbrug!$D$32:$D$45,Landbrug!$E$32:$E$45)),'[1]Afgrødefordeling - jordtype'!$G7)*(Landbrug!$E$5)*Arealanvendelse!P$26</f>
        <v>55401.460038114121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7848.5969122433526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54.609436881159347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10.929801981174222</v>
      </c>
      <c r="I10" s="11">
        <f>IF(Landbrug!$E$47&gt;0,SUMIF(Landbrug!$B$32:$B$45,$B10,IF($I$4=År2,Landbrug!$D$32:$D$45,Landbrug!$E$32:$E$45)),'[1]Afgrødefordeling - jordtype'!$G8)*(1-Landbrug!$E$5)*Arealanvendelse!P$26</f>
        <v>6754.0164026490274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1003.5334862024952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6.9824452938099562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1.3975010321348786</v>
      </c>
      <c r="R10" s="11">
        <f>IF(Landbrug!$E$47&gt;0,SUMIF(Landbrug!$B$32:$B$45,$B10,IF($R$4=År2,Landbrug!$D$32:$D$45,Landbrug!$E$32:$E$45)),'[1]Afgrødefordeling - jordtype'!$G8)*(Landbrug!$E$5)*Arealanvendelse!P$26</f>
        <v>863.57876474024476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33011.927807710199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862.14146584999958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578.51762396536299</v>
      </c>
      <c r="I11" s="11">
        <f>IF(Landbrug!$E$47&gt;0,SUMIF(Landbrug!$B$32:$B$45,$B11,IF($I$4=År2,Landbrug!$D$32:$D$45,Landbrug!$E$32:$E$45)),'[1]Afgrødefordeling - jordtype'!$G9)*(1-Landbrug!$E$5)*Arealanvendelse!P$26</f>
        <v>28408.02048943688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4220.9550789209043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110.23471335042537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73.97013944007017</v>
      </c>
      <c r="R11" s="11">
        <f>IF(Landbrug!$E$47&gt;0,SUMIF(Landbrug!$B$32:$B$45,$B11,IF($R$4=År2,Landbrug!$D$32:$D$45,Landbrug!$E$32:$E$45)),'[1]Afgrødefordeling - jordtype'!$G9)*(Landbrug!$E$5)*Arealanvendelse!P$26</f>
        <v>3632.2925175842665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20302.460574954777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22.618556742043957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6.2561258552502439</v>
      </c>
      <c r="I12" s="11">
        <f>IF(Landbrug!$E$47&gt;0,SUMIF(Landbrug!$B$32:$B$45,$B12,IF($I$4=År2,Landbrug!$D$32:$D$45,Landbrug!$E$32:$E$45)),'[1]Afgrødefordeling - jordtype'!$G10)*(1-Landbrug!$E$5)*Arealanvendelse!P$26</f>
        <v>17471.040145210623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2595.9033528006162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2.8920429159515155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0.79991772540225237</v>
      </c>
      <c r="R12" s="11">
        <f>IF(Landbrug!$E$47&gt;0,SUMIF(Landbrug!$B$32:$B$45,$B12,IF($R$4=År2,Landbrug!$D$32:$D$45,Landbrug!$E$32:$E$45)),'[1]Afgrødefordeling - jordtype'!$G10)*(Landbrug!$E$5)*Arealanvendelse!P$26</f>
        <v>2233.8736490794759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109690.51535185472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2919.7157747735632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778.01049498528334</v>
      </c>
      <c r="I13" s="11">
        <f>IF(Landbrug!$E$47&gt;0,SUMIF(Landbrug!$B$32:$B$45,$B13,IF($I$4=År2,Landbrug!$D$32:$D$45,Landbrug!$E$32:$E$45)),'[1]Afgrødefordeling - jordtype'!$G11)*(1-Landbrug!$E$5)*Arealanvendelse!P$26</f>
        <v>94392.863869179797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14025.195395457202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373.31928024081014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99.477600017497522</v>
      </c>
      <c r="R13" s="11">
        <f>IF(Landbrug!$E$47&gt;0,SUMIF(Landbrug!$B$32:$B$45,$B13,IF($R$4=År2,Landbrug!$D$32:$D$45,Landbrug!$E$32:$E$45)),'[1]Afgrødefordeling - jordtype'!$G11)*(Landbrug!$E$5)*Arealanvendelse!P$26</f>
        <v>12069.214511896756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3060.6778397979251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49.739868171474811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22.295416568120192</v>
      </c>
      <c r="I14" s="11">
        <f>IF(Landbrug!$E$47&gt;0,SUMIF(Landbrug!$B$32:$B$45,$B14,IF($I$4=År2,Landbrug!$D$32:$D$45,Landbrug!$E$32:$E$45)),'[1]Afgrødefordeling - jordtype'!$G12)*(1-Landbrug!$E$5)*Arealanvendelse!P$26</f>
        <v>2633.8297869486291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391.34290333139484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6.3598148646807422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2.8507257239876962</v>
      </c>
      <c r="R14" s="11">
        <f>IF(Landbrug!$E$47&gt;0,SUMIF(Landbrug!$B$32:$B$45,$B14,IF($R$4=År2,Landbrug!$D$32:$D$45,Landbrug!$E$32:$E$45)),'[1]Afgrødefordeling - jordtype'!$G12)*(Landbrug!$E$5)*Arealanvendelse!P$26</f>
        <v>336.76546492499762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27203.247984048536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879.69440381110383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394.31453895289167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3478.2484806778398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112.47905857826152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50.417654054630312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60899.195709225503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2171.3452097525833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1254.5770292800325</v>
      </c>
      <c r="I16" s="11">
        <f>IF(Landbrug!$E$47&gt;0,SUMIF(Landbrug!$B$32:$B$45,$B16,IF($I$4=År2,Landbrug!$D$32:$D$45,Landbrug!$E$32:$E$45)),'[1]Afgrødefordeling - jordtype'!$G14)*(1-Landbrug!$E$5)*Arealanvendelse!P$26</f>
        <v>52406.076057571037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7786.6633820463176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277.63148655181385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160.41211874940078</v>
      </c>
      <c r="R16" s="11">
        <f>IF(Landbrug!$E$47&gt;0,SUMIF(Landbrug!$B$32:$B$45,$B16,IF($R$4=År2,Landbrug!$D$32:$D$45,Landbrug!$E$32:$E$45)),'[1]Afgrødefordeling - jordtype'!$G14)*(Landbrug!$E$5)*Arealanvendelse!P$26</f>
        <v>6700.7202423923818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11437.918624561291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249.47249942998766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111.82364371989816</v>
      </c>
      <c r="I17" s="11">
        <f>IF(Landbrug!$E$47&gt;0,SUMIF(Landbrug!$B$32:$B$45,$B17,IF($I$4=År2,Landbrug!$D$32:$D$45,Landbrug!$E$32:$E$45)),'[1]Afgrødefordeling - jordtype'!$G15)*(1-Landbrug!$E$5)*Arealanvendelse!P$26</f>
        <v>9842.7643649202219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1462.4695955911445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31.897931549279576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14.297940418756939</v>
      </c>
      <c r="R17" s="11">
        <f>IF(Landbrug!$E$47&gt;0,SUMIF(Landbrug!$B$32:$B$45,$B17,IF($R$4=År2,Landbrug!$D$32:$D$45,Landbrug!$E$32:$E$45)),'[1]Afgrødefordeling - jordtype'!$G15)*(Landbrug!$E$5)*Arealanvendelse!P$26</f>
        <v>1258.5107564372033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4398.3817089779068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409.72583498738095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263.96237747912357</v>
      </c>
      <c r="I18" s="11">
        <f>IF(Landbrug!$E$47&gt;0,SUMIF(Landbrug!$B$32:$B$45,$B18,IF($I$4=År2,Landbrug!$D$32:$D$45,Landbrug!$E$32:$E$45)),'[1]Afgrødefordeling - jordtype'!$G16)*(1-Landbrug!$E$5)*Arealanvendelse!P$26</f>
        <v>3784.9748865567881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562.38374570802898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52.388165702675835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33.750629298429502</v>
      </c>
      <c r="R18" s="11">
        <f>IF(Landbrug!$E$47&gt;0,SUMIF(Landbrug!$B$32:$B$45,$B18,IF($R$4=År2,Landbrug!$D$32:$D$45,Landbrug!$E$32:$E$45)),'[1]Afgrødefordeling - jordtype'!$G16)*(Landbrug!$E$5)*Arealanvendelse!P$26</f>
        <v>483.95262052125832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106695.7809253896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37489.59354628501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25590.487920823747</v>
      </c>
      <c r="I19" s="11">
        <f>IF(Landbrug!$E$47&gt;0,SUMIF(Landbrug!$B$32:$B$45,$B19,IF($I$4=År2,Landbrug!$D$32:$D$45,Landbrug!$E$32:$E$45)),'[1]Afgrødefordeling - jordtype'!$G17)*(1-Landbrug!$E$5)*Arealanvendelse!P$26</f>
        <v>91815.78089956379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60603.873286430513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13642.284116811583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4793.4762007117151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3272.0385368175012</v>
      </c>
      <c r="R19" s="11">
        <f>IF(Landbrug!$E$47&gt;0,SUMIF(Landbrug!$B$32:$B$45,$B19,IF($R$4=År2,Landbrug!$D$32:$D$45,Landbrug!$E$32:$E$45)),'[1]Afgrødefordeling - jordtype'!$G17)*(Landbrug!$E$5)*Arealanvendelse!P$26</f>
        <v>11739.704780966695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7748.9030098657922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1507426.1812711221</v>
      </c>
      <c r="G20" s="37">
        <f t="shared" si="2"/>
        <v>73015.331969149527</v>
      </c>
      <c r="H20" s="37">
        <f t="shared" si="2"/>
        <v>44605.532693241199</v>
      </c>
      <c r="I20" s="37">
        <f t="shared" si="2"/>
        <v>1296955.4586949288</v>
      </c>
      <c r="J20" s="37">
        <f t="shared" si="2"/>
        <v>60603.873286430513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192741.79420835304</v>
      </c>
      <c r="P20" s="37">
        <f t="shared" si="2"/>
        <v>9335.8509115089109</v>
      </c>
      <c r="Q20" s="37">
        <f t="shared" si="2"/>
        <v>5703.3309555928163</v>
      </c>
      <c r="R20" s="37">
        <f t="shared" si="2"/>
        <v>165830.68890735798</v>
      </c>
      <c r="S20" s="37">
        <f t="shared" si="2"/>
        <v>7748.9030098657922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44" t="s">
        <v>7</v>
      </c>
      <c r="D22" s="445"/>
      <c r="E22" s="446"/>
      <c r="F22" s="447" t="s">
        <v>8</v>
      </c>
      <c r="G22" s="445"/>
      <c r="H22" s="446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9947681.6635649893</v>
      </c>
      <c r="E24" s="22">
        <f>($F24+$C24)*Landbrug!E11*(1-Landbrug!E6)</f>
        <v>9282284.8967713453</v>
      </c>
      <c r="F24" s="33">
        <f>SUM([1]Dyrehold!E58:G61)</f>
        <v>475477</v>
      </c>
      <c r="G24" s="11">
        <f>($F24+$C24)*Landbrug!D11*Landbrug!D6</f>
        <v>413577.87514468742</v>
      </c>
      <c r="H24" s="22">
        <f>($F24+$C24)*Landbrug!E11*Landbrug!E6</f>
        <v>385913.80322865484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1031041.5865025619</v>
      </c>
      <c r="E25" s="22">
        <f>($F25+$C25)*Landbrug!E12*(1-Landbrug!E7)</f>
        <v>754747.71160391532</v>
      </c>
      <c r="F25" s="33">
        <f>SUM([1]Dyrehold!E36:G51)</f>
        <v>207835</v>
      </c>
      <c r="G25" s="11">
        <f>($F25+$C25)*Landbrug!D12*Landbrug!D7</f>
        <v>182554.68291658384</v>
      </c>
      <c r="H25" s="22">
        <f>($F25+$C25)*Landbrug!E12*Landbrug!E7</f>
        <v>133634.50221367736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18250810.233686633</v>
      </c>
      <c r="E26" s="23">
        <f>($F26+$C26)*Landbrug!E13*(1-Landbrug!E8)</f>
        <v>18250810.233686633</v>
      </c>
      <c r="F26" s="46">
        <f>SUM([1]Dyrehold!E65:G78)</f>
        <v>3062300</v>
      </c>
      <c r="G26" s="15">
        <f>($F26+$C26)*Landbrug!D13*Landbrug!D8</f>
        <v>3023523.7663133652</v>
      </c>
      <c r="H26" s="23">
        <f>($F26+$C26)*Landbrug!E13*Landbrug!E8</f>
        <v>3023523.7663133652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25">
      <c r="A30" s="55"/>
      <c r="B30" s="52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190094.71380291169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2746.384178315609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1188.1161134445545</v>
      </c>
      <c r="I33" s="11">
        <f>IF(Landbrug!$E$47&gt;0,SUMIF(Landbrug!$B$32:$B$45,$B33,IF($I$31=År2,Landbrug!$D$32:$D$45,Landbrug!$E$32:$E$45)),'[1]Afgrødefordeling - jordtype'!$P4)*(1-Landbrug!$E$5)*Arealanvendelse!P$36</f>
        <v>77045.730278438015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24305.797964183519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351.15683984446963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151.9143254099892</v>
      </c>
      <c r="R33" s="11">
        <f>IF(Landbrug!$E$47&gt;0,SUMIF(Landbrug!$B$32:$B$45,$B33,IF($R$31=År2,Landbrug!$D$32:$D$45,Landbrug!$E$32:$E$45)),'[1]Afgrødefordeling - jordtype'!$P4)*(Landbrug!$E$5)*Arealanvendelse!P$36</f>
        <v>9851.1837425013546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39659.379021781024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74.266618226674865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21.580106548382705</v>
      </c>
      <c r="I34" s="11">
        <f>IF(Landbrug!$E$47&gt;0,SUMIF(Landbrug!$B$32:$B$45,$B34,IF($I$31=År2,Landbrug!$D$32:$D$45,Landbrug!$E$32:$E$45)),'[1]Afgrødefordeling - jordtype'!$P5)*(1-Landbrug!$E$5)*Arealanvendelse!P$36</f>
        <v>79761.952164331422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5070.9082572796033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9.4958422671985918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2.7592651016816951</v>
      </c>
      <c r="R34" s="11">
        <f>IF(Landbrug!$E$47&gt;0,SUMIF(Landbrug!$B$32:$B$45,$B34,IF($R$31=År2,Landbrug!$D$32:$D$45,Landbrug!$E$32:$E$45)),'[1]Afgrødefordeling - jordtype'!$P5)*(Landbrug!$E$5)*Arealanvendelse!P$36</f>
        <v>10198.48398596245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30279.025038301024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299.97447245391868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105.41377093164485</v>
      </c>
      <c r="I35" s="11">
        <f>IF(Landbrug!$E$47&gt;0,SUMIF(Landbrug!$B$32:$B$45,$B35,IF($I$31=År2,Landbrug!$D$32:$D$45,Landbrug!$E$32:$E$45)),'[1]Afgrødefordeling - jordtype'!$P6)*(1-Landbrug!$E$5)*Arealanvendelse!P$36</f>
        <v>28192.904952089208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3871.5219924338908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38.355190294438387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13.478364377684429</v>
      </c>
      <c r="R35" s="11">
        <f>IF(Landbrug!$E$47&gt;0,SUMIF(Landbrug!$B$32:$B$45,$B35,IF($R$31=År2,Landbrug!$D$32:$D$45,Landbrug!$E$32:$E$45)),'[1]Afgrødefordeling - jordtype'!$P6)*(Landbrug!$E$5)*Arealanvendelse!P$36</f>
        <v>3604.7875192330221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85176.613285608968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882.05063937571242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774.64214781175053</v>
      </c>
      <c r="I36" s="11">
        <f>IF(Landbrug!$E$47&gt;0,SUMIF(Landbrug!$B$32:$B$45,$B36,IF($I$31=År2,Landbrug!$D$32:$D$45,Landbrug!$E$32:$E$45)),'[1]Afgrødefordeling - jordtype'!$P7)*(1-Landbrug!$E$5)*Arealanvendelse!P$36</f>
        <v>144131.82291798628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10890.810756262548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112.7803304255617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99.046918047256085</v>
      </c>
      <c r="R36" s="11">
        <f>IF(Landbrug!$E$47&gt;0,SUMIF(Landbrug!$B$32:$B$45,$B36,IF($R$31=År2,Landbrug!$D$32:$D$45,Landbrug!$E$32:$E$45)),'[1]Afgrødefordeling - jordtype'!$P7)*(Landbrug!$E$5)*Arealanvendelse!P$36</f>
        <v>18428.91313477646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2412.9186696304787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16.705083875572726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3.6459298897636652</v>
      </c>
      <c r="I37" s="11">
        <f>IF(Landbrug!$E$47&gt;0,SUMIF(Landbrug!$B$32:$B$45,$B37,IF($I$31=År2,Landbrug!$D$32:$D$45,Landbrug!$E$32:$E$45)),'[1]Afgrødefordeling - jordtype'!$P8)*(1-Landbrug!$E$5)*Arealanvendelse!P$36</f>
        <v>2246.6769198798042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308.51943494257534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2.1359373205684125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0.46617411667770531</v>
      </c>
      <c r="R37" s="11">
        <f>IF(Landbrug!$E$47&gt;0,SUMIF(Landbrug!$B$32:$B$45,$B37,IF($R$31=År2,Landbrug!$D$32:$D$45,Landbrug!$E$32:$E$45)),'[1]Afgrødefordeling - jordtype'!$P8)*(Landbrug!$E$5)*Arealanvendelse!P$36</f>
        <v>287.26351308226765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10148.960103105841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28.400171477947534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20.781365440527122</v>
      </c>
      <c r="I38" s="11">
        <f>IF(Landbrug!$E$47&gt;0,SUMIF(Landbrug!$B$32:$B$45,$B38,IF($I$31=År2,Landbrug!$D$32:$D$45,Landbrug!$E$32:$E$45)),'[1]Afgrødefordeling - jordtype'!$P9)*(1-Landbrug!$E$5)*Arealanvendelse!P$36</f>
        <v>9449.731858521669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1297.6614071888587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3.6312889310896077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2.6571368541105698</v>
      </c>
      <c r="R38" s="11">
        <f>IF(Landbrug!$E$47&gt;0,SUMIF(Landbrug!$B$32:$B$45,$B38,IF($R$31=År2,Landbrug!$D$32:$D$45,Landbrug!$E$32:$E$45)),'[1]Afgrødefordeling - jordtype'!$P9)*(Landbrug!$E$5)*Arealanvendelse!P$36</f>
        <v>1208.2570250063316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6241.6488843154139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79.344104010248387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23.931521146893385</v>
      </c>
      <c r="I39" s="11">
        <f>IF(Landbrug!$E$47&gt;0,SUMIF(Landbrug!$B$32:$B$45,$B39,IF($I$31=År2,Landbrug!$D$32:$D$45,Landbrug!$E$32:$E$45)),'[1]Afgrødefordeling - jordtype'!$P10)*(1-Landbrug!$E$5)*Arealanvendelse!P$36</f>
        <v>5811.6208668286736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798.06667797628256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10.145057288240707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3.0599205329562755</v>
      </c>
      <c r="R39" s="11">
        <f>IF(Landbrug!$E$47&gt;0,SUMIF(Landbrug!$B$32:$B$45,$B39,IF($R$31=År2,Landbrug!$D$32:$D$45,Landbrug!$E$32:$E$45)),'[1]Afgrødefordeling - jordtype'!$P10)*(Landbrug!$E$5)*Arealanvendelse!P$36</f>
        <v>743.08264447597276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33722.497834103626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84.593059022599562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24.580723756526687</v>
      </c>
      <c r="I40" s="11">
        <f>IF(Landbrug!$E$47&gt;0,SUMIF(Landbrug!$B$32:$B$45,$B40,IF($I$31=År2,Landbrug!$D$32:$D$45,Landbrug!$E$32:$E$45)),'[1]Afgrødefordeling - jordtype'!$P11)*(1-Landbrug!$E$5)*Arealanvendelse!P$36</f>
        <v>31399.134383663233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4311.8096385002391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10.816196624527405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3.1429285617009759</v>
      </c>
      <c r="R40" s="11">
        <f>IF(Landbrug!$E$47&gt;0,SUMIF(Landbrug!$B$32:$B$45,$B40,IF($R$31=År2,Landbrug!$D$32:$D$45,Landbrug!$E$32:$E$45)),'[1]Afgrødefordeling - jordtype'!$P11)*(Landbrug!$E$5)*Arealanvendelse!P$36</f>
        <v>4014.7408694953251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940.95375058085449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18.248461771491755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8.9197417432206052</v>
      </c>
      <c r="I41" s="11">
        <f>IF(Landbrug!$E$47&gt;0,SUMIF(Landbrug!$B$32:$B$45,$B41,IF($I$31=År2,Landbrug!$D$32:$D$45,Landbrug!$E$32:$E$45)),'[1]Afgrødefordeling - jordtype'!$P12)*(1-Landbrug!$E$5)*Arealanvendelse!P$36</f>
        <v>876.12529204230952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120.31177142027751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2.3332759554527467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1.1404916863084984</v>
      </c>
      <c r="R41" s="11">
        <f>IF(Landbrug!$E$47&gt;0,SUMIF(Landbrug!$B$32:$B$45,$B41,IF($R$31=År2,Landbrug!$D$32:$D$45,Landbrug!$E$32:$E$45)),'[1]Afgrødefordeling - jordtype'!$P12)*(Landbrug!$E$5)*Arealanvendelse!P$36</f>
        <v>112.0227065428554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8363.1795172083603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130.3028677659139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63.691282225699887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1069.3287972974172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16.660721988069898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8.1436637920540775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18722.430000583321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945.99264079055979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596.03432554762389</v>
      </c>
      <c r="I43" s="11">
        <f>IF(Landbrug!$E$47&gt;0,SUMIF(Landbrug!$B$32:$B$45,$B43,IF($I$31=År2,Landbrug!$D$32:$D$45,Landbrug!$E$32:$E$45)),'[1]Afgrødefordeling - jordtype'!$P14)*(1-Landbrug!$E$5)*Arealanvendelse!P$36</f>
        <v>17432.51933676549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2393.8782509467987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120.95605155280016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76.209851429635265</v>
      </c>
      <c r="R43" s="11">
        <f>IF(Landbrug!$E$47&gt;0,SUMIF(Landbrug!$B$32:$B$45,$B43,IF($R$31=År2,Landbrug!$D$32:$D$45,Landbrug!$E$32:$E$45)),'[1]Afgrødefordeling - jordtype'!$P14)*(Landbrug!$E$5)*Arealanvendelse!P$36</f>
        <v>2228.948320180245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3516.3950575504314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28.595235750568303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13.977184552620391</v>
      </c>
      <c r="I44" s="11">
        <f>IF(Landbrug!$E$47&gt;0,SUMIF(Landbrug!$B$32:$B$45,$B44,IF($I$31=År2,Landbrug!$D$32:$D$45,Landbrug!$E$32:$E$45)),'[1]Afgrødefordeling - jordtype'!$P15)*(1-Landbrug!$E$5)*Arealanvendelse!P$36</f>
        <v>3274.1276017346377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449.61159687842485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3.6562301443695651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1.7871439823220083</v>
      </c>
      <c r="R44" s="11">
        <f>IF(Landbrug!$E$47&gt;0,SUMIF(Landbrug!$B$32:$B$45,$B44,IF($R$31=År2,Landbrug!$D$32:$D$45,Landbrug!$E$32:$E$45)),'[1]Afgrødefordeling - jordtype'!$P15)*(Landbrug!$E$5)*Arealanvendelse!P$36</f>
        <v>418.63491311613683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1352.2082303906368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60.689770294484497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42.636272874021806</v>
      </c>
      <c r="I45" s="11">
        <f>IF(Landbrug!$E$47&gt;0,SUMIF(Landbrug!$B$32:$B$45,$B45,IF($I$31=År2,Landbrug!$D$32:$D$45,Landbrug!$E$32:$E$45)),'[1]Afgrødefordeling - jordtype'!$P16)*(1-Landbrug!$E$5)*Arealanvendelse!P$36</f>
        <v>1259.0457607737774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172.89539196474763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7.7598859313880224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5.4515384130892075</v>
      </c>
      <c r="R45" s="11">
        <f>IF(Landbrug!$E$47&gt;0,SUMIF(Landbrug!$B$32:$B$45,$B45,IF($R$31=År2,Landbrug!$D$32:$D$45,Landbrug!$E$32:$E$45)),'[1]Afgrødefordeling - jordtype'!$P16)*(Landbrug!$E$5)*Arealanvendelse!P$36</f>
        <v>160.98349752511865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32801.817273106717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5693.8119891115466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3886.6099401933679</v>
      </c>
      <c r="I46" s="11">
        <f>IF(Landbrug!$E$47&gt;0,SUMIF(Landbrug!$B$32:$B$45,$B46,IF($I$31=År2,Landbrug!$D$32:$D$45,Landbrug!$E$32:$E$45)),'[1]Afgrødefordeling - jordtype'!$P17)*(1-Landbrug!$E$5)*Arealanvendelse!P$36</f>
        <v>30541.88552857003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9204.342529850368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4194.0900277995279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728.01942297498749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496.9478323835454</v>
      </c>
      <c r="R46" s="11">
        <f>IF(Landbrug!$E$47&gt;0,SUMIF(Landbrug!$B$32:$B$45,$B46,IF($R$31=År2,Landbrug!$D$32:$D$45,Landbrug!$E$32:$E$45)),'[1]Afgrødefordeling - jordtype'!$P17)*(Landbrug!$E$5)*Arealanvendelse!P$36</f>
        <v>3905.131732765065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1176.881173853337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463432.74046917836</v>
      </c>
      <c r="G47" s="37">
        <f t="shared" si="3"/>
        <v>11089.359292242847</v>
      </c>
      <c r="H47" s="37">
        <f t="shared" si="3"/>
        <v>6774.5604261065982</v>
      </c>
      <c r="I47" s="37">
        <f t="shared" si="3"/>
        <v>431423.27786162455</v>
      </c>
      <c r="J47" s="37">
        <f t="shared" si="3"/>
        <v>9204.342529850368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59255.211965074704</v>
      </c>
      <c r="P47" s="37">
        <f t="shared" si="3"/>
        <v>1417.9022715431624</v>
      </c>
      <c r="Q47" s="37">
        <f t="shared" si="3"/>
        <v>866.20555468901136</v>
      </c>
      <c r="R47" s="37">
        <f t="shared" si="3"/>
        <v>55162.433604662598</v>
      </c>
      <c r="S47" s="37">
        <f t="shared" si="3"/>
        <v>1176.881173853337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44" t="s">
        <v>7</v>
      </c>
      <c r="D49" s="445"/>
      <c r="E49" s="446"/>
      <c r="F49" s="447" t="s">
        <v>8</v>
      </c>
      <c r="G49" s="445"/>
      <c r="H49" s="446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1541102</v>
      </c>
      <c r="E51" s="22">
        <f>SUM([1]Dyrehold!$E$22:$E$23)-H51</f>
        <v>1541102</v>
      </c>
      <c r="F51" s="49">
        <f>SUM([1]Dyrehold!C58:D61)</f>
        <v>15447</v>
      </c>
      <c r="G51" s="11">
        <f>$F51/Landbrug!$C6*Landbrug!D6</f>
        <v>15447</v>
      </c>
      <c r="H51" s="22">
        <f>$F51/Landbrug!$C6*Landbrug!E6</f>
        <v>15447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82455</v>
      </c>
      <c r="E52" s="22">
        <f>SUM([1]Dyrehold!$D$22:$D$23)-H52</f>
        <v>82455</v>
      </c>
      <c r="F52" s="49">
        <f>SUM([1]Dyrehold!C36:D51)</f>
        <v>16513</v>
      </c>
      <c r="G52" s="11">
        <f>$F52/Landbrug!$C7*Landbrug!D7</f>
        <v>16513</v>
      </c>
      <c r="H52" s="22">
        <f>$F52/Landbrug!$C7*Landbrug!E7</f>
        <v>16513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1570560</v>
      </c>
      <c r="E53" s="23">
        <f>SUM([1]Dyrehold!$F$22:$F$23)-H53</f>
        <v>1570560</v>
      </c>
      <c r="F53" s="50">
        <f>SUM([1]Dyrehold!C65:D78)</f>
        <v>214987</v>
      </c>
      <c r="G53" s="15">
        <f>$F53/Landbrug!$C8*Landbrug!D8</f>
        <v>214987</v>
      </c>
      <c r="H53" s="23">
        <f>$F53/Landbrug!$C8*Landbrug!E8</f>
        <v>214987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40" x14ac:dyDescent="0.25">
      <c r="A3" s="75" t="s">
        <v>174</v>
      </c>
      <c r="B3" s="75" t="s">
        <v>62</v>
      </c>
    </row>
    <row r="4" spans="1:40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204</v>
      </c>
      <c r="AG4" t="s">
        <v>203</v>
      </c>
      <c r="AH4" t="s">
        <v>208</v>
      </c>
      <c r="AI4" t="s">
        <v>238</v>
      </c>
      <c r="AJ4" t="s">
        <v>231</v>
      </c>
      <c r="AK4" t="s">
        <v>110</v>
      </c>
      <c r="AL4" t="s">
        <v>115</v>
      </c>
      <c r="AM4" t="s">
        <v>118</v>
      </c>
      <c r="AN4" t="s">
        <v>61</v>
      </c>
    </row>
    <row r="5" spans="1:40" x14ac:dyDescent="0.25">
      <c r="A5" s="76" t="s">
        <v>109</v>
      </c>
      <c r="B5" s="214"/>
      <c r="C5" s="214"/>
      <c r="D5" s="214">
        <v>729134</v>
      </c>
      <c r="E5" s="214">
        <v>5193190.6991389664</v>
      </c>
      <c r="F5" s="214"/>
      <c r="G5" s="214">
        <v>19098.45</v>
      </c>
      <c r="H5" s="214"/>
      <c r="I5" s="214"/>
      <c r="J5" s="214">
        <v>428226</v>
      </c>
      <c r="K5" s="214">
        <v>85676.999999999956</v>
      </c>
      <c r="L5" s="214"/>
      <c r="M5" s="214">
        <v>75933.999999999971</v>
      </c>
      <c r="N5" s="214">
        <v>1730078</v>
      </c>
      <c r="O5" s="214"/>
      <c r="P5" s="214">
        <v>995654</v>
      </c>
      <c r="Q5" s="214"/>
      <c r="R5" s="214">
        <v>3786</v>
      </c>
      <c r="S5" s="214">
        <v>21604845.272274934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15034520.266594632</v>
      </c>
      <c r="AB5" s="214">
        <v>29989885.301075269</v>
      </c>
      <c r="AC5" s="214"/>
      <c r="AD5" s="214"/>
      <c r="AE5" s="214"/>
      <c r="AF5" s="214"/>
      <c r="AG5" s="214"/>
      <c r="AH5" s="214">
        <v>6585212.9037426058</v>
      </c>
      <c r="AI5" s="214"/>
      <c r="AJ5" s="214"/>
      <c r="AK5" s="214"/>
      <c r="AL5" s="214"/>
      <c r="AM5" s="214"/>
      <c r="AN5" s="214">
        <v>82833912.892826408</v>
      </c>
    </row>
    <row r="6" spans="1:40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>
        <v>0</v>
      </c>
      <c r="AI6" s="214"/>
      <c r="AJ6" s="214"/>
      <c r="AK6" s="214"/>
      <c r="AL6" s="214"/>
      <c r="AM6" s="214"/>
      <c r="AN6" s="214">
        <v>13090417.500000002</v>
      </c>
    </row>
    <row r="7" spans="1:40" x14ac:dyDescent="0.25">
      <c r="A7" s="77">
        <v>2030</v>
      </c>
      <c r="B7" s="214"/>
      <c r="C7" s="214"/>
      <c r="D7" s="214">
        <v>0</v>
      </c>
      <c r="E7" s="214">
        <v>2107726.1554051582</v>
      </c>
      <c r="F7" s="214"/>
      <c r="G7" s="214">
        <v>6662.2500000000009</v>
      </c>
      <c r="H7" s="214"/>
      <c r="I7" s="214"/>
      <c r="J7" s="214">
        <v>142742</v>
      </c>
      <c r="K7" s="214">
        <v>0</v>
      </c>
      <c r="L7" s="214"/>
      <c r="M7" s="214">
        <v>0</v>
      </c>
      <c r="N7" s="214">
        <v>750000</v>
      </c>
      <c r="O7" s="214"/>
      <c r="P7" s="214">
        <v>0</v>
      </c>
      <c r="Q7" s="214"/>
      <c r="R7" s="214">
        <v>0</v>
      </c>
      <c r="S7" s="214">
        <v>9183914.7647653706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5496496.5540759452</v>
      </c>
      <c r="AB7" s="214">
        <v>12772845.967741935</v>
      </c>
      <c r="AC7" s="214"/>
      <c r="AD7" s="214"/>
      <c r="AE7" s="214"/>
      <c r="AF7" s="214"/>
      <c r="AG7" s="214"/>
      <c r="AH7" s="214">
        <v>1647563.8731680773</v>
      </c>
      <c r="AI7" s="214"/>
      <c r="AJ7" s="214"/>
      <c r="AK7" s="214"/>
      <c r="AL7" s="214"/>
      <c r="AM7" s="214"/>
      <c r="AN7" s="214">
        <v>32107951.565156486</v>
      </c>
    </row>
    <row r="8" spans="1:40" x14ac:dyDescent="0.25">
      <c r="A8" s="77">
        <v>2050</v>
      </c>
      <c r="B8" s="214"/>
      <c r="C8" s="214"/>
      <c r="D8" s="214">
        <v>0</v>
      </c>
      <c r="E8" s="214">
        <v>2328377.5437338082</v>
      </c>
      <c r="F8" s="214"/>
      <c r="G8" s="214">
        <v>7994.7000000000007</v>
      </c>
      <c r="H8" s="214"/>
      <c r="I8" s="214"/>
      <c r="J8" s="214">
        <v>142742</v>
      </c>
      <c r="K8" s="214">
        <v>0</v>
      </c>
      <c r="L8" s="214"/>
      <c r="M8" s="214">
        <v>0</v>
      </c>
      <c r="N8" s="214">
        <v>980000</v>
      </c>
      <c r="O8" s="214"/>
      <c r="P8" s="214">
        <v>0</v>
      </c>
      <c r="Q8" s="214"/>
      <c r="R8" s="214">
        <v>0</v>
      </c>
      <c r="S8" s="214">
        <v>8067420.8408428943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6869189.7125186864</v>
      </c>
      <c r="AB8" s="214">
        <v>14302170</v>
      </c>
      <c r="AC8" s="214"/>
      <c r="AD8" s="214"/>
      <c r="AE8" s="214"/>
      <c r="AF8" s="214"/>
      <c r="AG8" s="214"/>
      <c r="AH8" s="214">
        <v>4937649.0305745285</v>
      </c>
      <c r="AI8" s="214"/>
      <c r="AJ8" s="214"/>
      <c r="AK8" s="214"/>
      <c r="AL8" s="214"/>
      <c r="AM8" s="214"/>
      <c r="AN8" s="214">
        <v>37635543.827669919</v>
      </c>
    </row>
    <row r="9" spans="1:40" x14ac:dyDescent="0.25">
      <c r="A9" s="76" t="s">
        <v>112</v>
      </c>
      <c r="B9" s="214"/>
      <c r="C9" s="214">
        <v>200957.7719250372</v>
      </c>
      <c r="D9" s="214"/>
      <c r="E9" s="214"/>
      <c r="F9" s="214"/>
      <c r="G9" s="214"/>
      <c r="H9" s="214"/>
      <c r="I9" s="214"/>
      <c r="J9" s="214"/>
      <c r="K9" s="214">
        <v>38128946.14261017</v>
      </c>
      <c r="L9" s="214"/>
      <c r="M9" s="214">
        <v>2408702.1829348207</v>
      </c>
      <c r="N9" s="214"/>
      <c r="O9" s="214">
        <v>15043922.092721537</v>
      </c>
      <c r="P9" s="214"/>
      <c r="Q9" s="214">
        <v>0</v>
      </c>
      <c r="R9" s="214">
        <v>10608578.463838041</v>
      </c>
      <c r="S9" s="214"/>
      <c r="T9" s="214">
        <v>4722507.6402383735</v>
      </c>
      <c r="U9" s="214">
        <v>10207705.774666652</v>
      </c>
      <c r="V9" s="214"/>
      <c r="W9" s="214"/>
      <c r="X9" s="214"/>
      <c r="Y9" s="214">
        <v>2620824.2755223601</v>
      </c>
      <c r="Z9" s="214">
        <v>122807.52728752272</v>
      </c>
      <c r="AA9" s="214"/>
      <c r="AB9" s="214"/>
      <c r="AC9" s="214"/>
      <c r="AD9" s="214"/>
      <c r="AE9" s="214"/>
      <c r="AF9" s="214">
        <v>5419255.2320345696</v>
      </c>
      <c r="AG9" s="214">
        <v>2628418.6137326509</v>
      </c>
      <c r="AH9" s="214"/>
      <c r="AI9" s="214">
        <v>667068.15958449838</v>
      </c>
      <c r="AJ9" s="214"/>
      <c r="AK9" s="214"/>
      <c r="AL9" s="214"/>
      <c r="AM9" s="214"/>
      <c r="AN9" s="214">
        <v>92779693.877096221</v>
      </c>
    </row>
    <row r="10" spans="1:40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0</v>
      </c>
      <c r="AH10" s="214"/>
      <c r="AI10" s="214">
        <v>240377.87559326066</v>
      </c>
      <c r="AJ10" s="214"/>
      <c r="AK10" s="214"/>
      <c r="AL10" s="214"/>
      <c r="AM10" s="214"/>
      <c r="AN10" s="214">
        <v>35984266.24676016</v>
      </c>
    </row>
    <row r="11" spans="1:40" x14ac:dyDescent="0.25">
      <c r="A11" s="77">
        <v>2030</v>
      </c>
      <c r="B11" s="214"/>
      <c r="C11" s="214">
        <v>68149.317172280891</v>
      </c>
      <c r="D11" s="214"/>
      <c r="E11" s="214"/>
      <c r="F11" s="214"/>
      <c r="G11" s="214"/>
      <c r="H11" s="214"/>
      <c r="I11" s="214"/>
      <c r="J11" s="214"/>
      <c r="K11" s="214">
        <v>12930386.415146237</v>
      </c>
      <c r="L11" s="214"/>
      <c r="M11" s="214">
        <v>816845.28777331137</v>
      </c>
      <c r="N11" s="214"/>
      <c r="O11" s="214">
        <v>5101733.6049804734</v>
      </c>
      <c r="P11" s="214"/>
      <c r="Q11" s="214">
        <v>0</v>
      </c>
      <c r="R11" s="214">
        <v>4007741.6541369124</v>
      </c>
      <c r="S11" s="214"/>
      <c r="T11" s="214">
        <v>1601508.9535486009</v>
      </c>
      <c r="U11" s="214">
        <v>3856298.7270873999</v>
      </c>
      <c r="V11" s="214"/>
      <c r="W11" s="214"/>
      <c r="X11" s="214"/>
      <c r="Y11" s="214">
        <v>888780.6781218301</v>
      </c>
      <c r="Z11" s="214">
        <v>41646.8049386161</v>
      </c>
      <c r="AA11" s="214"/>
      <c r="AB11" s="214"/>
      <c r="AC11" s="214"/>
      <c r="AD11" s="214"/>
      <c r="AE11" s="214"/>
      <c r="AF11" s="214">
        <v>1535959.9613599998</v>
      </c>
      <c r="AG11" s="214">
        <v>751524.39931332623</v>
      </c>
      <c r="AH11" s="214"/>
      <c r="AI11" s="214">
        <v>226217.87228021017</v>
      </c>
      <c r="AJ11" s="214"/>
      <c r="AK11" s="214"/>
      <c r="AL11" s="214"/>
      <c r="AM11" s="214"/>
      <c r="AN11" s="214">
        <v>31826793.675859198</v>
      </c>
    </row>
    <row r="12" spans="1:40" x14ac:dyDescent="0.25">
      <c r="A12" s="77">
        <v>2050</v>
      </c>
      <c r="B12" s="214"/>
      <c r="C12" s="214">
        <v>60393.362523824209</v>
      </c>
      <c r="D12" s="214"/>
      <c r="E12" s="214"/>
      <c r="F12" s="214"/>
      <c r="G12" s="214"/>
      <c r="H12" s="214"/>
      <c r="I12" s="214"/>
      <c r="J12" s="214"/>
      <c r="K12" s="214">
        <v>11458801.742193921</v>
      </c>
      <c r="L12" s="214"/>
      <c r="M12" s="214">
        <v>723881.55358417076</v>
      </c>
      <c r="N12" s="214"/>
      <c r="O12" s="214">
        <v>4521114.222269618</v>
      </c>
      <c r="P12" s="214"/>
      <c r="Q12" s="214">
        <v>0</v>
      </c>
      <c r="R12" s="214">
        <v>0</v>
      </c>
      <c r="S12" s="214"/>
      <c r="T12" s="214">
        <v>1419244.0193098688</v>
      </c>
      <c r="U12" s="214">
        <v>0</v>
      </c>
      <c r="V12" s="214"/>
      <c r="W12" s="214"/>
      <c r="X12" s="214"/>
      <c r="Y12" s="214">
        <v>787630.10291487398</v>
      </c>
      <c r="Z12" s="214">
        <v>36907.05487567035</v>
      </c>
      <c r="AA12" s="214"/>
      <c r="AB12" s="214"/>
      <c r="AC12" s="214"/>
      <c r="AD12" s="214"/>
      <c r="AE12" s="214"/>
      <c r="AF12" s="214">
        <v>3883295.27067457</v>
      </c>
      <c r="AG12" s="214">
        <v>1876894.2144193249</v>
      </c>
      <c r="AH12" s="214"/>
      <c r="AI12" s="214">
        <v>200472.41171102755</v>
      </c>
      <c r="AJ12" s="214"/>
      <c r="AK12" s="214"/>
      <c r="AL12" s="214"/>
      <c r="AM12" s="214"/>
      <c r="AN12" s="214">
        <v>24968633.954476867</v>
      </c>
    </row>
    <row r="13" spans="1:40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>
        <v>9638396.1067842171</v>
      </c>
    </row>
    <row r="14" spans="1:40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>
        <v>3083197.0190696353</v>
      </c>
    </row>
    <row r="15" spans="1:40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>
        <v>3209159.2069397997</v>
      </c>
    </row>
    <row r="16" spans="1:40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>
        <v>3346039.8807747816</v>
      </c>
    </row>
    <row r="17" spans="1:40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5731415.2670679372</v>
      </c>
      <c r="N17" s="214">
        <v>1218349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550495.18953946978</v>
      </c>
      <c r="AE17" s="214">
        <v>8839771.3685736749</v>
      </c>
      <c r="AF17" s="214"/>
      <c r="AG17" s="214"/>
      <c r="AH17" s="214"/>
      <c r="AI17" s="214"/>
      <c r="AJ17" s="214">
        <v>520446.15570937993</v>
      </c>
      <c r="AK17" s="214"/>
      <c r="AL17" s="214"/>
      <c r="AM17" s="214"/>
      <c r="AN17" s="214">
        <v>17594248.767742805</v>
      </c>
    </row>
    <row r="18" spans="1:40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/>
      <c r="AI18" s="214"/>
      <c r="AJ18" s="214">
        <v>112873.31802427149</v>
      </c>
      <c r="AK18" s="214"/>
      <c r="AL18" s="214"/>
      <c r="AM18" s="214"/>
      <c r="AN18" s="214">
        <v>6211258.0407956997</v>
      </c>
    </row>
    <row r="19" spans="1:40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2477557.7267440576</v>
      </c>
      <c r="N19" s="214">
        <v>232809.00000000006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188838.31013546319</v>
      </c>
      <c r="AE19" s="214">
        <v>2874839.9680931582</v>
      </c>
      <c r="AF19" s="214"/>
      <c r="AG19" s="214"/>
      <c r="AH19" s="214"/>
      <c r="AI19" s="214"/>
      <c r="AJ19" s="214">
        <v>211827.75593717676</v>
      </c>
      <c r="AK19" s="214"/>
      <c r="AL19" s="214"/>
      <c r="AM19" s="214"/>
      <c r="AN19" s="214">
        <v>6349867.7326525999</v>
      </c>
    </row>
    <row r="20" spans="1:40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1358363.0210490497</v>
      </c>
      <c r="N20" s="214">
        <v>2808.9999999999418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151789.74072706219</v>
      </c>
      <c r="AE20" s="214">
        <v>2954639.3356608618</v>
      </c>
      <c r="AF20" s="214"/>
      <c r="AG20" s="214"/>
      <c r="AH20" s="214"/>
      <c r="AI20" s="214"/>
      <c r="AJ20" s="214">
        <v>195745.08174793163</v>
      </c>
      <c r="AK20" s="214"/>
      <c r="AL20" s="214"/>
      <c r="AM20" s="214"/>
      <c r="AN20" s="214">
        <v>5033122.9942945046</v>
      </c>
    </row>
    <row r="21" spans="1:40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/>
      <c r="AI21" s="214"/>
      <c r="AJ21" s="214">
        <v>104190.75509932752</v>
      </c>
      <c r="AK21" s="214"/>
      <c r="AL21" s="214"/>
      <c r="AM21" s="214">
        <v>2479692.6344197881</v>
      </c>
      <c r="AN21" s="214">
        <v>2583883.3895191159</v>
      </c>
    </row>
    <row r="22" spans="1:40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/>
      <c r="AI22" s="214"/>
      <c r="AJ22" s="214">
        <v>104190.75509932752</v>
      </c>
      <c r="AK22" s="214"/>
      <c r="AL22" s="214"/>
      <c r="AM22" s="214">
        <v>827707.93518034508</v>
      </c>
      <c r="AN22" s="214">
        <v>931898.69027967262</v>
      </c>
    </row>
    <row r="23" spans="1:40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/>
      <c r="AI23" s="214"/>
      <c r="AJ23" s="214">
        <v>0</v>
      </c>
      <c r="AK23" s="214"/>
      <c r="AL23" s="214"/>
      <c r="AM23" s="214">
        <v>792057.93807476689</v>
      </c>
      <c r="AN23" s="214">
        <v>792057.93807476689</v>
      </c>
    </row>
    <row r="24" spans="1:40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/>
      <c r="AI24" s="214"/>
      <c r="AJ24" s="214">
        <v>0</v>
      </c>
      <c r="AK24" s="214"/>
      <c r="AL24" s="214"/>
      <c r="AM24" s="214">
        <v>859926.76116467617</v>
      </c>
      <c r="AN24" s="214">
        <v>859926.76116467617</v>
      </c>
    </row>
    <row r="25" spans="1:40" x14ac:dyDescent="0.25">
      <c r="A25" s="76" t="s">
        <v>114</v>
      </c>
      <c r="B25" s="214"/>
      <c r="C25" s="214"/>
      <c r="D25" s="214"/>
      <c r="E25" s="214">
        <v>1187679.6504185018</v>
      </c>
      <c r="F25" s="214"/>
      <c r="G25" s="214">
        <v>7550.55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13654175.348348778</v>
      </c>
      <c r="T25" s="214"/>
      <c r="U25" s="214"/>
      <c r="V25" s="214"/>
      <c r="W25" s="214"/>
      <c r="X25" s="214"/>
      <c r="Y25" s="214"/>
      <c r="Z25" s="214"/>
      <c r="AA25" s="214"/>
      <c r="AB25" s="214">
        <v>20588875.989247307</v>
      </c>
      <c r="AC25" s="214"/>
      <c r="AD25" s="214"/>
      <c r="AE25" s="214"/>
      <c r="AF25" s="214"/>
      <c r="AG25" s="214"/>
      <c r="AH25" s="214"/>
      <c r="AI25" s="214"/>
      <c r="AJ25" s="214"/>
      <c r="AK25" s="214">
        <v>58884353.123488933</v>
      </c>
      <c r="AL25" s="214">
        <v>1963475.5688620496</v>
      </c>
      <c r="AM25" s="214"/>
      <c r="AN25" s="214">
        <v>96286110.230365574</v>
      </c>
    </row>
    <row r="26" spans="1:40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/>
      <c r="AJ26" s="214"/>
      <c r="AK26" s="214">
        <v>8803491.7355084848</v>
      </c>
      <c r="AL26" s="214">
        <v>944817.29105430027</v>
      </c>
      <c r="AM26" s="214"/>
      <c r="AN26" s="214">
        <v>35015136.519419931</v>
      </c>
    </row>
    <row r="27" spans="1:40" x14ac:dyDescent="0.25">
      <c r="A27" s="77">
        <v>2030</v>
      </c>
      <c r="B27" s="214"/>
      <c r="C27" s="214"/>
      <c r="D27" s="214"/>
      <c r="E27" s="214">
        <v>265974.96722969849</v>
      </c>
      <c r="F27" s="214"/>
      <c r="G27" s="214">
        <v>2220.75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3061304.9215884572</v>
      </c>
      <c r="T27" s="214"/>
      <c r="U27" s="214"/>
      <c r="V27" s="214"/>
      <c r="W27" s="214"/>
      <c r="X27" s="214"/>
      <c r="Y27" s="214"/>
      <c r="Z27" s="214"/>
      <c r="AA27" s="214"/>
      <c r="AB27" s="214">
        <v>4257615.3225806449</v>
      </c>
      <c r="AC27" s="214"/>
      <c r="AD27" s="214"/>
      <c r="AE27" s="214"/>
      <c r="AF27" s="214"/>
      <c r="AG27" s="214"/>
      <c r="AH27" s="214"/>
      <c r="AI27" s="214"/>
      <c r="AJ27" s="214"/>
      <c r="AK27" s="214">
        <v>23608621.226751558</v>
      </c>
      <c r="AL27" s="214">
        <v>708274.35921107943</v>
      </c>
      <c r="AM27" s="214"/>
      <c r="AN27" s="214">
        <v>31904011.547361441</v>
      </c>
    </row>
    <row r="28" spans="1:40" x14ac:dyDescent="0.25">
      <c r="A28" s="77">
        <v>2050</v>
      </c>
      <c r="B28" s="214"/>
      <c r="C28" s="214"/>
      <c r="D28" s="214"/>
      <c r="E28" s="214">
        <v>97939.690331660138</v>
      </c>
      <c r="F28" s="214"/>
      <c r="G28" s="214">
        <v>888.29999999999984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896380.09342698799</v>
      </c>
      <c r="T28" s="214"/>
      <c r="U28" s="214"/>
      <c r="V28" s="214"/>
      <c r="W28" s="214"/>
      <c r="X28" s="214"/>
      <c r="Y28" s="214"/>
      <c r="Z28" s="214"/>
      <c r="AA28" s="214"/>
      <c r="AB28" s="214">
        <v>1589129.9999999998</v>
      </c>
      <c r="AC28" s="214"/>
      <c r="AD28" s="214"/>
      <c r="AE28" s="214"/>
      <c r="AF28" s="214"/>
      <c r="AG28" s="214"/>
      <c r="AH28" s="214"/>
      <c r="AI28" s="214"/>
      <c r="AJ28" s="214"/>
      <c r="AK28" s="214">
        <v>26472240.161228888</v>
      </c>
      <c r="AL28" s="214">
        <v>310383.91859666974</v>
      </c>
      <c r="AM28" s="214"/>
      <c r="AN28" s="214">
        <v>29366962.163584206</v>
      </c>
    </row>
    <row r="29" spans="1:40" x14ac:dyDescent="0.25">
      <c r="A29" s="76" t="s">
        <v>209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15722897.23235842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>
        <v>15722897.23235842</v>
      </c>
    </row>
    <row r="30" spans="1:40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>
        <v>0</v>
      </c>
    </row>
    <row r="31" spans="1:40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4495532.3464374151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>
        <v>4495532.3464374151</v>
      </c>
    </row>
    <row r="32" spans="1:40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11227364.885921005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>
        <v>11227364.885921005</v>
      </c>
    </row>
    <row r="33" spans="1:40" x14ac:dyDescent="0.25">
      <c r="A33" s="76" t="s">
        <v>237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1951990.3462772106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>
        <v>1951990.3462772106</v>
      </c>
    </row>
    <row r="34" spans="1:40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>
        <v>678325.22851124685</v>
      </c>
    </row>
    <row r="35" spans="1:40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661961.73730367736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>
        <v>661961.73730367736</v>
      </c>
    </row>
    <row r="36" spans="1:40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611703.3804622863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>
        <v>611703.3804622863</v>
      </c>
    </row>
    <row r="37" spans="1:40" x14ac:dyDescent="0.25">
      <c r="A37" s="76" t="s">
        <v>61</v>
      </c>
      <c r="B37" s="214">
        <v>182574.19618217932</v>
      </c>
      <c r="C37" s="214">
        <v>200957.7719250372</v>
      </c>
      <c r="D37" s="214">
        <v>1462905.7868523435</v>
      </c>
      <c r="E37" s="214">
        <v>6380870.3495574687</v>
      </c>
      <c r="F37" s="214">
        <v>281468.55244752642</v>
      </c>
      <c r="G37" s="214">
        <v>26649</v>
      </c>
      <c r="H37" s="214">
        <v>197788.71253069426</v>
      </c>
      <c r="I37" s="214">
        <v>1445379.0531089196</v>
      </c>
      <c r="J37" s="214">
        <v>428226</v>
      </c>
      <c r="K37" s="214">
        <v>53937520.374968588</v>
      </c>
      <c r="L37" s="214">
        <v>1513844.376677237</v>
      </c>
      <c r="M37" s="214">
        <v>8216051.4500027578</v>
      </c>
      <c r="N37" s="214">
        <v>2948427</v>
      </c>
      <c r="O37" s="214">
        <v>15043922.092721537</v>
      </c>
      <c r="P37" s="214">
        <v>995654</v>
      </c>
      <c r="Q37" s="214">
        <v>692260.49385742994</v>
      </c>
      <c r="R37" s="214">
        <v>12270746.74582617</v>
      </c>
      <c r="S37" s="214">
        <v>35259020.620623715</v>
      </c>
      <c r="T37" s="214">
        <v>4722507.6402383735</v>
      </c>
      <c r="U37" s="214">
        <v>10537731.774666652</v>
      </c>
      <c r="V37" s="214">
        <v>2647325.8446415998</v>
      </c>
      <c r="W37" s="214">
        <v>336392.95646566537</v>
      </c>
      <c r="X37" s="214">
        <v>1951990.3462772106</v>
      </c>
      <c r="Y37" s="214">
        <v>2649469.2755223601</v>
      </c>
      <c r="Z37" s="214">
        <v>122807.52728752272</v>
      </c>
      <c r="AA37" s="214">
        <v>15034520.266594632</v>
      </c>
      <c r="AB37" s="214">
        <v>50578761.290322579</v>
      </c>
      <c r="AC37" s="214">
        <v>682979.63888483576</v>
      </c>
      <c r="AD37" s="214">
        <v>550495.18953946978</v>
      </c>
      <c r="AE37" s="214">
        <v>8839771.3685736749</v>
      </c>
      <c r="AF37" s="214">
        <v>5419255.2320345696</v>
      </c>
      <c r="AG37" s="214">
        <v>2628418.6137326509</v>
      </c>
      <c r="AH37" s="214">
        <v>6585212.9037426058</v>
      </c>
      <c r="AI37" s="214">
        <v>667068.15958449838</v>
      </c>
      <c r="AJ37" s="214">
        <v>624636.91080870747</v>
      </c>
      <c r="AK37" s="214">
        <v>58884353.123488933</v>
      </c>
      <c r="AL37" s="214">
        <v>1963475.5688620496</v>
      </c>
      <c r="AM37" s="214">
        <v>2479692.6344197881</v>
      </c>
      <c r="AN37" s="214">
        <v>319391132.84297001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12.5703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2" width="10.140625" bestFit="1" customWidth="1"/>
    <col min="13" max="13" width="8.8554687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5" t="s">
        <v>278</v>
      </c>
      <c r="B2" s="76">
        <v>1</v>
      </c>
    </row>
    <row r="4" spans="1:11" x14ac:dyDescent="0.25">
      <c r="A4" s="75" t="s">
        <v>305</v>
      </c>
      <c r="B4" s="75" t="s">
        <v>62</v>
      </c>
    </row>
    <row r="5" spans="1:11" x14ac:dyDescent="0.25">
      <c r="A5" s="75" t="s">
        <v>60</v>
      </c>
      <c r="B5" t="s">
        <v>102</v>
      </c>
      <c r="C5" t="s">
        <v>6</v>
      </c>
      <c r="D5" t="s">
        <v>103</v>
      </c>
      <c r="E5" t="s">
        <v>115</v>
      </c>
      <c r="F5" t="s">
        <v>14</v>
      </c>
      <c r="G5" t="s">
        <v>158</v>
      </c>
      <c r="H5" t="s">
        <v>204</v>
      </c>
      <c r="I5" t="s">
        <v>54</v>
      </c>
      <c r="J5" t="s">
        <v>159</v>
      </c>
      <c r="K5" t="s">
        <v>61</v>
      </c>
    </row>
    <row r="6" spans="1:11" x14ac:dyDescent="0.25">
      <c r="A6" s="76">
        <v>2019</v>
      </c>
      <c r="B6" s="74">
        <v>370459.67448149773</v>
      </c>
      <c r="C6" s="74">
        <v>203936.60569913458</v>
      </c>
      <c r="D6" s="74">
        <v>282332.03034110228</v>
      </c>
      <c r="E6" s="74">
        <v>944817.29105430027</v>
      </c>
      <c r="F6" s="74">
        <v>0</v>
      </c>
      <c r="G6" s="74">
        <v>142742</v>
      </c>
      <c r="H6" s="74">
        <v>0</v>
      </c>
      <c r="I6" s="74">
        <v>420628.93071698514</v>
      </c>
      <c r="J6" s="74">
        <v>5421074.2654714445</v>
      </c>
      <c r="K6" s="74">
        <v>7785990.7977644643</v>
      </c>
    </row>
    <row r="7" spans="1:11" x14ac:dyDescent="0.25">
      <c r="A7" s="76">
        <v>2030</v>
      </c>
      <c r="B7" s="74">
        <v>0</v>
      </c>
      <c r="C7" s="74">
        <v>229357.54388267861</v>
      </c>
      <c r="D7" s="74">
        <v>0</v>
      </c>
      <c r="E7" s="74">
        <v>708274.35921107943</v>
      </c>
      <c r="F7" s="74">
        <v>13320.855183331274</v>
      </c>
      <c r="G7" s="74">
        <v>142742</v>
      </c>
      <c r="H7" s="74">
        <v>0</v>
      </c>
      <c r="I7" s="74">
        <v>441024.74516458577</v>
      </c>
      <c r="J7" s="74">
        <v>5101733.6049804734</v>
      </c>
      <c r="K7" s="74">
        <v>6636453.108422148</v>
      </c>
    </row>
    <row r="8" spans="1:11" x14ac:dyDescent="0.25">
      <c r="A8" s="76">
        <v>2050</v>
      </c>
      <c r="B8" s="74">
        <v>0</v>
      </c>
      <c r="C8" s="74">
        <v>267672.75677014887</v>
      </c>
      <c r="D8" s="74">
        <v>0</v>
      </c>
      <c r="E8" s="74">
        <v>310383.91859666974</v>
      </c>
      <c r="F8" s="74">
        <v>47378.129880160915</v>
      </c>
      <c r="G8" s="74">
        <v>142742</v>
      </c>
      <c r="H8" s="74">
        <v>19101.299811254081</v>
      </c>
      <c r="I8" s="74">
        <v>465006.89624185523</v>
      </c>
      <c r="J8" s="74">
        <v>4521114.222269618</v>
      </c>
      <c r="K8" s="74">
        <v>5773399.223569707</v>
      </c>
    </row>
    <row r="9" spans="1:11" x14ac:dyDescent="0.25">
      <c r="A9" s="76" t="s">
        <v>61</v>
      </c>
      <c r="B9" s="74">
        <v>370459.67448149773</v>
      </c>
      <c r="C9" s="74">
        <v>700966.90635196189</v>
      </c>
      <c r="D9" s="74">
        <v>282332.03034110228</v>
      </c>
      <c r="E9" s="74">
        <v>1963475.5688620494</v>
      </c>
      <c r="F9" s="74">
        <v>60698.98506349219</v>
      </c>
      <c r="G9" s="74">
        <v>428226</v>
      </c>
      <c r="H9" s="74">
        <v>19101.299811254081</v>
      </c>
      <c r="I9" s="74">
        <v>1326660.572123426</v>
      </c>
      <c r="J9" s="74">
        <v>15043922.092721537</v>
      </c>
      <c r="K9" s="74">
        <v>20195843.12975632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C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8554687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3.140625" bestFit="1" customWidth="1"/>
    <col min="10" max="11" width="9.85546875" bestFit="1" customWidth="1"/>
    <col min="12" max="12" width="13.85546875" bestFit="1" customWidth="1"/>
    <col min="13" max="13" width="11" bestFit="1" customWidth="1"/>
    <col min="14" max="14" width="16" bestFit="1" customWidth="1"/>
    <col min="15" max="15" width="10" bestFit="1" customWidth="1"/>
    <col min="16" max="16" width="8.7109375" bestFit="1" customWidth="1"/>
    <col min="17" max="17" width="11" bestFit="1" customWidth="1"/>
    <col min="18" max="18" width="9.85546875" bestFit="1" customWidth="1"/>
    <col min="19" max="19" width="21" bestFit="1" customWidth="1"/>
    <col min="20" max="20" width="20.7109375" bestFit="1" customWidth="1"/>
    <col min="21" max="21" width="9.85546875" bestFit="1" customWidth="1"/>
    <col min="22" max="22" width="5.140625" bestFit="1" customWidth="1"/>
    <col min="23" max="23" width="16" bestFit="1" customWidth="1"/>
    <col min="24" max="24" width="9.85546875" bestFit="1" customWidth="1"/>
    <col min="25" max="25" width="12.5703125" bestFit="1" customWidth="1"/>
    <col min="26" max="27" width="9.85546875" bestFit="1" customWidth="1"/>
    <col min="28" max="28" width="9.28515625" bestFit="1" customWidth="1"/>
    <col min="29" max="29" width="12" bestFit="1" customWidth="1"/>
    <col min="30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9" x14ac:dyDescent="0.25">
      <c r="A2" s="75" t="s">
        <v>300</v>
      </c>
      <c r="B2" s="76">
        <v>1</v>
      </c>
    </row>
    <row r="4" spans="1:29" x14ac:dyDescent="0.25">
      <c r="A4" s="75" t="s">
        <v>252</v>
      </c>
      <c r="B4" s="75" t="s">
        <v>62</v>
      </c>
    </row>
    <row r="5" spans="1:29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103</v>
      </c>
      <c r="J5" t="s">
        <v>12</v>
      </c>
      <c r="K5" t="s">
        <v>48</v>
      </c>
      <c r="L5" t="s">
        <v>108</v>
      </c>
      <c r="M5" t="s">
        <v>53</v>
      </c>
      <c r="N5" t="s">
        <v>116</v>
      </c>
      <c r="O5" t="s">
        <v>106</v>
      </c>
      <c r="P5" t="s">
        <v>14</v>
      </c>
      <c r="Q5" t="s">
        <v>117</v>
      </c>
      <c r="R5" t="s">
        <v>52</v>
      </c>
      <c r="S5" t="s">
        <v>121</v>
      </c>
      <c r="T5" t="s">
        <v>107</v>
      </c>
      <c r="U5" t="s">
        <v>13</v>
      </c>
      <c r="V5" t="s">
        <v>99</v>
      </c>
      <c r="W5" t="s">
        <v>140</v>
      </c>
      <c r="X5" t="s">
        <v>208</v>
      </c>
      <c r="Y5" t="s">
        <v>204</v>
      </c>
      <c r="Z5" t="s">
        <v>56</v>
      </c>
      <c r="AA5" t="s">
        <v>55</v>
      </c>
      <c r="AB5" t="s">
        <v>238</v>
      </c>
      <c r="AC5" t="s">
        <v>61</v>
      </c>
    </row>
    <row r="6" spans="1:29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>
        <v>51892.132620096323</v>
      </c>
      <c r="M6" s="94">
        <v>1274488.0820395502</v>
      </c>
      <c r="N6" s="94">
        <v>2536783.2413289398</v>
      </c>
      <c r="O6" s="94">
        <v>880.09999999999991</v>
      </c>
      <c r="P6" s="94">
        <v>8064.2063400965635</v>
      </c>
      <c r="Q6" s="94">
        <v>5269000</v>
      </c>
      <c r="R6" s="94">
        <v>1637775.5474174484</v>
      </c>
      <c r="S6" s="94">
        <v>217010.36743552322</v>
      </c>
      <c r="T6" s="94">
        <v>105946.31157195524</v>
      </c>
      <c r="U6" s="94">
        <v>1382651.4311789067</v>
      </c>
      <c r="V6" s="94">
        <v>76.5</v>
      </c>
      <c r="W6" s="94">
        <v>4368323.901678659</v>
      </c>
      <c r="X6" s="94"/>
      <c r="Y6" s="94"/>
      <c r="Z6" s="94">
        <v>912099.45136908058</v>
      </c>
      <c r="AA6" s="94">
        <v>2006067.2488276002</v>
      </c>
      <c r="AB6" s="94">
        <v>98784.738662362797</v>
      </c>
      <c r="AC6" s="94">
        <v>34594970.783268616</v>
      </c>
    </row>
    <row r="7" spans="1:29" x14ac:dyDescent="0.25">
      <c r="A7" s="76">
        <v>2030</v>
      </c>
      <c r="B7" s="94">
        <v>174210.87532237158</v>
      </c>
      <c r="C7" s="94">
        <v>687988.86288868636</v>
      </c>
      <c r="D7" s="94">
        <v>5908218.6470967978</v>
      </c>
      <c r="E7" s="94">
        <v>436600.41790535423</v>
      </c>
      <c r="F7" s="94">
        <v>149993.63585088099</v>
      </c>
      <c r="G7" s="94">
        <v>1409923.1822879189</v>
      </c>
      <c r="H7" s="94">
        <v>9306959.7990754507</v>
      </c>
      <c r="I7" s="94">
        <v>705482.95012640895</v>
      </c>
      <c r="J7" s="94">
        <v>1966864.1062884273</v>
      </c>
      <c r="K7" s="94">
        <v>2260713.3726883838</v>
      </c>
      <c r="L7" s="94">
        <v>277103.73166504415</v>
      </c>
      <c r="M7" s="94">
        <v>3947808.9573338088</v>
      </c>
      <c r="N7" s="94">
        <v>2743305.1946740989</v>
      </c>
      <c r="O7" s="94">
        <v>880.09999999999991</v>
      </c>
      <c r="P7" s="94"/>
      <c r="Q7" s="94">
        <v>5644471.9873983134</v>
      </c>
      <c r="R7" s="94">
        <v>1602552.8125562731</v>
      </c>
      <c r="S7" s="94">
        <v>205653.94115932021</v>
      </c>
      <c r="T7" s="94">
        <v>107285.76614579541</v>
      </c>
      <c r="U7" s="94">
        <v>1371709.7247209216</v>
      </c>
      <c r="V7" s="94">
        <v>382.5</v>
      </c>
      <c r="W7" s="94">
        <v>1832165.5180253149</v>
      </c>
      <c r="X7" s="94">
        <v>549187.95772269252</v>
      </c>
      <c r="Y7" s="94">
        <v>11296.154873319203</v>
      </c>
      <c r="Z7" s="94">
        <v>887626.91809489275</v>
      </c>
      <c r="AA7" s="94">
        <v>1279947.0869391051</v>
      </c>
      <c r="AB7" s="94">
        <v>104762.9963716285</v>
      </c>
      <c r="AC7" s="94">
        <v>43573097.197211213</v>
      </c>
    </row>
    <row r="8" spans="1:29" x14ac:dyDescent="0.25">
      <c r="A8" s="76">
        <v>2050</v>
      </c>
      <c r="B8" s="94">
        <v>171618.02909345322</v>
      </c>
      <c r="C8" s="94">
        <v>1461442.5911908764</v>
      </c>
      <c r="D8" s="94">
        <v>8126115.2795480713</v>
      </c>
      <c r="E8" s="94">
        <v>160768.92563876283</v>
      </c>
      <c r="F8" s="94">
        <v>173190.56499665862</v>
      </c>
      <c r="G8" s="94">
        <v>1231239.4453288571</v>
      </c>
      <c r="H8" s="94">
        <v>17236371.480906829</v>
      </c>
      <c r="I8" s="94">
        <v>663320.84107050439</v>
      </c>
      <c r="J8" s="94">
        <v>1743466.7311012871</v>
      </c>
      <c r="K8" s="94">
        <v>2125727.7195993885</v>
      </c>
      <c r="L8" s="94">
        <v>422085.12069013191</v>
      </c>
      <c r="M8" s="94">
        <v>7122175.6657367386</v>
      </c>
      <c r="N8" s="94">
        <v>2633771.0318550719</v>
      </c>
      <c r="O8" s="94">
        <v>880.09999999999991</v>
      </c>
      <c r="P8" s="94"/>
      <c r="Q8" s="94">
        <v>5532450.0000000009</v>
      </c>
      <c r="R8" s="94">
        <v>1546501.5552596061</v>
      </c>
      <c r="S8" s="94">
        <v>185155.5122460165</v>
      </c>
      <c r="T8" s="94">
        <v>108902.87589422078</v>
      </c>
      <c r="U8" s="94">
        <v>1348015.0301997077</v>
      </c>
      <c r="V8" s="94">
        <v>382.5</v>
      </c>
      <c r="W8" s="94">
        <v>763243.301390965</v>
      </c>
      <c r="X8" s="94">
        <v>548627.67006383592</v>
      </c>
      <c r="Y8" s="94"/>
      <c r="Z8" s="94">
        <v>809189.73740226508</v>
      </c>
      <c r="AA8" s="94"/>
      <c r="AB8" s="94">
        <v>105379.27852011559</v>
      </c>
      <c r="AC8" s="94">
        <v>54220020.987733372</v>
      </c>
    </row>
    <row r="9" spans="1:29" x14ac:dyDescent="0.25">
      <c r="A9" s="76" t="s">
        <v>61</v>
      </c>
      <c r="B9" s="94">
        <v>522425.80381782062</v>
      </c>
      <c r="C9" s="94">
        <v>2362386.2186137494</v>
      </c>
      <c r="D9" s="94">
        <v>17264862.998886384</v>
      </c>
      <c r="E9" s="94">
        <v>1949587.3506869744</v>
      </c>
      <c r="F9" s="94">
        <v>461459.48087643879</v>
      </c>
      <c r="G9" s="94">
        <v>4149445.2968675392</v>
      </c>
      <c r="H9" s="94">
        <v>30630902.833545581</v>
      </c>
      <c r="I9" s="94">
        <v>1368803.7911969135</v>
      </c>
      <c r="J9" s="94">
        <v>5752061.9049992263</v>
      </c>
      <c r="K9" s="94">
        <v>6363409.3013131451</v>
      </c>
      <c r="L9" s="94">
        <v>751080.98497527232</v>
      </c>
      <c r="M9" s="94">
        <v>12344472.705110097</v>
      </c>
      <c r="N9" s="94">
        <v>7913859.4678581106</v>
      </c>
      <c r="O9" s="94">
        <v>2640.2999999999997</v>
      </c>
      <c r="P9" s="94">
        <v>8064.2063400965635</v>
      </c>
      <c r="Q9" s="94">
        <v>16445921.987398315</v>
      </c>
      <c r="R9" s="94">
        <v>4786829.9152333271</v>
      </c>
      <c r="S9" s="94">
        <v>607819.8208408599</v>
      </c>
      <c r="T9" s="94">
        <v>322134.95361197146</v>
      </c>
      <c r="U9" s="94">
        <v>4102376.1860995358</v>
      </c>
      <c r="V9" s="94">
        <v>841.5</v>
      </c>
      <c r="W9" s="94">
        <v>6963732.721094938</v>
      </c>
      <c r="X9" s="94">
        <v>1097815.6277865283</v>
      </c>
      <c r="Y9" s="94">
        <v>11296.154873319203</v>
      </c>
      <c r="Z9" s="94">
        <v>2608916.1068662382</v>
      </c>
      <c r="AA9" s="94">
        <v>3286014.3357667052</v>
      </c>
      <c r="AB9" s="94">
        <v>308927.01355410687</v>
      </c>
      <c r="AC9" s="94">
        <v>132388088.9682132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14.937447443123975</v>
      </c>
      <c r="C7" s="212">
        <v>0</v>
      </c>
      <c r="D7" s="212">
        <v>35.645669252542554</v>
      </c>
      <c r="E7" s="212">
        <v>33.350183659238098</v>
      </c>
      <c r="F7" s="212">
        <v>1.1331835E-3</v>
      </c>
      <c r="G7" s="212">
        <v>0.94043730016813287</v>
      </c>
      <c r="H7" s="212">
        <v>0</v>
      </c>
      <c r="I7" s="212">
        <v>7.4139714578011855</v>
      </c>
      <c r="J7" s="212">
        <v>45.141316062753432</v>
      </c>
      <c r="K7" s="212">
        <v>137.43015835912738</v>
      </c>
    </row>
    <row r="8" spans="1:11" x14ac:dyDescent="0.25">
      <c r="A8" s="77">
        <v>2050</v>
      </c>
      <c r="B8" s="212">
        <v>10.218240433233161</v>
      </c>
      <c r="C8" s="212">
        <v>0</v>
      </c>
      <c r="D8" s="212">
        <v>61.478646699465124</v>
      </c>
      <c r="E8" s="212">
        <v>21.320096961551638</v>
      </c>
      <c r="F8" s="212">
        <v>1.1331835E-3</v>
      </c>
      <c r="G8" s="212">
        <v>0.34629626582589479</v>
      </c>
      <c r="H8" s="212">
        <v>0</v>
      </c>
      <c r="I8" s="212">
        <v>6.8510778611776075</v>
      </c>
      <c r="J8" s="212">
        <v>45.616200017719663</v>
      </c>
      <c r="K8" s="212">
        <v>145.83169142247311</v>
      </c>
    </row>
    <row r="9" spans="1:11" x14ac:dyDescent="0.25">
      <c r="A9" s="76" t="s">
        <v>243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4.9522184888318357</v>
      </c>
      <c r="C11" s="212">
        <v>2.1694819870080004</v>
      </c>
      <c r="D11" s="212">
        <v>0</v>
      </c>
      <c r="E11" s="212">
        <v>0</v>
      </c>
      <c r="F11" s="212">
        <v>0</v>
      </c>
      <c r="G11" s="212">
        <v>14.69452318597502</v>
      </c>
      <c r="H11" s="212">
        <v>0</v>
      </c>
      <c r="I11" s="212">
        <v>0</v>
      </c>
      <c r="J11" s="212">
        <v>0</v>
      </c>
      <c r="K11" s="212">
        <v>21.816223661814856</v>
      </c>
    </row>
    <row r="12" spans="1:11" x14ac:dyDescent="0.25">
      <c r="A12" s="77">
        <v>2050</v>
      </c>
      <c r="B12" s="212">
        <v>7.896616366583789</v>
      </c>
      <c r="C12" s="212">
        <v>2.1694819870080004</v>
      </c>
      <c r="D12" s="212">
        <v>0</v>
      </c>
      <c r="E12" s="212">
        <v>0</v>
      </c>
      <c r="F12" s="212">
        <v>0</v>
      </c>
      <c r="G12" s="212">
        <v>15.264107648091889</v>
      </c>
      <c r="H12" s="212">
        <v>0</v>
      </c>
      <c r="I12" s="212">
        <v>0</v>
      </c>
      <c r="J12" s="212">
        <v>0</v>
      </c>
      <c r="K12" s="212">
        <v>25.330206001683678</v>
      </c>
    </row>
    <row r="13" spans="1:11" x14ac:dyDescent="0.25">
      <c r="A13" s="76" t="s">
        <v>286</v>
      </c>
      <c r="B13" s="212">
        <v>42.699618400859435</v>
      </c>
      <c r="C13" s="212">
        <v>0</v>
      </c>
      <c r="D13" s="212">
        <v>97.124315952007677</v>
      </c>
      <c r="E13" s="212">
        <v>74.261744888904971</v>
      </c>
      <c r="F13" s="212">
        <v>2.266367E-3</v>
      </c>
      <c r="G13" s="212">
        <v>1.2867335659940276</v>
      </c>
      <c r="H13" s="212">
        <v>0</v>
      </c>
      <c r="I13" s="212">
        <v>18.215615449828295</v>
      </c>
      <c r="J13" s="212">
        <v>138.24894688504975</v>
      </c>
      <c r="K13" s="212">
        <v>371.83924150964418</v>
      </c>
    </row>
    <row r="14" spans="1:11" x14ac:dyDescent="0.25">
      <c r="A14" s="76" t="s">
        <v>244</v>
      </c>
      <c r="B14" s="212">
        <v>20.331989559622627</v>
      </c>
      <c r="C14" s="212">
        <v>6.5084459610240017</v>
      </c>
      <c r="D14" s="212">
        <v>1.420171986175</v>
      </c>
      <c r="E14" s="212">
        <v>0.45076703431999982</v>
      </c>
      <c r="F14" s="212">
        <v>0</v>
      </c>
      <c r="G14" s="212">
        <v>35.05091379207191</v>
      </c>
      <c r="H14" s="212">
        <v>0</v>
      </c>
      <c r="I14" s="212">
        <v>0</v>
      </c>
      <c r="J14" s="212">
        <v>0</v>
      </c>
      <c r="K14" s="212">
        <v>63.762288333213533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1226724.4053813014</v>
      </c>
      <c r="C4" s="213">
        <v>128467.8</v>
      </c>
      <c r="D4" s="213">
        <v>4110801.9934525238</v>
      </c>
      <c r="E4" s="213">
        <v>2806745.2132658474</v>
      </c>
      <c r="F4" s="213">
        <v>189.39</v>
      </c>
      <c r="G4" s="213">
        <v>2100337.5142524187</v>
      </c>
      <c r="H4" s="213">
        <v>1500215.8329256251</v>
      </c>
      <c r="I4" s="213">
        <v>11873482.149277717</v>
      </c>
    </row>
    <row r="5" spans="1:9" x14ac:dyDescent="0.25">
      <c r="A5" s="76">
        <v>2050</v>
      </c>
      <c r="B5" s="213">
        <v>1369532.7191172943</v>
      </c>
      <c r="C5" s="213">
        <v>128467.8</v>
      </c>
      <c r="D5" s="213">
        <v>7272137.0254268544</v>
      </c>
      <c r="E5" s="213">
        <v>1813584.1609675027</v>
      </c>
      <c r="F5" s="213">
        <v>189.39</v>
      </c>
      <c r="G5" s="213">
        <v>2075480.090815831</v>
      </c>
      <c r="H5" s="213">
        <v>1524308.1138306656</v>
      </c>
      <c r="I5" s="213">
        <v>14183699.300158149</v>
      </c>
    </row>
    <row r="6" spans="1:9" x14ac:dyDescent="0.25">
      <c r="A6" s="76" t="s">
        <v>61</v>
      </c>
      <c r="B6" s="213">
        <v>3673562.0644985959</v>
      </c>
      <c r="C6" s="213">
        <v>385403.4</v>
      </c>
      <c r="D6" s="213">
        <v>11511665.378879379</v>
      </c>
      <c r="E6" s="213">
        <v>6297217.2756169559</v>
      </c>
      <c r="F6" s="213">
        <v>378.78</v>
      </c>
      <c r="G6" s="213">
        <v>4879833.7209015833</v>
      </c>
      <c r="H6" s="213">
        <v>4600459.0930326097</v>
      </c>
      <c r="I6" s="213">
        <v>31348519.712929122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25">
      <c r="A4" s="76">
        <v>2030</v>
      </c>
      <c r="B4" s="94">
        <v>9962080.7719730679</v>
      </c>
      <c r="C4" s="94">
        <v>-158.43719999999996</v>
      </c>
      <c r="D4" s="94">
        <v>4941038.3731687963</v>
      </c>
      <c r="E4" s="94">
        <v>8207514.214227682</v>
      </c>
      <c r="F4" s="94">
        <v>-2123333.884788854</v>
      </c>
      <c r="G4" s="94">
        <v>-432816.80873021064</v>
      </c>
      <c r="H4" s="94">
        <v>0</v>
      </c>
      <c r="I4" s="94">
        <v>-630162.68470434938</v>
      </c>
      <c r="J4" s="94">
        <v>19924161.543946128</v>
      </c>
    </row>
    <row r="5" spans="1:10" x14ac:dyDescent="0.25">
      <c r="A5" s="76">
        <v>2050</v>
      </c>
      <c r="B5" s="94">
        <v>4118648.5568612837</v>
      </c>
      <c r="C5" s="94">
        <v>-158.43719999999996</v>
      </c>
      <c r="D5" s="94">
        <v>3889722.8684998509</v>
      </c>
      <c r="E5" s="94">
        <v>5226297.1321887234</v>
      </c>
      <c r="F5" s="94">
        <v>-3088495.2895071078</v>
      </c>
      <c r="G5" s="94">
        <v>-419427.08707637433</v>
      </c>
      <c r="H5" s="94">
        <v>0</v>
      </c>
      <c r="I5" s="94">
        <v>-1489290.6300438091</v>
      </c>
      <c r="J5" s="94">
        <v>8237297.1137225656</v>
      </c>
    </row>
    <row r="6" spans="1:10" x14ac:dyDescent="0.25">
      <c r="A6" s="76" t="s">
        <v>61</v>
      </c>
      <c r="B6" s="94">
        <v>27991109.347601172</v>
      </c>
      <c r="C6" s="94">
        <v>-475.31159999999988</v>
      </c>
      <c r="D6" s="94">
        <v>14350023.142405363</v>
      </c>
      <c r="E6" s="94">
        <v>23159155.372865669</v>
      </c>
      <c r="F6" s="94">
        <v>-5774239.1742959619</v>
      </c>
      <c r="G6" s="94">
        <v>-1017451.1067016447</v>
      </c>
      <c r="H6" s="94">
        <v>0</v>
      </c>
      <c r="I6" s="94">
        <v>-2725903.5750722568</v>
      </c>
      <c r="J6" s="94">
        <v>55982218.695202336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8491384.5112478361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4532656.7470510947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3826092.7896055505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1087304.4023455177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1695304.9435964727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-1763766.4824510801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-491740.36233297375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-394309.28339197114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3402701.5138964402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3556476.756989772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3291848.5859475122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728756.41004021617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-2570873.911416363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25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-1222711.8086435611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-380636.27584635757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25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25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25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25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25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25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25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25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25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25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25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1470696.2607252316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25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408381.62611770164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25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1176267.7635838285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25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165137.50523285434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25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257406.80986345728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25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25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-359567.40233777399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25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-138422.3223713756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-38507.525338239502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25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25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715947.04296484345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25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333246.111510079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25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1095010.7019116108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25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110681.43428938436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25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25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25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-517621.37809074466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25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-266578.82140024804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-38790.811230016763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25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756138.18006096722</v>
      </c>
      <c r="C6" s="94">
        <v>1409923.1822879189</v>
      </c>
      <c r="D6" s="94">
        <v>40222.491866639168</v>
      </c>
      <c r="E6" s="94">
        <v>26732878.560659103</v>
      </c>
      <c r="F6" s="94">
        <v>274685.61490265699</v>
      </c>
      <c r="G6" s="94">
        <v>887626.91809489275</v>
      </c>
      <c r="H6" s="94">
        <v>2197356.204024435</v>
      </c>
      <c r="I6" s="94">
        <v>6820622.9093137532</v>
      </c>
      <c r="J6" s="94">
        <v>7804107.6844212087</v>
      </c>
      <c r="K6" s="94">
        <v>1279947.0869391051</v>
      </c>
      <c r="L6" s="94">
        <v>188838.31013546319</v>
      </c>
      <c r="M6" s="94">
        <v>661961.73730367736</v>
      </c>
      <c r="N6" s="94">
        <v>2491333.4906781032</v>
      </c>
      <c r="O6" s="94">
        <v>51545642.370687917</v>
      </c>
    </row>
    <row r="7" spans="1:15" x14ac:dyDescent="0.25">
      <c r="A7" s="76">
        <v>2050</v>
      </c>
      <c r="B7" s="94">
        <v>1521835.9537147004</v>
      </c>
      <c r="C7" s="94">
        <v>1231239.4453288571</v>
      </c>
      <c r="D7" s="94">
        <v>36767.040101640065</v>
      </c>
      <c r="E7" s="94">
        <v>39922538.109021753</v>
      </c>
      <c r="F7" s="94">
        <v>257869.41866330145</v>
      </c>
      <c r="G7" s="94">
        <v>809189.73740226508</v>
      </c>
      <c r="H7" s="94">
        <v>1983790.0374552771</v>
      </c>
      <c r="I7" s="94">
        <v>2701447.288667188</v>
      </c>
      <c r="J7" s="94">
        <v>7122175.6657367386</v>
      </c>
      <c r="K7" s="94">
        <v>0</v>
      </c>
      <c r="L7" s="94">
        <v>151789.74072706219</v>
      </c>
      <c r="M7" s="94">
        <v>611703.3804622863</v>
      </c>
      <c r="N7" s="94">
        <v>2334131.6581744798</v>
      </c>
      <c r="O7" s="94">
        <v>58684477.475455552</v>
      </c>
    </row>
    <row r="8" spans="1:15" x14ac:dyDescent="0.25">
      <c r="A8" s="76" t="s">
        <v>61</v>
      </c>
      <c r="B8" s="94">
        <v>2563343.9905387862</v>
      </c>
      <c r="C8" s="94">
        <v>4149445.2968675392</v>
      </c>
      <c r="D8" s="94">
        <v>118718.48098549352</v>
      </c>
      <c r="E8" s="94">
        <v>84568423.208514169</v>
      </c>
      <c r="F8" s="94">
        <v>812877.47032527486</v>
      </c>
      <c r="G8" s="94">
        <v>2608916.1068662382</v>
      </c>
      <c r="H8" s="94">
        <v>6444322.3988566566</v>
      </c>
      <c r="I8" s="94">
        <v>18634156.047139313</v>
      </c>
      <c r="J8" s="94">
        <v>22882204.479776748</v>
      </c>
      <c r="K8" s="94">
        <v>3286014.3357667052</v>
      </c>
      <c r="L8" s="94">
        <v>550495.18953946978</v>
      </c>
      <c r="M8" s="94">
        <v>1951990.3462772106</v>
      </c>
      <c r="N8" s="94">
        <v>7436299.1907556877</v>
      </c>
      <c r="O8" s="94">
        <v>156007206.54220927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5232248.8167889407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579870.22365627799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506825.58780650195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20884272.83485553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210089.48510238397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1699454.8233741326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1897119.255071626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6020446.6592587531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30716.468446476159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985484.16596559505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1070503.6080136246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682696.07698701904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147266.58662801079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2027134.8711416433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1141968.1379214316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459015.15773868945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30133854.036523994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193502.23599265714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1488613.1514833367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1751505.460784164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5344398.4307887303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27589.562606446209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0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923907.87146641535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607206.64102514205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113901.26981199977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1588374.092524813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176267.9564046892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155136.14949717541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5848605.7258035736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64596.129800272989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497901.38065030228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594214.23560647713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1783661.0251624556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9506.0234201630083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294462.92097351002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339419.57427429431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204930.84110787377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41571.723507452407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674312.417525545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379867.81579326891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152688.22272359687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9788684.072497759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64367.182670644317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495176.8859719403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582626.19739031594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1777777.2349480088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9177.4774951938543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0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307331.57386244164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201983.09637712303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37888.470915062418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2874839.9680931582</v>
      </c>
      <c r="C7" s="213">
        <v>792057.93807476689</v>
      </c>
      <c r="D7" s="213">
        <v>3666897.9061679253</v>
      </c>
    </row>
    <row r="8" spans="1:4" x14ac:dyDescent="0.25">
      <c r="A8" s="76">
        <v>2050</v>
      </c>
      <c r="B8" s="213">
        <v>2954639.3356608618</v>
      </c>
      <c r="C8" s="213">
        <v>859926.76116467617</v>
      </c>
      <c r="D8" s="213">
        <v>3814566.0968255382</v>
      </c>
    </row>
    <row r="9" spans="1:4" x14ac:dyDescent="0.25">
      <c r="A9" s="76" t="s">
        <v>61</v>
      </c>
      <c r="B9" s="213">
        <v>8839771.3685736749</v>
      </c>
      <c r="C9" s="213">
        <v>2479692.6344197881</v>
      </c>
      <c r="D9" s="213">
        <v>11319464.002993463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382.5</v>
      </c>
      <c r="D7" s="213">
        <v>1262.5999999999999</v>
      </c>
    </row>
    <row r="8" spans="1:4" x14ac:dyDescent="0.25">
      <c r="A8" s="76">
        <v>2050</v>
      </c>
      <c r="B8" s="213">
        <v>880.09999999999991</v>
      </c>
      <c r="C8" s="213">
        <v>382.5</v>
      </c>
      <c r="D8" s="213">
        <v>1262.5999999999999</v>
      </c>
    </row>
    <row r="9" spans="1:4" x14ac:dyDescent="0.25">
      <c r="A9" s="76" t="s">
        <v>61</v>
      </c>
      <c r="B9" s="213">
        <v>2640.2999999999997</v>
      </c>
      <c r="C9" s="213">
        <v>841.5</v>
      </c>
      <c r="D9" s="213">
        <v>3481.7999999999997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2375892.2222222215</v>
      </c>
      <c r="E6" s="213">
        <v>583367.77777777787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2028670</v>
      </c>
      <c r="E7" s="213">
        <v>805590.00000000012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6983232.2222222211</v>
      </c>
      <c r="E8" s="213">
        <v>1894547.777777778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192022.18134320763</v>
      </c>
      <c r="C7" s="213">
        <v>4625.1740616151883</v>
      </c>
      <c r="D7" s="213">
        <v>434193.12711825053</v>
      </c>
      <c r="E7" s="213">
        <v>11670.440813409765</v>
      </c>
      <c r="F7" s="213">
        <v>17321.902684129091</v>
      </c>
      <c r="G7" s="213">
        <v>50359.83830223533</v>
      </c>
      <c r="H7" s="213">
        <v>937940.81802622555</v>
      </c>
      <c r="I7" s="213">
        <v>166043.67427789827</v>
      </c>
      <c r="J7" s="213">
        <v>41769.708970400774</v>
      </c>
      <c r="K7" s="213">
        <v>147577.49231327887</v>
      </c>
      <c r="L7" s="213">
        <v>30087.126736264076</v>
      </c>
      <c r="M7" s="213">
        <v>239284.95773240883</v>
      </c>
      <c r="N7" s="213">
        <v>7362.2335520219131</v>
      </c>
      <c r="O7" s="213">
        <v>95405.326056456383</v>
      </c>
      <c r="P7" s="213">
        <v>2375664.0019878019</v>
      </c>
    </row>
    <row r="8" spans="1:16" x14ac:dyDescent="0.25">
      <c r="A8" s="76">
        <v>2050</v>
      </c>
      <c r="B8" s="213">
        <v>360401.751486836</v>
      </c>
      <c r="C8" s="213">
        <v>3958.7432504587914</v>
      </c>
      <c r="D8" s="213">
        <v>651254.8905223771</v>
      </c>
      <c r="E8" s="213">
        <v>10151.535600351344</v>
      </c>
      <c r="F8" s="213">
        <v>14794.037636208199</v>
      </c>
      <c r="G8" s="213">
        <v>42698.301890549148</v>
      </c>
      <c r="H8" s="213">
        <v>348128.59243619</v>
      </c>
      <c r="I8" s="213">
        <v>141875.95363423511</v>
      </c>
      <c r="J8" s="213">
        <v>0</v>
      </c>
      <c r="K8" s="213">
        <v>127388.71164162173</v>
      </c>
      <c r="L8" s="213">
        <v>26259.617305594747</v>
      </c>
      <c r="M8" s="213">
        <v>216736.50294186559</v>
      </c>
      <c r="N8" s="213">
        <v>5688.9567653769427</v>
      </c>
      <c r="O8" s="213">
        <v>78768.263956909155</v>
      </c>
      <c r="P8" s="213">
        <v>2028105.8590685739</v>
      </c>
    </row>
    <row r="9" spans="1:16" x14ac:dyDescent="0.25">
      <c r="A9" s="76" t="s">
        <v>61</v>
      </c>
      <c r="B9" s="213">
        <v>629360.42383395729</v>
      </c>
      <c r="C9" s="213">
        <v>13696.496943916656</v>
      </c>
      <c r="D9" s="213">
        <v>1373958.9921268884</v>
      </c>
      <c r="E9" s="213">
        <v>34559.837821125846</v>
      </c>
      <c r="F9" s="213">
        <v>51071.43472887142</v>
      </c>
      <c r="G9" s="213">
        <v>148181.60772969545</v>
      </c>
      <c r="H9" s="213">
        <v>2624089.4641639749</v>
      </c>
      <c r="I9" s="213">
        <v>488306.95356337191</v>
      </c>
      <c r="J9" s="213">
        <v>111742.31005548916</v>
      </c>
      <c r="K9" s="213">
        <v>436357.72171570529</v>
      </c>
      <c r="L9" s="213">
        <v>90059.74930643574</v>
      </c>
      <c r="M9" s="213">
        <v>677163.93397688179</v>
      </c>
      <c r="N9" s="213">
        <v>21634.343862733745</v>
      </c>
      <c r="O9" s="213">
        <v>282256.59122732794</v>
      </c>
      <c r="P9" s="213">
        <v>6982439.8610563762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82351.182880658438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58288.817119341562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68352.776296296302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72287.223703703698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12507.261563786009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8852.7384362139928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10381.223703703705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10978.776296296297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9947681.6635649893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1031041.5865025619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9282284.8967713453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754747.71160391532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413577.87514468742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182554.68291658384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618328.66667478776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4334483.9533902621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2040675.045256136</v>
      </c>
      <c r="J16" s="74">
        <f t="shared" si="2"/>
        <v>2040675.045256136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129001.64586960911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497946.35305669124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213231.46451712825</v>
      </c>
      <c r="J17" s="74">
        <f t="shared" si="2"/>
        <v>213231.46451712825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385913.80322865484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98489.793880099023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433355.09307243576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333856.76370300452</v>
      </c>
      <c r="J18" s="74">
        <f t="shared" si="2"/>
        <v>333856.76370300452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133634.50221367736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277057.3714078624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13747586.769258134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13747586.769258134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7848.5969122433526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162858.38592904957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162858.38592904957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33011.927807710199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1402046.2672618506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1402046.2672618506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20302.460574954777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1649650.6771649821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1649650.6771649821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109690.51535185472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4882324.8383110538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4882324.8383110538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3060.6778397979251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25985.154859884387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25985.154859884387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27203.247984048536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810546.44017189322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810546.44017189322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60899.195709225503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870180.12785427761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208518.84610838816</v>
      </c>
      <c r="J26" s="74">
        <f t="shared" si="2"/>
        <v>208518.84610838816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11437.918624561291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571895.93122806458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571895.93122806458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4398.3817089779068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107277.60265799773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107277.60265799773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106695.7809253896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1471334.8189611228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1471334.8189611228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231616.80322174786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1623633.7905844525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924253.53529019956</v>
      </c>
      <c r="J30" s="74">
        <f t="shared" si="2"/>
        <v>924253.53529019956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239782.37745640005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925559.97698170436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479225.4628486993</v>
      </c>
      <c r="J31" s="74">
        <f t="shared" si="2"/>
        <v>479225.4628486993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84754.216683243707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372918.55340627232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347373.63249794272</v>
      </c>
      <c r="J32" s="74">
        <f t="shared" si="2"/>
        <v>347373.63249794272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433292.69443150028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21499983.497691046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21499983.497691046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6754.0164026490274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140145.84035496734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140145.84035496734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28408.02048943688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1206514.182374126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1206514.182374126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15447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17471.040145210623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1419587.202246666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1419587.202246666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16513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94392.863869179797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4201426.3708171928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4201426.3708171928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2633.8297869486291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22361.214891193864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22361.214891193864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52406.076057571037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748823.12373806757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216961.15487834412</v>
      </c>
      <c r="J40" s="74">
        <f t="shared" si="2"/>
        <v>216961.15487834412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9842.7643649202219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492138.21824601106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492138.21824601106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3784.9748865567881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92316.460647726548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92316.460647726548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91815.78089956379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1266139.6186049848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1266139.6186049848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79060.439646113751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371323.16688590246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174818.94696988291</v>
      </c>
      <c r="J58" s="74">
        <f t="shared" si="2"/>
        <v>174818.94696988291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16494.345785989142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36290.859598333307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15540.535829282559</v>
      </c>
      <c r="J59" s="74">
        <f t="shared" si="2"/>
        <v>15540.535829282559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12593.054187007585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30475.191132558361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23478.087248522963</v>
      </c>
      <c r="J60" s="74">
        <f t="shared" si="2"/>
        <v>23478.087248522963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35424.975051695059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1371074.0644107852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1371074.0644107852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1003.5334862024952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11869.29230806001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11869.29230806001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4220.9550789209043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102182.62253197838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102182.62253197838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2595.9033528006162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120228.29516430649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120228.29516430649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14025.195395457202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518137.00105299405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518137.00105299405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391.34290333139484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1893.8257120916192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1893.8257120916192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3478.2484806778398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59073.486285495703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59073.486285495703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7786.6633820463176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63419.652842851501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15197.075189472156</v>
      </c>
      <c r="J68" s="74">
        <f t="shared" si="2"/>
        <v>15197.075189472156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1462.4695955911445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41680.383474347618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41680.383474347618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562.38374570802898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7818.5057330140617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7818.5057330140617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13642.284116811583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188127.09797083176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188127.09797083176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29614.87519350275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139092.18432132437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79178.225924913888</v>
      </c>
      <c r="J72" s="74">
        <f t="shared" ref="J72:J139" si="15">IF(I72&lt;&gt;0,I72,H72)</f>
        <v>79178.225924913888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30658.937880142061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67455.795123888573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34926.461217014716</v>
      </c>
      <c r="J73" s="74">
        <f t="shared" si="15"/>
        <v>34926.461217014716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10836.8024870558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26225.062018675038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24428.645270395795</v>
      </c>
      <c r="J74" s="74">
        <f t="shared" si="15"/>
        <v>24428.645270395795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55401.460038114121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2144235.9487311537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2144235.9487311537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863.57876474024476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10213.977839965244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10213.977839965244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3632.2925175842665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87932.036307036382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87932.036307036382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2233.8736490794759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103461.02452217223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103461.02452217223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12069.214511896756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445876.61247735546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445876.61247735546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336.76546492499762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1629.7091144115411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1629.7091144115411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0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6700.7202423923818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54575.025363163295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15812.359627997545</v>
      </c>
      <c r="J82" s="74">
        <f t="shared" si="15"/>
        <v>15812.359627997545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1258.5107564372033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35867.556558460295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35867.556558460295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483.95262052125832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6728.1217974906649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6728.1217974906649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11739.704780966695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161890.52892953076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161890.52892953076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13783.760387386823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115948.99237869795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54588.785611890991</v>
      </c>
      <c r="J100" s="74">
        <f t="shared" si="15"/>
        <v>54588.785611890991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1181.6018735157202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5473.1798781248162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2343.7347292818963</v>
      </c>
      <c r="J101" s="74">
        <f t="shared" si="15"/>
        <v>2343.7347292818963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1265.2391972252274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6680.4629613491998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5146.6286654234254</v>
      </c>
      <c r="J102" s="74">
        <f t="shared" si="15"/>
        <v>5146.6286654234254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11676.073914337449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695240.14515530912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695240.14515530912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54.609436881159347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1359.7749783408678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1359.7749783408678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862.14146584999958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43939.108230971091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43939.108230971091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22.618556742043957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2205.4105594690259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2205.4105594690259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2919.7157747735632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155947.85896220556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155947.85896220556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49.739868171474811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506.74977693098538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506.74977693098538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879.69440381110383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31453.589712507935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31453.589712507935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2171.3452097525833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37231.259235537887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8921.6231978314154</v>
      </c>
      <c r="J110" s="74">
        <f t="shared" si="15"/>
        <v>8921.6231978314154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249.47249942998766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14968.34996579926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14968.34996579926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409.72583498738095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11991.975658167248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11991.975658167248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37489.59354628501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620377.79400392447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620377.79400392447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60603.873286430513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1002872.8951438521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1002872.8951438521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1762.4124756561669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9933.0272092971827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4676.4692101371147</v>
      </c>
      <c r="J142" s="74">
        <f t="shared" si="29"/>
        <v>4676.4692101371147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151.08140482828051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398.8911682838193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170.81387879232727</v>
      </c>
      <c r="J143" s="74">
        <f t="shared" si="29"/>
        <v>170.81387879232727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161.77539968842146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469.79576069517589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361.93065403956365</v>
      </c>
      <c r="J144" s="74">
        <f t="shared" si="29"/>
        <v>361.93065403956365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1492.9204915766184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69337.677045341785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69337.677045341785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6.9824452938099562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99.101846055044689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99.101846055044689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110.23471335042537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3202.3289213739854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3202.3289213739854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2.8920429159515155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160.73266623816409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160.73266623816409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373.31928024081014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16549.975398864386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16549.975398864386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6.3598148646807422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36.932462489579414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36.932462489579414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112.47905857826152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2292.3710578722707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2292.3710578722707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277.63148655181385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2713.4537551924332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650.21738360813288</v>
      </c>
      <c r="J152" s="74">
        <f t="shared" si="29"/>
        <v>650.21738360813288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31.897931549279576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1090.9092589853615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1090.9092589853615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52.388165702675835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873.98793513732369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873.98793513732369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4793.4762007117151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79322.444169377472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79322.444169377472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7748.9030098657922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128228.84700725913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128228.84700725913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5468.2738439636605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53665.639504659368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25265.783078793629</v>
      </c>
      <c r="J184" s="74">
        <f t="shared" si="29"/>
        <v>25265.783078793629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314.85895525594401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1701.4977942031217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728.61838289091475</v>
      </c>
      <c r="J185" s="74">
        <f t="shared" si="29"/>
        <v>728.61838289091475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407.7280895234743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2511.6050314646018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1934.9405162403295</v>
      </c>
      <c r="J186" s="74">
        <f t="shared" si="29"/>
        <v>1934.9405162403295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9403.4968308872321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653242.1178480743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653242.1178480743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10.929801981174222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317.51074755311117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317.51074755311117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578.51762396536299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34398.22938940717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34398.22938940717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6.2561258552502439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711.66699728918286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711.66699728918286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778.01049498528334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48480.945984512946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48480.945984512946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22.295416568120192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265.00332132867663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265.00332132867663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394.31453895289167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16448.563217935643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16448.563217935643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1254.5770292800325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25097.067076818235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6013.9404475567644</v>
      </c>
      <c r="J194" s="74">
        <f t="shared" si="29"/>
        <v>6013.9404475567644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111.82364371989816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7827.6550603928699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7827.6550603928699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263.96237747912357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9013.3494748969024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9013.3494748969024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25590.487920823747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494049.95979942329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494049.95979942329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699.18177420762208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4597.3858544893137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2164.4492602935693</v>
      </c>
      <c r="J226" s="74">
        <f t="shared" si="42"/>
        <v>2164.4492602935693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40.258342804836346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124.00696817488129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53.102482369719056</v>
      </c>
      <c r="J227" s="74">
        <f t="shared" si="42"/>
        <v>53.102482369719056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52.132730942507166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176.62569243321428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136.07243345054829</v>
      </c>
      <c r="J228" s="74">
        <f t="shared" si="42"/>
        <v>136.07243345054829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1202.3453443600399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65149.130577962533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65149.130577962533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1.3975010321348786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23.140520840605387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23.140520840605387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73.97013944007017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2506.9795280940934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2506.9795280940934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0.79991772540225237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51.867047365338948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51.867047365338948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99.477600017497522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5145.0431490169831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5145.0431490169831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2.8507257239876962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19.313723794531121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19.313723794531121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50.417654054630312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1198.7887744775815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1198.7887744775815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160.41211874940078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1829.1009302985503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438.30237348916262</v>
      </c>
      <c r="J236" s="74">
        <f t="shared" si="42"/>
        <v>438.30237348916262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14.297940418756939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570.48782270840184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570.48782270840184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33.750629298429502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656.90249219870088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656.90249219870088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3272.0385368175012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63169.975991798681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63169.975991798681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190094.71380291169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1332563.9437584109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627371.10472145991</v>
      </c>
      <c r="J268" s="74">
        <f t="shared" si="42"/>
        <v>627371.10472145991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39659.379021781024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153085.20302407476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65554.41532274666</v>
      </c>
      <c r="J269" s="74">
        <f t="shared" si="42"/>
        <v>65554.41532274666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30279.025038301024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133227.7101685245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102638.6279138313</v>
      </c>
      <c r="J270" s="74">
        <f t="shared" si="42"/>
        <v>102638.6279138313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85176.613285608968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4226463.551231917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4226463.551231917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2412.9186696304787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50068.062394832436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50068.062394832436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10148.960103105841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431035.46427317767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431035.46427317767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6241.6488843154139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507157.26158527029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507157.26158527029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33722.497834103626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1500988.3785959526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1500988.3785959526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940.95375058085449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7988.6973424314556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7988.6973424314556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8363.1795172083603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249188.82444356114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249188.82444356114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18722.430000583321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267522.19535770209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64105.600321997299</v>
      </c>
      <c r="J278" s="74">
        <f t="shared" si="55"/>
        <v>64105.600321997299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3516.3950575504314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175819.75287752156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175819.75287752156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1352.2082303906368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32980.688546113095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32980.688546113095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32801.817273106717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452337.06019614165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452337.06019614165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77045.730278438015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540090.56925185048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307446.5565466159</v>
      </c>
      <c r="J282" s="74">
        <f t="shared" si="55"/>
        <v>307446.5565466159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79761.952164331422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307881.1353543193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159411.0411663503</v>
      </c>
      <c r="J283" s="74">
        <f t="shared" si="55"/>
        <v>159411.0411663503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28192.904952089208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124048.78178919252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115551.44023663283</v>
      </c>
      <c r="J284" s="74">
        <f t="shared" si="55"/>
        <v>115551.44023663283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144131.82291798628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7151821.0531904791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7151821.0531904791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2246.6769198798042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46618.546087505936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46618.546087505936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9449.731858521669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401338.6117902298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401338.6117902298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5811.6208668286736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472215.88058231783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472215.88058231783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31399.134383663233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1397575.4714168506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1397575.4714168506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876.12529204230952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7438.3037294392088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7438.3037294392088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0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17432.51933676549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249090.84149022304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72170.630054209134</v>
      </c>
      <c r="J292" s="74">
        <f t="shared" si="55"/>
        <v>72170.630054209134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3274.1276017346377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163706.38008673189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163706.38008673189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1259.0457607737774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30708.43318960433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30708.43318960433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30541.88552857003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421172.60143898078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421172.60143898078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24305.797964183519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114157.04129838073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53745.135043277667</v>
      </c>
      <c r="J310" s="74">
        <f t="shared" si="55"/>
        <v>53745.135043277667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5070.9082572796033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11157.012347666583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4777.6754823581896</v>
      </c>
      <c r="J311" s="74">
        <f t="shared" si="55"/>
        <v>4777.6754823581896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3871.5219924338908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9369.0832216900162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7217.9417139899906</v>
      </c>
      <c r="J312" s="74">
        <f t="shared" si="55"/>
        <v>7217.9417139899906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10890.810756262548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421513.58318608324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421513.58318608324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308.51943494257534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3649.0136167833098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3649.0136167833098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1297.6614071888587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31414.32288803086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31414.32288803086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798.06667797628256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36962.160404397655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36962.160404397655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4311.8096385002391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159292.47701800591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159292.47701800591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120.31177142027751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582.22475543414896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582.22475543414896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1069.3287972974172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18161.146448491865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18161.146448491865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2393.8782509467987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19497.302011686661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4672.0843048078486</v>
      </c>
      <c r="J320" s="74">
        <f t="shared" si="55"/>
        <v>4672.0843048078486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449.61159687842485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12813.930511035109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12813.930511035109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172.89539196474763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2403.6676443879546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2403.6676443879546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4194.0900277995279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57836.501483355503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57836.501483355503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9851.1837425013546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46268.05468340611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26338.090128528933</v>
      </c>
      <c r="J324" s="74">
        <f t="shared" si="55"/>
        <v>26338.090128528933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10198.48398596245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22438.704465914583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11618.046156738314</v>
      </c>
      <c r="J325" s="74">
        <f t="shared" si="55"/>
        <v>11618.046156738314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3604.7875192330221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8723.5857965439136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8126.0201694806565</v>
      </c>
      <c r="J326" s="74">
        <f t="shared" si="55"/>
        <v>8126.0201694806565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18428.91313477646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713265.28240313428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713265.28240313428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287.26351308226765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3397.6092009805202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3397.6092009805202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1208.2570250063316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29249.984707109619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29249.984707109619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743.08264447597276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34415.595409261216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34415.595409261216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4014.7408694953251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148317.77636402665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148317.77636402665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112.0227065428554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542.11148377284019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542.11148377284019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0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2228.948320180245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18154.005346682814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5259.8722459613418</v>
      </c>
      <c r="J334" s="74">
        <f t="shared" si="55"/>
        <v>5259.8722459613418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418.63491311613683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11931.095023809899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11931.095023809899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160.98349752511865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2238.06325827604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2238.06325827604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3905.131732765065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53851.766594830253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53851.766594830253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2746.384178315609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23102.5837079909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10876.696409722119</v>
      </c>
      <c r="J352" s="74">
        <f t="shared" si="60"/>
        <v>10876.696409722119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74.266618226674865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344.00297562595802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147.30956023815244</v>
      </c>
      <c r="J353" s="74">
        <f t="shared" si="60"/>
        <v>147.30956023815244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299.97447245391868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1583.8652145566907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1220.2097612944747</v>
      </c>
      <c r="J354" s="74">
        <f t="shared" si="60"/>
        <v>1220.2097612944747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882.05063937571242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52520.823270987421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52520.823270987421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16.705083875572726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415.9565885017609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415.9565885017609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28.400171477947534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1447.4169933554595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1447.4169933554595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79.344104010248387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7736.4054131067242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7736.4054131067242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84.593059022599562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4518.2844685150876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4518.2844685150876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18.248461771491755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185.91532852795802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185.91532852795802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130.3028677659139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4658.9962642894088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4658.9962642894088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945.99264079055979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16220.588548514424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3886.8945624802518</v>
      </c>
      <c r="J362" s="74">
        <f t="shared" si="60"/>
        <v>3886.8945624802518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28.595235750568303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1715.714145034098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1715.714145034098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60.689770294484497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1776.2859598385705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1776.2859598385705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5693.8119891115466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94221.200795817887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94221.200795817887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9204.342529850368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152313.46018396391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152313.46018396391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351.15683984446963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1979.1339956370246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931.77628514591152</v>
      </c>
      <c r="J394" s="74">
        <f t="shared" si="60"/>
        <v>931.77628514591152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9.4958422671985918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25.071302587548406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10.736077361101533</v>
      </c>
      <c r="J395" s="74">
        <f t="shared" si="60"/>
        <v>10.736077361101533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38.355190294438387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111.3834726150491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85.809827302633821</v>
      </c>
      <c r="J396" s="74">
        <f t="shared" si="60"/>
        <v>85.809827302633821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112.7803304255617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5238.0057559905244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5238.0057559905244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2.1359373205684125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30.315358390827477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30.315358390827477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3.6312889310896077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105.48928928519413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105.48928928519413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10.145057288240707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563.83745140287704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563.83745140287704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10.816196624527405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479.50319611068392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479.50319611068392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2.3332759554527467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13.549706797466971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13.549706797466971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16.660721988069898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339.55260091489561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339.55260091489561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120.95605155280016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1182.173738200772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283.28100803348281</v>
      </c>
      <c r="J404" s="74">
        <f t="shared" si="60"/>
        <v>283.28100803348281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3.6562301443695651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125.04307093743913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125.04307093743913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7.7598859313880224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129.45760919681479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129.45760919681479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728.01942297498749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12047.265411390094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12047.265411390094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1176.881173853337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19475.029664925023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19475.029664925023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1188.1161134445545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11660.171537344855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5489.6087597819587</v>
      </c>
      <c r="J436" s="74">
        <f t="shared" si="64"/>
        <v>5489.6087597819587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21.580106548382705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116.61889578746013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49.93874899672052</v>
      </c>
      <c r="J437" s="74">
        <f t="shared" si="64"/>
        <v>49.93874899672052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105.41377093164485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649.34882893893234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500.2583378145535</v>
      </c>
      <c r="J438" s="74">
        <f t="shared" si="64"/>
        <v>500.2583378145535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774.64214781175053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53812.840724186681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53812.840724186681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3.6459298897636652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105.91426329763448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105.91426329763448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20.781365440527122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1235.6445954897126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1235.6445954897126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23.931521146893385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2722.3355458680985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2722.3355458680985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24.580723756526687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1531.7232201642039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1531.7232201642039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8.9197417432206052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106.02005035992011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106.02005035992011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63.691282225699887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2656.8385860252656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2656.8385860252656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596.03432554762389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11923.312079880207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2857.15014294509</v>
      </c>
      <c r="J446" s="74">
        <f t="shared" si="64"/>
        <v>2857.15014294509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13.977184552620391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978.40291868342729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978.40291868342729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42.636272874021806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1455.8727322836714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1455.8727322836714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3886.6099401933679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75034.891505373162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75034.891505373162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151.9143254099892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998.89441701433486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470.27949153034888</v>
      </c>
      <c r="J478" s="74">
        <f t="shared" si="68"/>
        <v>470.27949153034888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2.7592651016816951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8.4993091074080915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3.639589118850441</v>
      </c>
      <c r="J479" s="74">
        <f t="shared" si="68"/>
        <v>3.639589118850441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13.478364377684429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45.66469851159485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35.180083733332673</v>
      </c>
      <c r="J480" s="74">
        <f t="shared" si="68"/>
        <v>35.180083733332673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99.046918047256085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5366.8612162672925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5366.8612162672925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0.46617411667770531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7.7191441110077825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7.7191441110077825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2.6571368541105698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90.055091784658956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90.055091784658956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3.0599205329562755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198.40670881146775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198.40670881146775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3.1429285617009759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162.55421382688274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162.55421382688274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1.1404916863084984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7.7268539845738022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7.7268539845738022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8.1436637920540775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193.63322074556899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193.63322074556899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76.209851429635265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868.98366055264671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208.23213997346681</v>
      </c>
      <c r="J488" s="74">
        <f t="shared" ref="J488:J505" si="70">IF(I488&lt;&gt;0,I488,H488)</f>
        <v>208.23213997346681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1.7871439823220083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71.307044894648115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71.307044894648115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5.4515384130892075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106.10555252793138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106.10555252793138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496.9478323835454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9594.0748519967292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9594.0748519967292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11</vt:i4>
      </vt:variant>
    </vt:vector>
  </HeadingPairs>
  <TitlesOfParts>
    <vt:vector size="51" baseType="lpstr">
      <vt:lpstr>Overblik</vt:lpstr>
      <vt:lpstr>Resume</vt:lpstr>
      <vt:lpstr>Farvekoder</vt:lpstr>
      <vt:lpstr>Arealanvendelse</vt:lpstr>
      <vt:lpstr>Landbrug</vt:lpstr>
      <vt:lpstr>Landbrugsproduktivititet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2023-12-05T14:44:39Z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