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AABA197A-71D3-483E-A86D-456D022D5EC9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6" r:id="rId38"/>
    <pivotCache cacheId="57" r:id="rId39"/>
    <pivotCache cacheId="58" r:id="rId40"/>
    <pivotCache cacheId="59" r:id="rId41"/>
    <pivotCache cacheId="60" r:id="rId42"/>
    <pivotCache cacheId="61" r:id="rId43"/>
    <pivotCache cacheId="62" r:id="rId44"/>
    <pivotCache cacheId="6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31" i="63"/>
  <c r="C30" i="63"/>
  <c r="C27" i="63"/>
  <c r="C26" i="63"/>
  <c r="C25" i="63"/>
  <c r="C24" i="63"/>
  <c r="C23" i="63"/>
  <c r="C51" i="63"/>
  <c r="C50" i="63"/>
  <c r="C47" i="63"/>
  <c r="C46" i="63"/>
  <c r="C45" i="63"/>
  <c r="C44" i="63"/>
  <c r="C43" i="63"/>
  <c r="C21" i="63"/>
  <c r="C20" i="63"/>
  <c r="C17" i="63"/>
  <c r="C16" i="63"/>
  <c r="C15" i="63"/>
  <c r="C14" i="63"/>
  <c r="C13" i="63"/>
  <c r="C36" i="63"/>
  <c r="C35" i="63"/>
  <c r="C34" i="63"/>
  <c r="C6" i="63"/>
  <c r="C5" i="63"/>
  <c r="C4" i="63"/>
  <c r="C41" i="63"/>
  <c r="C40" i="63"/>
  <c r="C37" i="63"/>
  <c r="C33" i="63"/>
  <c r="C11" i="63"/>
  <c r="C10" i="63"/>
  <c r="C9" i="63"/>
  <c r="C8" i="63"/>
  <c r="C7" i="63"/>
  <c r="C3" i="63"/>
  <c r="C2" i="63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64" i="72" l="1" a="1"/>
  <c r="D64" i="72" s="1"/>
  <c r="D251" i="72" a="1"/>
  <c r="D251" i="72" s="1"/>
  <c r="D252" i="72" s="1" a="1"/>
  <c r="D252" i="72" s="1"/>
  <c r="D250" i="72" a="1"/>
  <c r="D250" i="72" s="1"/>
  <c r="D3" i="72" a="1"/>
  <c r="D3" i="72" s="1"/>
  <c r="D4" i="72" s="1" a="1"/>
  <c r="D4" i="72" s="1"/>
  <c r="D2" i="72" a="1"/>
  <c r="D2" i="72" s="1"/>
  <c r="D188" i="72" a="1"/>
  <c r="D188" i="72" s="1"/>
  <c r="D126" i="72" a="1"/>
  <c r="D126" i="72" s="1"/>
  <c r="D67" i="72" a="1"/>
  <c r="D67" i="72" s="1"/>
  <c r="D127" i="72" a="1"/>
  <c r="D127" i="72" s="1"/>
  <c r="D132" i="72" s="1" a="1"/>
  <c r="D132" i="72" s="1"/>
  <c r="D65" i="72" a="1"/>
  <c r="D65" i="72" s="1"/>
  <c r="D66" i="72" a="1"/>
  <c r="D66" i="72" s="1"/>
  <c r="D128" i="72" a="1"/>
  <c r="D128" i="72" s="1"/>
  <c r="D130" i="72" a="1"/>
  <c r="D130" i="72" s="1"/>
  <c r="D129" i="72" a="1"/>
  <c r="D129" i="72" s="1"/>
  <c r="D131" i="72" a="1"/>
  <c r="D131" i="72" s="1"/>
  <c r="D281" i="72" a="1"/>
  <c r="D281" i="72" s="1"/>
  <c r="D95" i="72" a="1"/>
  <c r="D95" i="72" s="1"/>
  <c r="D219" i="72" a="1"/>
  <c r="D219" i="72" s="1"/>
  <c r="D220" i="72" s="1" a="1"/>
  <c r="D220" i="72" s="1"/>
  <c r="D96" i="72" a="1"/>
  <c r="D96" i="72" s="1"/>
  <c r="D33" i="72" a="1"/>
  <c r="D33" i="72" s="1"/>
  <c r="D157" i="72" a="1"/>
  <c r="D157" i="72" s="1"/>
  <c r="D158" i="72" s="1" a="1"/>
  <c r="D158" i="72" s="1"/>
  <c r="D282" i="72" a="1"/>
  <c r="D282" i="72" s="1"/>
  <c r="D97" i="72" a="1"/>
  <c r="D97" i="72" s="1"/>
  <c r="D34" i="72" a="1"/>
  <c r="D34" i="72" s="1"/>
  <c r="D98" i="72" a="1"/>
  <c r="D98" i="72" s="1"/>
  <c r="D99" i="72" s="1" a="1"/>
  <c r="D99" i="72" s="1"/>
  <c r="D35" i="72" a="1"/>
  <c r="D35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21" i="72" l="1" a="1"/>
  <c r="D221" i="72" s="1"/>
  <c r="D6" i="72" a="1"/>
  <c r="D6" i="72" s="1"/>
  <c r="D5" i="72" a="1"/>
  <c r="D5" i="72" s="1"/>
  <c r="D7" i="72" a="1"/>
  <c r="D7" i="72" s="1"/>
  <c r="D253" i="72" a="1"/>
  <c r="D253" i="72" s="1"/>
  <c r="D36" i="72" a="1"/>
  <c r="D36" i="72" s="1"/>
  <c r="D38" i="72" s="1" a="1"/>
  <c r="D38" i="72" s="1"/>
  <c r="D283" i="72" a="1"/>
  <c r="D283" i="72" s="1"/>
  <c r="D284" i="72" s="1" a="1"/>
  <c r="D284" i="72" s="1"/>
  <c r="D133" i="72" a="1"/>
  <c r="D133" i="72" s="1"/>
  <c r="D134" i="72" s="1" a="1"/>
  <c r="D134" i="72" s="1"/>
  <c r="D189" i="72" a="1"/>
  <c r="D189" i="72" s="1"/>
  <c r="D254" i="72" a="1"/>
  <c r="D254" i="72" s="1"/>
  <c r="D255" i="72" s="1" a="1"/>
  <c r="D255" i="72" s="1"/>
  <c r="D100" i="72" a="1"/>
  <c r="D100" i="72" s="1"/>
  <c r="D69" i="72" a="1"/>
  <c r="D69" i="72" s="1"/>
  <c r="D37" i="72" a="1"/>
  <c r="D37" i="72" s="1"/>
  <c r="D159" i="72" a="1"/>
  <c r="D159" i="72" s="1"/>
  <c r="D68" i="72" a="1"/>
  <c r="D68" i="72" s="1"/>
  <c r="D160" i="72" a="1"/>
  <c r="D160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39" i="72" l="1" a="1"/>
  <c r="D39" i="72" s="1"/>
  <c r="D40" i="72" s="1" a="1"/>
  <c r="D40" i="72" s="1"/>
  <c r="D223" i="72" a="1"/>
  <c r="D223" i="72" s="1"/>
  <c r="D285" i="72" a="1"/>
  <c r="D285" i="72" s="1"/>
  <c r="D286" i="72" s="1" a="1"/>
  <c r="D286" i="72" s="1"/>
  <c r="D8" i="72" a="1"/>
  <c r="D8" i="72" s="1"/>
  <c r="D9" i="72" s="1" a="1"/>
  <c r="D9" i="72" s="1"/>
  <c r="D256" i="72" a="1"/>
  <c r="D256" i="72" s="1"/>
  <c r="D258" i="72" s="1" a="1"/>
  <c r="D258" i="72" s="1"/>
  <c r="D259" i="72" s="1" a="1"/>
  <c r="D259" i="72" s="1"/>
  <c r="D135" i="72" a="1"/>
  <c r="D135" i="72" s="1"/>
  <c r="D136" i="72" s="1" a="1"/>
  <c r="D136" i="72" s="1"/>
  <c r="D161" i="72" a="1"/>
  <c r="D161" i="72" s="1"/>
  <c r="D70" i="72" a="1"/>
  <c r="D70" i="72" s="1"/>
  <c r="D71" i="72" s="1" a="1"/>
  <c r="D71" i="72" s="1"/>
  <c r="D222" i="72" a="1"/>
  <c r="D222" i="72" s="1"/>
  <c r="D225" i="72" s="1" a="1"/>
  <c r="D225" i="72" s="1"/>
  <c r="D102" i="72" a="1"/>
  <c r="D102" i="72" s="1"/>
  <c r="D257" i="72" a="1"/>
  <c r="D257" i="72" s="1"/>
  <c r="D224" i="72" a="1"/>
  <c r="D224" i="72" s="1"/>
  <c r="D101" i="72" a="1"/>
  <c r="D101" i="72" s="1"/>
  <c r="D190" i="72" a="1"/>
  <c r="D190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1" i="72" l="1" a="1"/>
  <c r="D11" i="72" s="1"/>
  <c r="D12" i="72" s="1" a="1"/>
  <c r="D12" i="72" s="1"/>
  <c r="D287" i="72" a="1"/>
  <c r="D287" i="72" s="1"/>
  <c r="D10" i="72" a="1"/>
  <c r="D10" i="72" s="1"/>
  <c r="D260" i="72" a="1"/>
  <c r="D260" i="72" s="1"/>
  <c r="D261" i="72" s="1" a="1"/>
  <c r="D261" i="72" s="1"/>
  <c r="D262" i="72" s="1" a="1"/>
  <c r="D262" i="72" s="1"/>
  <c r="D263" i="72" s="1" a="1"/>
  <c r="D263" i="72" s="1"/>
  <c r="D226" i="72" a="1"/>
  <c r="D226" i="72" s="1"/>
  <c r="D227" i="72" s="1" a="1"/>
  <c r="D227" i="72" s="1"/>
  <c r="D228" i="72" s="1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72" i="72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288" i="72" a="1"/>
  <c r="D288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62" i="72" a="1"/>
  <c r="D162" i="72" s="1"/>
  <c r="D291" i="72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89" i="72" a="1"/>
  <c r="D289" i="72" s="1"/>
  <c r="D290" i="72" a="1"/>
  <c r="D290" i="72" s="1"/>
  <c r="D103" i="72" a="1"/>
  <c r="D103" i="72" s="1"/>
  <c r="D104" i="72" s="1" a="1"/>
  <c r="D104" i="72" s="1"/>
  <c r="D41" i="72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191" i="72" a="1"/>
  <c r="D191" i="72" s="1"/>
  <c r="Z5" i="20"/>
  <c r="P28" i="18"/>
  <c r="P26" i="18"/>
  <c r="Z3" i="20"/>
  <c r="Z4" i="20"/>
  <c r="C265" i="38"/>
  <c r="C268" i="38"/>
  <c r="A32" i="53"/>
  <c r="A36" i="53"/>
  <c r="C275" i="38"/>
  <c r="L16" i="66" s="1"/>
  <c r="D13" i="72" l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163" i="72" a="1"/>
  <c r="D163" i="72" s="1"/>
  <c r="D235" i="72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2" i="72" a="1"/>
  <c r="D192" i="72" s="1"/>
  <c r="D264" i="72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05" i="72" a="1"/>
  <c r="D105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6" i="72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0" i="53"/>
  <c r="D11" i="53"/>
  <c r="D34" i="53"/>
  <c r="D9" i="53"/>
  <c r="D23" i="53"/>
  <c r="D22" i="53"/>
  <c r="D35" i="53"/>
  <c r="D33" i="53"/>
  <c r="D21" i="53"/>
  <c r="D164" i="72" l="1" a="1"/>
  <c r="D164" i="72" s="1"/>
  <c r="D193" i="72" a="1"/>
  <c r="D193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94" i="72" l="1" a="1"/>
  <c r="D194" i="72" s="1"/>
  <c r="D195" i="72" s="1" a="1"/>
  <c r="D195" i="72" s="1"/>
  <c r="D196" i="72" s="1" a="1"/>
  <c r="D196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197" i="72" l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27" i="72" l="1"/>
  <c r="G158" i="72"/>
  <c r="G65" i="72"/>
  <c r="G96" i="72"/>
  <c r="I4" i="58"/>
  <c r="I4" i="37"/>
  <c r="G189" i="72"/>
  <c r="G220" i="72"/>
  <c r="J4" i="37"/>
  <c r="J4" i="58"/>
  <c r="G282" i="72"/>
  <c r="G251" i="72"/>
  <c r="G3" i="72"/>
  <c r="G34" i="72"/>
  <c r="H4" i="37" l="1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O4" i="58"/>
  <c r="F245" i="66"/>
  <c r="E37" i="53"/>
  <c r="E31" i="53"/>
  <c r="J4" i="41"/>
  <c r="E45" i="39" s="1"/>
  <c r="F101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9" i="53"/>
  <c r="I4" i="41"/>
  <c r="D45" i="39" s="1"/>
  <c r="F53" i="66"/>
  <c r="N4" i="58"/>
  <c r="E25" i="53"/>
  <c r="F197" i="66"/>
  <c r="L45" i="39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M45" i="39" l="1"/>
  <c r="M59" i="39" s="1"/>
  <c r="M60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58" i="38"/>
  <c r="L56" i="39"/>
  <c r="L59" i="39"/>
  <c r="L60" i="39" s="1"/>
  <c r="E124" i="38"/>
  <c r="E59" i="39"/>
  <c r="E60" i="39" s="1"/>
  <c r="E56" i="39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D56" i="39"/>
  <c r="E107" i="38"/>
  <c r="D59" i="39"/>
  <c r="D60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13" i="53"/>
  <c r="M4" i="58"/>
  <c r="F149" i="6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7" i="53"/>
  <c r="F5" i="66"/>
  <c r="H4" i="41"/>
  <c r="K45" i="39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M56" i="39"/>
  <c r="M57" i="39" s="1"/>
  <c r="E175" i="38"/>
  <c r="J474" i="58" s="1"/>
  <c r="E190" i="72"/>
  <c r="F190" i="72" s="1"/>
  <c r="G191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74" i="37"/>
  <c r="J53" i="66"/>
  <c r="D19" i="53"/>
  <c r="F19" i="53" s="1"/>
  <c r="H25" i="53" s="1"/>
  <c r="I466" i="37"/>
  <c r="C45" i="39"/>
  <c r="E221" i="72"/>
  <c r="F221" i="72" s="1"/>
  <c r="D57" i="39"/>
  <c r="D58" i="39"/>
  <c r="E58" i="39"/>
  <c r="E57" i="39"/>
  <c r="E159" i="72"/>
  <c r="F159" i="72" s="1"/>
  <c r="K56" i="39"/>
  <c r="K59" i="39"/>
  <c r="K60" i="39" s="1"/>
  <c r="E141" i="38"/>
  <c r="E66" i="72"/>
  <c r="F66" i="72" s="1"/>
  <c r="J474" i="37"/>
  <c r="J466" i="37"/>
  <c r="J101" i="66"/>
  <c r="D31" i="53"/>
  <c r="F31" i="53" s="1"/>
  <c r="H37" i="53" s="1"/>
  <c r="E97" i="72"/>
  <c r="F97" i="72" s="1"/>
  <c r="L57" i="39"/>
  <c r="L58" i="39"/>
  <c r="I466" i="58"/>
  <c r="J197" i="66"/>
  <c r="D25" i="53"/>
  <c r="F25" i="53" s="1"/>
  <c r="I474" i="58"/>
  <c r="E35" i="72"/>
  <c r="F35" i="72" s="1"/>
  <c r="E4" i="72"/>
  <c r="F4" i="72" s="1"/>
  <c r="E128" i="72"/>
  <c r="F128" i="72" s="1"/>
  <c r="M58" i="39" l="1"/>
  <c r="J245" i="66"/>
  <c r="W245" i="66" s="1"/>
  <c r="J466" i="58"/>
  <c r="D37" i="53"/>
  <c r="F37" i="53" s="1"/>
  <c r="H31" i="53" s="1"/>
  <c r="G31" i="53" s="1"/>
  <c r="H192" i="72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C56" i="39"/>
  <c r="C59" i="39"/>
  <c r="C60" i="39" s="1"/>
  <c r="E90" i="3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89" i="37"/>
  <c r="I466" i="41"/>
  <c r="F54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S101" i="66"/>
  <c r="W101" i="66"/>
  <c r="S53" i="66"/>
  <c r="W53" i="66"/>
  <c r="I479" i="58"/>
  <c r="F199" i="66"/>
  <c r="J466" i="41"/>
  <c r="F102" i="66"/>
  <c r="J489" i="37"/>
  <c r="I474" i="41"/>
  <c r="I479" i="37"/>
  <c r="F55" i="66"/>
  <c r="H19" i="53"/>
  <c r="G19" i="53" s="1"/>
  <c r="G25" i="53"/>
  <c r="F103" i="66"/>
  <c r="J474" i="41"/>
  <c r="J479" i="37"/>
  <c r="F247" i="66"/>
  <c r="J479" i="58"/>
  <c r="S197" i="66"/>
  <c r="W197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S245" i="66"/>
  <c r="I489" i="58"/>
  <c r="F198" i="66"/>
  <c r="H466" i="58"/>
  <c r="J149" i="66"/>
  <c r="H474" i="58"/>
  <c r="D13" i="53"/>
  <c r="F13" i="53" s="1"/>
  <c r="H7" i="53" s="1"/>
  <c r="J489" i="58"/>
  <c r="F246" i="66"/>
  <c r="E253" i="72"/>
  <c r="F253" i="72" s="1"/>
  <c r="K57" i="39"/>
  <c r="K58" i="39"/>
  <c r="G37" i="53" l="1"/>
  <c r="J489" i="4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102" i="66"/>
  <c r="P102" i="66" s="1"/>
  <c r="L246" i="66"/>
  <c r="P246" i="66" s="1"/>
  <c r="E384" i="38"/>
  <c r="K247" i="66" s="1"/>
  <c r="N247" i="66" s="1"/>
  <c r="J480" i="58"/>
  <c r="E385" i="38" s="1"/>
  <c r="K266" i="66" s="1"/>
  <c r="N266" i="66" s="1"/>
  <c r="E222" i="72"/>
  <c r="F222" i="72" s="1"/>
  <c r="J5" i="66"/>
  <c r="H474" i="37"/>
  <c r="H466" i="37"/>
  <c r="D7" i="53"/>
  <c r="F7" i="53" s="1"/>
  <c r="E343" i="38"/>
  <c r="E349" i="38"/>
  <c r="M245" i="66" s="1"/>
  <c r="I480" i="58"/>
  <c r="E379" i="38" s="1"/>
  <c r="K218" i="66" s="1"/>
  <c r="N218" i="66" s="1"/>
  <c r="E378" i="38"/>
  <c r="K199" i="66" s="1"/>
  <c r="N199" i="66" s="1"/>
  <c r="E337" i="38"/>
  <c r="E331" i="38"/>
  <c r="F151" i="66"/>
  <c r="H479" i="58"/>
  <c r="E325" i="38"/>
  <c r="M197" i="66" s="1"/>
  <c r="E319" i="38"/>
  <c r="C58" i="39"/>
  <c r="C57" i="39"/>
  <c r="L54" i="66"/>
  <c r="P54" i="66" s="1"/>
  <c r="E192" i="72"/>
  <c r="F192" i="72" s="1"/>
  <c r="H489" i="58"/>
  <c r="F150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479" i="41"/>
  <c r="E366" i="38"/>
  <c r="K103" i="66" s="1"/>
  <c r="N103" i="66" s="1"/>
  <c r="J480" i="37"/>
  <c r="S149" i="66"/>
  <c r="W149" i="66"/>
  <c r="E307" i="38"/>
  <c r="E313" i="38"/>
  <c r="L198" i="66"/>
  <c r="P198" i="66" s="1"/>
  <c r="E360" i="38"/>
  <c r="K55" i="66" s="1"/>
  <c r="N55" i="66" s="1"/>
  <c r="I479" i="41"/>
  <c r="I480" i="37"/>
  <c r="I489" i="41"/>
  <c r="E160" i="72"/>
  <c r="F160" i="72" s="1"/>
  <c r="E285" i="72"/>
  <c r="F285" i="72" s="1"/>
  <c r="N246" i="66" l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198" i="66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N54" i="66"/>
  <c r="Z55" i="66"/>
  <c r="Z199" i="66"/>
  <c r="Y55" i="66"/>
  <c r="Y199" i="66"/>
  <c r="E367" i="38"/>
  <c r="K122" i="66" s="1"/>
  <c r="N122" i="66" s="1"/>
  <c r="J480" i="41"/>
  <c r="L101" i="66"/>
  <c r="J486" i="37"/>
  <c r="Y247" i="66"/>
  <c r="Z103" i="66"/>
  <c r="Y103" i="66"/>
  <c r="Z247" i="66"/>
  <c r="I486" i="58"/>
  <c r="L197" i="66"/>
  <c r="M101" i="66"/>
  <c r="G18" i="39" s="1"/>
  <c r="D20" i="8"/>
  <c r="E372" i="38"/>
  <c r="K151" i="66" s="1"/>
  <c r="N151" i="66" s="1"/>
  <c r="H480" i="58"/>
  <c r="E373" i="38" s="1"/>
  <c r="K170" i="66" s="1"/>
  <c r="N170" i="66" s="1"/>
  <c r="C20" i="8"/>
  <c r="M53" i="66"/>
  <c r="F18" i="39" s="1"/>
  <c r="L150" i="66"/>
  <c r="P150" i="66" s="1"/>
  <c r="V150" i="66" s="1"/>
  <c r="X150" i="66" s="1"/>
  <c r="E6" i="72"/>
  <c r="F6" i="72" s="1"/>
  <c r="L245" i="66"/>
  <c r="J486" i="58"/>
  <c r="E130" i="72"/>
  <c r="F130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I486" i="37"/>
  <c r="L53" i="66"/>
  <c r="G7" i="53"/>
  <c r="H13" i="53"/>
  <c r="G13" i="53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68" i="72"/>
  <c r="F68" i="72" s="1"/>
  <c r="F6" i="66"/>
  <c r="H466" i="41"/>
  <c r="H489" i="37"/>
  <c r="H489" i="41" s="1"/>
  <c r="E37" i="72"/>
  <c r="F37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7" i="66"/>
  <c r="H474" i="41"/>
  <c r="H479" i="37"/>
  <c r="S5" i="66"/>
  <c r="W5" i="66"/>
  <c r="N102" i="66"/>
  <c r="E361" i="38"/>
  <c r="K74" i="66" s="1"/>
  <c r="N74" i="66" s="1"/>
  <c r="I480" i="4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O198" i="66" l="1"/>
  <c r="U198" i="66" s="1"/>
  <c r="Z54" i="66"/>
  <c r="Z198" i="66"/>
  <c r="Y54" i="66"/>
  <c r="O54" i="66"/>
  <c r="U54" i="66" s="1"/>
  <c r="Y198" i="66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86" i="4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55" i="72"/>
  <c r="F255" i="72" s="1"/>
  <c r="Z218" i="66"/>
  <c r="Y74" i="66"/>
  <c r="Z74" i="66"/>
  <c r="Y218" i="66"/>
  <c r="L6" i="66"/>
  <c r="P6" i="66" s="1"/>
  <c r="V6" i="66" s="1"/>
  <c r="X6" i="66" s="1"/>
  <c r="P245" i="66"/>
  <c r="N245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J486" i="41"/>
  <c r="E161" i="72"/>
  <c r="F161" i="72" s="1"/>
  <c r="N150" i="66"/>
  <c r="P101" i="66"/>
  <c r="N101" i="66"/>
  <c r="E354" i="38"/>
  <c r="K7" i="66" s="1"/>
  <c r="N7" i="66" s="1"/>
  <c r="H479" i="41"/>
  <c r="H480" i="37"/>
  <c r="E295" i="38"/>
  <c r="E301" i="38"/>
  <c r="M149" i="66" s="1"/>
  <c r="P197" i="66"/>
  <c r="N197" i="66"/>
  <c r="Y122" i="66"/>
  <c r="Z122" i="66"/>
  <c r="Z266" i="66"/>
  <c r="Y266" i="66"/>
  <c r="Z102" i="66"/>
  <c r="Y102" i="66"/>
  <c r="O102" i="66"/>
  <c r="Y246" i="66"/>
  <c r="Z246" i="66"/>
  <c r="E283" i="38"/>
  <c r="E289" i="38"/>
  <c r="P53" i="66"/>
  <c r="N53" i="66"/>
  <c r="E100" i="72"/>
  <c r="F100" i="72" s="1"/>
  <c r="E223" i="72"/>
  <c r="F223" i="72" s="1"/>
  <c r="E286" i="72"/>
  <c r="F286" i="72" s="1"/>
  <c r="O246" i="66"/>
  <c r="V198" i="66" l="1"/>
  <c r="X198" i="66" s="1"/>
  <c r="Q198" i="66"/>
  <c r="V54" i="66"/>
  <c r="X54" i="66" s="1"/>
  <c r="Q54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B20" i="8"/>
  <c r="M5" i="66"/>
  <c r="N6" i="66"/>
  <c r="L5" i="66"/>
  <c r="H486" i="37"/>
  <c r="H480" i="41"/>
  <c r="E355" i="38"/>
  <c r="K26" i="66" s="1"/>
  <c r="N26" i="66" s="1"/>
  <c r="H486" i="58"/>
  <c r="L149" i="66"/>
  <c r="U246" i="66"/>
  <c r="Q246" i="66"/>
  <c r="V246" i="66"/>
  <c r="X246" i="66" s="1"/>
  <c r="Q102" i="66"/>
  <c r="V102" i="66"/>
  <c r="X102" i="66" s="1"/>
  <c r="U102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7" i="66"/>
  <c r="Z151" i="66"/>
  <c r="Y151" i="66"/>
  <c r="Z7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Y101" i="66"/>
  <c r="Y245" i="66"/>
  <c r="Z101" i="66"/>
  <c r="Z245" i="66"/>
  <c r="O101" i="66"/>
  <c r="E131" i="72"/>
  <c r="F131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Y197" i="66"/>
  <c r="Z53" i="66"/>
  <c r="Y53" i="66"/>
  <c r="O53" i="66"/>
  <c r="Z197" i="66"/>
  <c r="O245" i="66"/>
  <c r="E38" i="72"/>
  <c r="F38" i="72" s="1"/>
  <c r="O197" i="66"/>
  <c r="H486" i="41" l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1" i="72"/>
  <c r="F101" i="72" s="1"/>
  <c r="Y170" i="66"/>
  <c r="Y26" i="66"/>
  <c r="Z170" i="66"/>
  <c r="Z26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P5" i="66"/>
  <c r="V5" i="66" s="1"/>
  <c r="X5" i="66" s="1"/>
  <c r="R5" i="66"/>
  <c r="T5" i="66" s="1"/>
  <c r="N5" i="66"/>
  <c r="V101" i="66"/>
  <c r="X101" i="66" s="1"/>
  <c r="Q101" i="66"/>
  <c r="R101" i="66" s="1"/>
  <c r="T101" i="66" s="1"/>
  <c r="U101" i="66"/>
  <c r="E195" i="72"/>
  <c r="F195" i="72" s="1"/>
  <c r="O150" i="66"/>
  <c r="Y150" i="66"/>
  <c r="Z6" i="66"/>
  <c r="Z150" i="66"/>
  <c r="O6" i="66"/>
  <c r="Y6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U245" i="66"/>
  <c r="V245" i="66"/>
  <c r="X245" i="66" s="1"/>
  <c r="Q245" i="66"/>
  <c r="R245" i="66" s="1"/>
  <c r="T245" i="66" s="1"/>
  <c r="V53" i="66"/>
  <c r="X53" i="66" s="1"/>
  <c r="U53" i="66"/>
  <c r="Q53" i="66"/>
  <c r="R53" i="66" s="1"/>
  <c r="T53" i="66" s="1"/>
  <c r="E224" i="72"/>
  <c r="F224" i="72" s="1"/>
  <c r="R149" i="66"/>
  <c r="T149" i="66" s="1"/>
  <c r="P149" i="66"/>
  <c r="V149" i="66" s="1"/>
  <c r="X149" i="66" s="1"/>
  <c r="N149" i="66"/>
  <c r="E162" i="72"/>
  <c r="F162" i="72" s="1"/>
  <c r="Q197" i="66"/>
  <c r="R197" i="66" s="1"/>
  <c r="T197" i="66" s="1"/>
  <c r="V197" i="66"/>
  <c r="X197" i="66" s="1"/>
  <c r="U197" i="66"/>
  <c r="E288" i="72" l="1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149" i="66"/>
  <c r="Q149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Q6" i="66"/>
  <c r="U6" i="66"/>
  <c r="E132" i="72"/>
  <c r="F13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9" i="72"/>
  <c r="F9" i="72" s="1"/>
  <c r="E71" i="72"/>
  <c r="F71" i="72" s="1"/>
  <c r="U150" i="66"/>
  <c r="Q150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39" i="72"/>
  <c r="F39" i="72" s="1"/>
  <c r="Z5" i="66"/>
  <c r="Y5" i="66"/>
  <c r="Z149" i="66"/>
  <c r="O5" i="66"/>
  <c r="Y149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U149" i="66" l="1"/>
  <c r="E225" i="72"/>
  <c r="F225" i="72" s="1"/>
  <c r="G226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02" i="72"/>
  <c r="F102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3" i="72"/>
  <c r="F1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Q5" i="66"/>
  <c r="U5" i="66"/>
  <c r="E258" i="72"/>
  <c r="F258" i="72" s="1"/>
  <c r="E289" i="72"/>
  <c r="F289" i="72" s="1"/>
  <c r="H227" i="72" l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97" i="72"/>
  <c r="F197" i="72" s="1"/>
  <c r="E10" i="72"/>
  <c r="F10" i="72" s="1"/>
  <c r="E133" i="72"/>
  <c r="F133" i="72" s="1"/>
  <c r="E40" i="72"/>
  <c r="F40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1" i="72" l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27" i="72"/>
  <c r="F22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73" i="72"/>
  <c r="F73" i="72" s="1"/>
  <c r="E259" i="72"/>
  <c r="F259" i="72" s="1"/>
  <c r="E164" i="72"/>
  <c r="F164" i="72" s="1"/>
  <c r="E290" i="72"/>
  <c r="F290" i="72" s="1"/>
  <c r="E103" i="72"/>
  <c r="F103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60" i="72" l="1"/>
  <c r="F260" i="72" s="1"/>
  <c r="E42" i="72"/>
  <c r="F42" i="72" s="1"/>
  <c r="E165" i="72"/>
  <c r="F165" i="72" s="1"/>
  <c r="E12" i="72"/>
  <c r="F12" i="72" s="1"/>
  <c r="E104" i="72"/>
  <c r="F104" i="72" s="1"/>
  <c r="E199" i="72"/>
  <c r="F199" i="72" s="1"/>
  <c r="E291" i="72"/>
  <c r="F29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4" i="72"/>
  <c r="F74" i="72" s="1"/>
  <c r="E228" i="72"/>
  <c r="F228" i="72" s="1"/>
  <c r="G229" i="72" l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5" i="72"/>
  <c r="F13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00" i="72"/>
  <c r="F200" i="72" s="1"/>
  <c r="E292" i="72"/>
  <c r="F292" i="72" s="1"/>
  <c r="E43" i="72"/>
  <c r="F4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5" i="72"/>
  <c r="F75" i="72" s="1"/>
  <c r="E229" i="72"/>
  <c r="F229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2" i="72"/>
  <c r="F26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36" i="72"/>
  <c r="F136" i="72" s="1"/>
  <c r="E106" i="72"/>
  <c r="F106" i="72" s="1"/>
  <c r="E167" i="72"/>
  <c r="F167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0" i="72"/>
  <c r="F23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4" i="72"/>
  <c r="F4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01" i="72"/>
  <c r="F201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07" i="72"/>
  <c r="F107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63" i="72"/>
  <c r="F263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" i="72"/>
  <c r="F16" i="72" s="1"/>
  <c r="E294" i="72"/>
  <c r="F294" i="72" s="1"/>
  <c r="E137" i="72"/>
  <c r="F137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9" i="72"/>
  <c r="F16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02" i="72"/>
  <c r="F202" i="72" s="1"/>
  <c r="E231" i="72"/>
  <c r="F23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8" i="72"/>
  <c r="F78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5" i="72"/>
  <c r="F295" i="72" s="1"/>
  <c r="G296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38" i="72"/>
  <c r="F138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64" i="72"/>
  <c r="F264" i="72" s="1"/>
  <c r="E46" i="72"/>
  <c r="F4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H297" i="72" l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8" i="72"/>
  <c r="F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79" i="72"/>
  <c r="F7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70" i="72"/>
  <c r="F170" i="72" s="1"/>
  <c r="E109" i="72"/>
  <c r="F109" i="72" s="1"/>
  <c r="E232" i="72"/>
  <c r="F232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5" i="72"/>
  <c r="F26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47" i="72"/>
  <c r="F4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39" i="72"/>
  <c r="F139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0" i="72"/>
  <c r="F110" i="72" s="1"/>
  <c r="E298" i="72"/>
  <c r="F29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1" i="72"/>
  <c r="F171" i="72" s="1"/>
  <c r="E233" i="72"/>
  <c r="F23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80" i="72"/>
  <c r="F8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6" i="72"/>
  <c r="F20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" i="72"/>
  <c r="F20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99" i="72"/>
  <c r="F299" i="72" s="1"/>
  <c r="E267" i="72"/>
  <c r="F26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1" i="72"/>
  <c r="F141" i="72" s="1"/>
  <c r="E172" i="72"/>
  <c r="F172" i="72" s="1"/>
  <c r="E234" i="72"/>
  <c r="F234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7" i="72"/>
  <c r="F207" i="72" s="1"/>
  <c r="G208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0" i="72"/>
  <c r="F50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H209" i="72"/>
  <c r="I210" i="72" s="1"/>
  <c r="J211" i="72" s="1"/>
  <c r="K212" i="72" s="1"/>
  <c r="L213" i="72" s="1"/>
  <c r="M214" i="72" s="1"/>
  <c r="N215" i="72" s="1"/>
  <c r="O216" i="72" s="1"/>
  <c r="P217" i="72" s="1"/>
  <c r="Q218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300" i="72"/>
  <c r="F300" i="72" s="1"/>
  <c r="E142" i="72"/>
  <c r="F142" i="72" s="1"/>
  <c r="E268" i="72"/>
  <c r="F268" i="72" s="1"/>
  <c r="E235" i="72"/>
  <c r="F23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9" i="72"/>
  <c r="F20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51" i="72"/>
  <c r="F51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43" i="72"/>
  <c r="F143" i="72" s="1"/>
  <c r="E175" i="72"/>
  <c r="F175" i="72" s="1"/>
  <c r="E115" i="72"/>
  <c r="F115" i="72" s="1"/>
  <c r="E236" i="72"/>
  <c r="F236" i="72" s="1"/>
  <c r="E301" i="72"/>
  <c r="F301" i="72" s="1"/>
  <c r="E24" i="72"/>
  <c r="F2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85" i="72"/>
  <c r="F85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5" i="72"/>
  <c r="H26" i="72" s="1"/>
  <c r="I27" i="72" s="1"/>
  <c r="J28" i="72" s="1"/>
  <c r="K29" i="72" s="1"/>
  <c r="L30" i="72" s="1"/>
  <c r="M31" i="72" s="1"/>
  <c r="N32" i="72" s="1"/>
  <c r="E270" i="72"/>
  <c r="F27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6" i="72"/>
  <c r="H87" i="72" s="1"/>
  <c r="I88" i="72" s="1"/>
  <c r="J89" i="72" s="1"/>
  <c r="K90" i="72" s="1"/>
  <c r="L91" i="72" s="1"/>
  <c r="M92" i="72" s="1"/>
  <c r="N93" i="72" s="1"/>
  <c r="O9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10" i="72"/>
  <c r="F210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37" i="72"/>
  <c r="F237" i="72" s="1"/>
  <c r="E116" i="72"/>
  <c r="F11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11" i="72"/>
  <c r="H212" i="72" s="1"/>
  <c r="I213" i="72" s="1"/>
  <c r="J214" i="72" s="1"/>
  <c r="K215" i="72" s="1"/>
  <c r="L216" i="72" s="1"/>
  <c r="M217" i="72" s="1"/>
  <c r="N218" i="72" s="1"/>
  <c r="E25" i="72"/>
  <c r="F25" i="72" s="1"/>
  <c r="E177" i="72" l="1"/>
  <c r="F177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71" i="72"/>
  <c r="F27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6" i="72"/>
  <c r="H27" i="72" s="1"/>
  <c r="I28" i="72" s="1"/>
  <c r="J29" i="72" s="1"/>
  <c r="K30" i="72" s="1"/>
  <c r="L31" i="72" s="1"/>
  <c r="M3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5" i="72"/>
  <c r="F145" i="72" s="1"/>
  <c r="E211" i="72"/>
  <c r="F211" i="72" s="1"/>
  <c r="E303" i="72"/>
  <c r="F303" i="72" s="1"/>
  <c r="E87" i="72"/>
  <c r="F87" i="72" s="1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55" i="72"/>
  <c r="F55" i="72" s="1"/>
  <c r="E238" i="72"/>
  <c r="F238" i="72" s="1"/>
  <c r="E26" i="72"/>
  <c r="F26" i="72" s="1"/>
  <c r="G88" i="72"/>
  <c r="H89" i="72" s="1"/>
  <c r="I90" i="72" s="1"/>
  <c r="J91" i="72" s="1"/>
  <c r="K92" i="72" s="1"/>
  <c r="L93" i="72" s="1"/>
  <c r="M94" i="72" s="1"/>
  <c r="G304" i="72"/>
  <c r="H305" i="72" s="1"/>
  <c r="I306" i="72" s="1"/>
  <c r="J307" i="72" s="1"/>
  <c r="K308" i="72" s="1"/>
  <c r="L309" i="72" s="1"/>
  <c r="M310" i="72" s="1"/>
  <c r="N311" i="72" s="1"/>
  <c r="G212" i="72"/>
  <c r="H213" i="72" s="1"/>
  <c r="I214" i="72" s="1"/>
  <c r="J215" i="72" s="1"/>
  <c r="K216" i="72" s="1"/>
  <c r="L217" i="72" s="1"/>
  <c r="M218" i="72" s="1"/>
  <c r="E117" i="72"/>
  <c r="F11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12" i="72" l="1"/>
  <c r="F212" i="72" s="1"/>
  <c r="G213" i="72" s="1"/>
  <c r="H214" i="72" s="1"/>
  <c r="I215" i="72" s="1"/>
  <c r="J216" i="72" s="1"/>
  <c r="K217" i="72" s="1"/>
  <c r="L218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118" i="72"/>
  <c r="H119" i="72" s="1"/>
  <c r="I120" i="72" s="1"/>
  <c r="J121" i="72" s="1"/>
  <c r="K122" i="72" s="1"/>
  <c r="L123" i="72" s="1"/>
  <c r="M124" i="72" s="1"/>
  <c r="N125" i="72" s="1"/>
  <c r="E304" i="72"/>
  <c r="F304" i="72" s="1"/>
  <c r="E88" i="72"/>
  <c r="F88" i="72" s="1"/>
  <c r="G27" i="72"/>
  <c r="H28" i="72" s="1"/>
  <c r="I29" i="72" s="1"/>
  <c r="J30" i="72" s="1"/>
  <c r="K31" i="72" s="1"/>
  <c r="L32" i="72" s="1"/>
  <c r="E146" i="72"/>
  <c r="F146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56" i="72"/>
  <c r="H57" i="72" s="1"/>
  <c r="I58" i="72" s="1"/>
  <c r="J59" i="72" s="1"/>
  <c r="K60" i="72" s="1"/>
  <c r="L61" i="72" s="1"/>
  <c r="M62" i="72" s="1"/>
  <c r="N63" i="72" s="1"/>
  <c r="E27" i="72" l="1"/>
  <c r="F27" i="72" s="1"/>
  <c r="G28" i="72" s="1"/>
  <c r="H29" i="72" s="1"/>
  <c r="I30" i="72" s="1"/>
  <c r="J31" i="72" s="1"/>
  <c r="K3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13" i="72"/>
  <c r="F213" i="72" s="1"/>
  <c r="G214" i="72" s="1"/>
  <c r="H215" i="72" s="1"/>
  <c r="I216" i="72" s="1"/>
  <c r="J217" i="72" s="1"/>
  <c r="K218" i="72" s="1"/>
  <c r="E239" i="72"/>
  <c r="F239" i="72" s="1"/>
  <c r="G240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56" i="72"/>
  <c r="F56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89" i="72"/>
  <c r="H90" i="72" s="1"/>
  <c r="I91" i="72" s="1"/>
  <c r="J92" i="72" s="1"/>
  <c r="K93" i="72" s="1"/>
  <c r="L94" i="72" s="1"/>
  <c r="G305" i="72"/>
  <c r="H306" i="72" s="1"/>
  <c r="I307" i="72" s="1"/>
  <c r="J308" i="72" s="1"/>
  <c r="K309" i="72" s="1"/>
  <c r="L310" i="72" s="1"/>
  <c r="M311" i="72" s="1"/>
  <c r="E118" i="72"/>
  <c r="F118" i="72" s="1"/>
  <c r="E89" i="72" l="1"/>
  <c r="F89" i="72" s="1"/>
  <c r="G90" i="72" s="1"/>
  <c r="H91" i="72" s="1"/>
  <c r="I92" i="72" s="1"/>
  <c r="J93" i="72" s="1"/>
  <c r="K94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H241" i="72"/>
  <c r="I242" i="72" s="1"/>
  <c r="J243" i="72" s="1"/>
  <c r="K244" i="72" s="1"/>
  <c r="L245" i="72" s="1"/>
  <c r="M246" i="72" s="1"/>
  <c r="N247" i="72" s="1"/>
  <c r="O248" i="72" s="1"/>
  <c r="P249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8" i="72"/>
  <c r="F28" i="72" s="1"/>
  <c r="G29" i="72" s="1"/>
  <c r="H30" i="72" s="1"/>
  <c r="I31" i="72" s="1"/>
  <c r="J32" i="72" s="1"/>
  <c r="E274" i="72"/>
  <c r="F274" i="72" s="1"/>
  <c r="E214" i="72"/>
  <c r="F214" i="72" s="1"/>
  <c r="E305" i="72"/>
  <c r="F305" i="72" s="1"/>
  <c r="G57" i="72"/>
  <c r="H58" i="72" s="1"/>
  <c r="I59" i="72" s="1"/>
  <c r="J60" i="72" s="1"/>
  <c r="K61" i="72" s="1"/>
  <c r="L62" i="72" s="1"/>
  <c r="M63" i="72" s="1"/>
  <c r="G119" i="72"/>
  <c r="H120" i="72" s="1"/>
  <c r="I121" i="72" s="1"/>
  <c r="J122" i="72" s="1"/>
  <c r="K123" i="72" s="1"/>
  <c r="L124" i="72" s="1"/>
  <c r="M125" i="72" s="1"/>
  <c r="E148" i="72" l="1"/>
  <c r="F148" i="72" s="1"/>
  <c r="E57" i="72"/>
  <c r="F57" i="72" s="1"/>
  <c r="G58" i="72" s="1"/>
  <c r="H59" i="72" s="1"/>
  <c r="I60" i="72" s="1"/>
  <c r="J61" i="72" s="1"/>
  <c r="K62" i="72" s="1"/>
  <c r="L63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119" i="72"/>
  <c r="F119" i="72" s="1"/>
  <c r="G215" i="72"/>
  <c r="H216" i="72" s="1"/>
  <c r="I217" i="72" s="1"/>
  <c r="J218" i="72" s="1"/>
  <c r="E90" i="72"/>
  <c r="F90" i="72" s="1"/>
  <c r="G275" i="72"/>
  <c r="H276" i="72" s="1"/>
  <c r="I277" i="72" s="1"/>
  <c r="J278" i="72" s="1"/>
  <c r="K279" i="72" s="1"/>
  <c r="L280" i="72" s="1"/>
  <c r="E181" i="72"/>
  <c r="F181" i="72" s="1"/>
  <c r="E29" i="72"/>
  <c r="F29" i="72" s="1"/>
  <c r="G306" i="72"/>
  <c r="H307" i="72" s="1"/>
  <c r="I308" i="72" s="1"/>
  <c r="J309" i="72" s="1"/>
  <c r="K310" i="72" s="1"/>
  <c r="L311" i="72" s="1"/>
  <c r="G149" i="72" l="1"/>
  <c r="H150" i="72" s="1"/>
  <c r="I151" i="72" s="1"/>
  <c r="J152" i="72" s="1"/>
  <c r="K153" i="72" s="1"/>
  <c r="L154" i="72" s="1"/>
  <c r="M155" i="72" s="1"/>
  <c r="N156" i="72" s="1"/>
  <c r="E306" i="72"/>
  <c r="F306" i="72" s="1"/>
  <c r="G307" i="72" s="1"/>
  <c r="H308" i="72" s="1"/>
  <c r="I309" i="72" s="1"/>
  <c r="J310" i="72" s="1"/>
  <c r="K311" i="72" s="1"/>
  <c r="E58" i="72"/>
  <c r="F58" i="72" s="1"/>
  <c r="E242" i="72"/>
  <c r="F242" i="72" s="1"/>
  <c r="E275" i="72"/>
  <c r="F275" i="72" s="1"/>
  <c r="G91" i="72"/>
  <c r="H92" i="72" s="1"/>
  <c r="I93" i="72" s="1"/>
  <c r="J94" i="72" s="1"/>
  <c r="G30" i="72"/>
  <c r="H31" i="72" s="1"/>
  <c r="I32" i="72" s="1"/>
  <c r="E215" i="72"/>
  <c r="F215" i="72" s="1"/>
  <c r="G182" i="72"/>
  <c r="H183" i="72" s="1"/>
  <c r="I184" i="72" s="1"/>
  <c r="J185" i="72" s="1"/>
  <c r="K186" i="72" s="1"/>
  <c r="L187" i="72" s="1"/>
  <c r="G120" i="72"/>
  <c r="H121" i="72" s="1"/>
  <c r="I122" i="72" s="1"/>
  <c r="J123" i="72" s="1"/>
  <c r="K124" i="72" s="1"/>
  <c r="L125" i="72" s="1"/>
  <c r="E91" i="72" l="1"/>
  <c r="F91" i="72" s="1"/>
  <c r="G92" i="72" s="1"/>
  <c r="H93" i="72" s="1"/>
  <c r="I94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120" i="72"/>
  <c r="F120" i="72" s="1"/>
  <c r="E182" i="72"/>
  <c r="F182" i="72" s="1"/>
  <c r="E307" i="72"/>
  <c r="F307" i="72" s="1"/>
  <c r="G216" i="72"/>
  <c r="H217" i="72" s="1"/>
  <c r="I218" i="72" s="1"/>
  <c r="G276" i="72"/>
  <c r="H277" i="72" s="1"/>
  <c r="I278" i="72" s="1"/>
  <c r="J279" i="72" s="1"/>
  <c r="K280" i="72" s="1"/>
  <c r="G243" i="72"/>
  <c r="H244" i="72" s="1"/>
  <c r="I245" i="72" s="1"/>
  <c r="J246" i="72" s="1"/>
  <c r="K247" i="72" s="1"/>
  <c r="L248" i="72" s="1"/>
  <c r="M249" i="72" s="1"/>
  <c r="G59" i="72"/>
  <c r="H60" i="72" s="1"/>
  <c r="I61" i="72" s="1"/>
  <c r="J62" i="72" s="1"/>
  <c r="K63" i="72" s="1"/>
  <c r="E30" i="72"/>
  <c r="F30" i="72" s="1"/>
  <c r="E150" i="72" l="1"/>
  <c r="F150" i="72" s="1"/>
  <c r="G151" i="72" s="1"/>
  <c r="H152" i="72" s="1"/>
  <c r="I153" i="72" s="1"/>
  <c r="J154" i="72" s="1"/>
  <c r="K155" i="72" s="1"/>
  <c r="L156" i="72" s="1"/>
  <c r="E243" i="72"/>
  <c r="F243" i="72" s="1"/>
  <c r="E276" i="72"/>
  <c r="F276" i="72" s="1"/>
  <c r="E216" i="72"/>
  <c r="F216" i="72" s="1"/>
  <c r="G308" i="72"/>
  <c r="H309" i="72" s="1"/>
  <c r="I310" i="72" s="1"/>
  <c r="J311" i="72" s="1"/>
  <c r="G183" i="72"/>
  <c r="H184" i="72" s="1"/>
  <c r="I185" i="72" s="1"/>
  <c r="J186" i="72" s="1"/>
  <c r="K187" i="72" s="1"/>
  <c r="G31" i="72"/>
  <c r="H32" i="72" s="1"/>
  <c r="G121" i="72"/>
  <c r="H122" i="72" s="1"/>
  <c r="I123" i="72" s="1"/>
  <c r="J124" i="72" s="1"/>
  <c r="K125" i="72" s="1"/>
  <c r="E59" i="72"/>
  <c r="F59" i="72" s="1"/>
  <c r="E92" i="72"/>
  <c r="F92" i="72" s="1"/>
  <c r="E31" i="72" l="1"/>
  <c r="F31" i="72" s="1"/>
  <c r="G32" i="72" s="1"/>
  <c r="E32" i="72" s="1"/>
  <c r="F32" i="72" s="1"/>
  <c r="AL32" i="72" s="1"/>
  <c r="E121" i="72"/>
  <c r="F121" i="72" s="1"/>
  <c r="E151" i="72"/>
  <c r="F151" i="72" s="1"/>
  <c r="E183" i="72"/>
  <c r="F183" i="72" s="1"/>
  <c r="E308" i="72"/>
  <c r="F308" i="72" s="1"/>
  <c r="G93" i="72"/>
  <c r="H94" i="72" s="1"/>
  <c r="G60" i="72"/>
  <c r="H61" i="72" s="1"/>
  <c r="I62" i="72" s="1"/>
  <c r="J63" i="72" s="1"/>
  <c r="G217" i="72"/>
  <c r="H218" i="72" s="1"/>
  <c r="G277" i="72"/>
  <c r="H278" i="72" s="1"/>
  <c r="I279" i="72" s="1"/>
  <c r="J280" i="72" s="1"/>
  <c r="G244" i="72"/>
  <c r="H245" i="72" s="1"/>
  <c r="I246" i="72" s="1"/>
  <c r="J247" i="72" s="1"/>
  <c r="K248" i="72" s="1"/>
  <c r="L249" i="72" s="1"/>
  <c r="E60" i="72" l="1"/>
  <c r="F60" i="72" s="1"/>
  <c r="G61" i="72" s="1"/>
  <c r="H62" i="72" s="1"/>
  <c r="I63" i="72" s="1"/>
  <c r="E244" i="72"/>
  <c r="F244" i="72" s="1"/>
  <c r="G245" i="72" s="1"/>
  <c r="H246" i="72" s="1"/>
  <c r="I247" i="72" s="1"/>
  <c r="J248" i="72" s="1"/>
  <c r="K249" i="72" s="1"/>
  <c r="E217" i="72"/>
  <c r="F217" i="72" s="1"/>
  <c r="G218" i="72" s="1"/>
  <c r="E218" i="72" s="1"/>
  <c r="F218" i="72" s="1"/>
  <c r="G152" i="72"/>
  <c r="H153" i="72" s="1"/>
  <c r="I154" i="72" s="1"/>
  <c r="J155" i="72" s="1"/>
  <c r="K156" i="72" s="1"/>
  <c r="E277" i="72"/>
  <c r="F277" i="72" s="1"/>
  <c r="G309" i="72"/>
  <c r="H310" i="72" s="1"/>
  <c r="I311" i="72" s="1"/>
  <c r="E93" i="72"/>
  <c r="F93" i="72" s="1"/>
  <c r="G94" i="72" s="1"/>
  <c r="E94" i="72" s="1"/>
  <c r="F94" i="72" s="1"/>
  <c r="AL94" i="72" s="1"/>
  <c r="G184" i="72"/>
  <c r="H185" i="72" s="1"/>
  <c r="I186" i="72" s="1"/>
  <c r="J187" i="72" s="1"/>
  <c r="G122" i="72"/>
  <c r="H123" i="72" s="1"/>
  <c r="I124" i="72" s="1"/>
  <c r="J125" i="72" s="1"/>
  <c r="E122" i="72" l="1"/>
  <c r="F122" i="72" s="1"/>
  <c r="G123" i="72" s="1"/>
  <c r="H124" i="72" s="1"/>
  <c r="I125" i="72" s="1"/>
  <c r="E245" i="72"/>
  <c r="F245" i="72" s="1"/>
  <c r="E309" i="72"/>
  <c r="F309" i="72" s="1"/>
  <c r="G278" i="72"/>
  <c r="H279" i="72" s="1"/>
  <c r="I280" i="72" s="1"/>
  <c r="E184" i="72"/>
  <c r="F184" i="72" s="1"/>
  <c r="E152" i="72"/>
  <c r="F152" i="72" s="1"/>
  <c r="E61" i="72"/>
  <c r="F61" i="72" s="1"/>
  <c r="E278" i="72" l="1"/>
  <c r="F278" i="72" s="1"/>
  <c r="G279" i="72" s="1"/>
  <c r="G153" i="72"/>
  <c r="H154" i="72" s="1"/>
  <c r="I155" i="72" s="1"/>
  <c r="J156" i="72" s="1"/>
  <c r="G185" i="72"/>
  <c r="H186" i="72" s="1"/>
  <c r="I187" i="72" s="1"/>
  <c r="G310" i="72"/>
  <c r="H311" i="72" s="1"/>
  <c r="G246" i="72"/>
  <c r="H247" i="72" s="1"/>
  <c r="I248" i="72" s="1"/>
  <c r="J249" i="72" s="1"/>
  <c r="E123" i="72"/>
  <c r="F123" i="72" s="1"/>
  <c r="G62" i="72"/>
  <c r="H63" i="72" s="1"/>
  <c r="H280" i="72" l="1"/>
  <c r="E279" i="72"/>
  <c r="F279" i="72" s="1"/>
  <c r="G280" i="72" s="1"/>
  <c r="E62" i="72"/>
  <c r="F62" i="72" s="1"/>
  <c r="G63" i="72" s="1"/>
  <c r="E63" i="72" s="1"/>
  <c r="F63" i="72" s="1"/>
  <c r="E246" i="72"/>
  <c r="F246" i="72" s="1"/>
  <c r="E153" i="72"/>
  <c r="F153" i="72" s="1"/>
  <c r="E185" i="72"/>
  <c r="F185" i="72" s="1"/>
  <c r="G124" i="72"/>
  <c r="H125" i="72" s="1"/>
  <c r="E310" i="72"/>
  <c r="F310" i="72" s="1"/>
  <c r="G311" i="72" s="1"/>
  <c r="E280" i="72" l="1"/>
  <c r="F280" i="72" s="1"/>
  <c r="E124" i="72"/>
  <c r="F124" i="72" s="1"/>
  <c r="G125" i="72" s="1"/>
  <c r="E125" i="72" s="1"/>
  <c r="F125" i="72" s="1"/>
  <c r="AL125" i="72" s="1"/>
  <c r="AL127" i="72" s="1"/>
  <c r="E311" i="72"/>
  <c r="F311" i="72" s="1"/>
  <c r="G247" i="72"/>
  <c r="H248" i="72" s="1"/>
  <c r="I249" i="72" s="1"/>
  <c r="G186" i="72"/>
  <c r="H187" i="72" s="1"/>
  <c r="AL63" i="72"/>
  <c r="G154" i="72"/>
  <c r="H155" i="72" s="1"/>
  <c r="I156" i="72" s="1"/>
  <c r="E154" i="72" l="1"/>
  <c r="F154" i="72" s="1"/>
  <c r="G155" i="72" s="1"/>
  <c r="H156" i="72" s="1"/>
  <c r="E247" i="72"/>
  <c r="F247" i="72" s="1"/>
  <c r="E186" i="72"/>
  <c r="F186" i="72" s="1"/>
  <c r="G187" i="72" s="1"/>
  <c r="E187" i="72" s="1"/>
  <c r="F187" i="72" s="1"/>
  <c r="E155" i="72" l="1"/>
  <c r="F155" i="72" s="1"/>
  <c r="G248" i="72"/>
  <c r="H249" i="72" s="1"/>
  <c r="E248" i="72" l="1"/>
  <c r="F248" i="72" s="1"/>
  <c r="G249" i="72" s="1"/>
  <c r="E249" i="72" s="1"/>
  <c r="F249" i="72" s="1"/>
  <c r="G156" i="72"/>
  <c r="E156" i="72" s="1"/>
  <c r="F156" i="72" s="1"/>
  <c r="H34" i="26" s="1" a="1"/>
  <c r="H34" i="26" s="1"/>
  <c r="I218" i="35" s="1"/>
  <c r="D24" i="26" a="1"/>
  <c r="D24" i="26" s="1"/>
  <c r="H187" i="35" s="1"/>
  <c r="E23" i="26" a="1"/>
  <c r="E23" i="26" s="1"/>
  <c r="G23" i="26" a="1"/>
  <c r="G23" i="26" s="1"/>
  <c r="E27" i="26" a="1"/>
  <c r="E27" i="26" s="1"/>
  <c r="E34" i="26" a="1"/>
  <c r="E34" i="26" s="1"/>
  <c r="I197" i="35" s="1"/>
  <c r="H37" i="26" a="1"/>
  <c r="H37" i="26" s="1"/>
  <c r="I221" i="35" s="1"/>
  <c r="D27" i="26" a="1"/>
  <c r="D27" i="26" s="1"/>
  <c r="E24" i="26" a="1"/>
  <c r="E24" i="26" s="1"/>
  <c r="I187" i="35" s="1"/>
  <c r="H35" i="26" a="1"/>
  <c r="H35" i="26" s="1"/>
  <c r="D37" i="26" a="1"/>
  <c r="D37" i="26" s="1"/>
  <c r="H200" i="35" s="1"/>
  <c r="E28" i="26" a="1"/>
  <c r="E28" i="26" s="1"/>
  <c r="I191" i="35" s="1"/>
  <c r="D38" i="26" a="1"/>
  <c r="D38" i="26" s="1"/>
  <c r="H201" i="35" s="1"/>
  <c r="D36" i="26" a="1"/>
  <c r="D36" i="26" s="1"/>
  <c r="H199" i="35" s="1"/>
  <c r="D42" i="26" a="1"/>
  <c r="D42" i="26" s="1"/>
  <c r="H205" i="35" s="1"/>
  <c r="D41" i="26" a="1"/>
  <c r="D41" i="26" s="1"/>
  <c r="H204" i="35" s="1"/>
  <c r="F42" i="26" a="1"/>
  <c r="F42" i="26" s="1"/>
  <c r="G226" i="35" s="1"/>
  <c r="G26" i="26" a="1"/>
  <c r="G26" i="26" s="1"/>
  <c r="H210" i="35" s="1"/>
  <c r="D29" i="26" a="1"/>
  <c r="D29" i="26" s="1"/>
  <c r="H192" i="35" s="1"/>
  <c r="F23" i="26" a="1"/>
  <c r="F23" i="26" s="1"/>
  <c r="H38" i="26" a="1"/>
  <c r="H38" i="26" s="1"/>
  <c r="I222" i="35" s="1"/>
  <c r="G38" i="26" a="1"/>
  <c r="G38" i="26" s="1"/>
  <c r="H222" i="35" s="1"/>
  <c r="G41" i="26" a="1"/>
  <c r="G41" i="26" s="1"/>
  <c r="H225" i="35" s="1"/>
  <c r="H24" i="26" a="1"/>
  <c r="H24" i="26" s="1"/>
  <c r="I208" i="35" s="1"/>
  <c r="D40" i="26" a="1"/>
  <c r="D40" i="26" s="1"/>
  <c r="H203" i="35" s="1"/>
  <c r="H31" i="26" a="1"/>
  <c r="H31" i="26" s="1"/>
  <c r="H28" i="26" a="1"/>
  <c r="H28" i="26" s="1"/>
  <c r="I212" i="35" s="1"/>
  <c r="F35" i="26" a="1"/>
  <c r="F35" i="26" s="1"/>
  <c r="G29" i="26" a="1"/>
  <c r="G29" i="26" s="1"/>
  <c r="H213" i="35" s="1"/>
  <c r="H23" i="26" a="1"/>
  <c r="H23" i="26" s="1"/>
  <c r="F41" i="26" a="1"/>
  <c r="F41" i="26" s="1"/>
  <c r="G225" i="35" s="1"/>
  <c r="F40" i="26" a="1"/>
  <c r="F40" i="26" s="1"/>
  <c r="G224" i="35" s="1"/>
  <c r="D28" i="26" a="1"/>
  <c r="D28" i="26" s="1"/>
  <c r="H191" i="35" s="1"/>
  <c r="E29" i="26" a="1"/>
  <c r="E29" i="26" s="1"/>
  <c r="I192" i="35" s="1"/>
  <c r="E33" i="26" a="1"/>
  <c r="E33" i="26" s="1"/>
  <c r="I196" i="35" s="1"/>
  <c r="F36" i="26" a="1"/>
  <c r="F36" i="26" s="1"/>
  <c r="G220" i="35" s="1"/>
  <c r="F24" i="26" a="1"/>
  <c r="F24" i="26" s="1"/>
  <c r="G208" i="35" s="1"/>
  <c r="G34" i="26" l="1" a="1"/>
  <c r="G34" i="26" s="1"/>
  <c r="H218" i="35" s="1"/>
  <c r="D35" i="26" a="1"/>
  <c r="D35" i="26" s="1"/>
  <c r="E26" i="26" a="1"/>
  <c r="E26" i="26" s="1"/>
  <c r="I189" i="35" s="1"/>
  <c r="J28" i="37" s="1"/>
  <c r="E30" i="26" a="1"/>
  <c r="E30" i="26" s="1"/>
  <c r="I193" i="35" s="1"/>
  <c r="G28" i="26" a="1"/>
  <c r="G28" i="26" s="1"/>
  <c r="H212" i="35" s="1"/>
  <c r="I38" i="58" s="1"/>
  <c r="F29" i="26" a="1"/>
  <c r="F29" i="26" s="1"/>
  <c r="G213" i="35" s="1"/>
  <c r="D30" i="26" a="1"/>
  <c r="D30" i="26" s="1"/>
  <c r="H193" i="35" s="1"/>
  <c r="F30" i="26" a="1"/>
  <c r="F30" i="26" s="1"/>
  <c r="G214" i="35" s="1"/>
  <c r="E41" i="26" a="1"/>
  <c r="E41" i="26" s="1"/>
  <c r="I204" i="35" s="1"/>
  <c r="G40" i="26" a="1"/>
  <c r="G40" i="26" s="1"/>
  <c r="H224" i="35" s="1"/>
  <c r="D31" i="26" a="1"/>
  <c r="D31" i="26" s="1"/>
  <c r="H42" i="26" a="1"/>
  <c r="H42" i="26" s="1"/>
  <c r="I226" i="35" s="1"/>
  <c r="G42" i="26" a="1"/>
  <c r="G42" i="26" s="1"/>
  <c r="H226" i="35" s="1"/>
  <c r="H32" i="26" a="1"/>
  <c r="H32" i="26" s="1"/>
  <c r="I216" i="35" s="1"/>
  <c r="D25" i="26" a="1"/>
  <c r="D25" i="26" s="1"/>
  <c r="H188" i="35" s="1"/>
  <c r="H41" i="26" a="1"/>
  <c r="H41" i="26" s="1"/>
  <c r="I225" i="35" s="1"/>
  <c r="F26" i="26" a="1"/>
  <c r="F26" i="26" s="1"/>
  <c r="G210" i="35" s="1"/>
  <c r="D23" i="26" a="1"/>
  <c r="D23" i="26" s="1"/>
  <c r="H29" i="26" a="1"/>
  <c r="H29" i="26" s="1"/>
  <c r="I213" i="35" s="1"/>
  <c r="J39" i="58" s="1"/>
  <c r="F31" i="26" a="1"/>
  <c r="F31" i="26" s="1"/>
  <c r="H33" i="26" a="1"/>
  <c r="H33" i="26" s="1"/>
  <c r="I217" i="35" s="1"/>
  <c r="E25" i="26" a="1"/>
  <c r="E25" i="26" s="1"/>
  <c r="I188" i="35" s="1"/>
  <c r="J24" i="37" s="1"/>
  <c r="H36" i="26" a="1"/>
  <c r="H36" i="26" s="1"/>
  <c r="I220" i="35" s="1"/>
  <c r="F25" i="26" a="1"/>
  <c r="F25" i="26" s="1"/>
  <c r="G209" i="35" s="1"/>
  <c r="H39" i="26" a="1"/>
  <c r="H39" i="26" s="1"/>
  <c r="I223" i="35" s="1"/>
  <c r="H40" i="26" a="1"/>
  <c r="H40" i="26" s="1"/>
  <c r="I224" i="35" s="1"/>
  <c r="J83" i="58" s="1"/>
  <c r="D39" i="26" a="1"/>
  <c r="D39" i="26" s="1"/>
  <c r="D26" i="26" a="1"/>
  <c r="D26" i="26" s="1"/>
  <c r="H189" i="35" s="1"/>
  <c r="I29" i="37" s="1"/>
  <c r="F28" i="26" a="1"/>
  <c r="F28" i="26" s="1"/>
  <c r="G212" i="35" s="1"/>
  <c r="H37" i="58" s="1"/>
  <c r="H37" i="41" s="1"/>
  <c r="E42" i="26" a="1"/>
  <c r="E42" i="26" s="1"/>
  <c r="I205" i="35" s="1"/>
  <c r="J92" i="37" s="1"/>
  <c r="G33" i="26" a="1"/>
  <c r="G33" i="26" s="1"/>
  <c r="H217" i="35" s="1"/>
  <c r="I58" i="58" s="1"/>
  <c r="H87" i="58"/>
  <c r="H87" i="41" s="1"/>
  <c r="H89" i="58"/>
  <c r="H89" i="41" s="1"/>
  <c r="H90" i="58"/>
  <c r="H90" i="41" s="1"/>
  <c r="H88" i="58"/>
  <c r="H88" i="41" s="1"/>
  <c r="I41" i="37"/>
  <c r="I40" i="37"/>
  <c r="I42" i="37"/>
  <c r="I39" i="37"/>
  <c r="I219" i="35"/>
  <c r="G53" i="26"/>
  <c r="J61" i="58"/>
  <c r="J62" i="58"/>
  <c r="J59" i="58"/>
  <c r="J60" i="58"/>
  <c r="H23" i="58"/>
  <c r="H23" i="41" s="1"/>
  <c r="H25" i="58"/>
  <c r="H25" i="41" s="1"/>
  <c r="H24" i="58"/>
  <c r="H24" i="41" s="1"/>
  <c r="H26" i="58"/>
  <c r="H26" i="41" s="1"/>
  <c r="E32" i="26" a="1"/>
  <c r="E32" i="26" s="1"/>
  <c r="I195" i="35" s="1"/>
  <c r="G31" i="26" a="1"/>
  <c r="G31" i="26" s="1"/>
  <c r="E35" i="26" a="1"/>
  <c r="E35" i="26" s="1"/>
  <c r="I207" i="35"/>
  <c r="I28" i="58"/>
  <c r="I27" i="58"/>
  <c r="I30" i="58"/>
  <c r="I29" i="58"/>
  <c r="J21" i="37"/>
  <c r="J20" i="37"/>
  <c r="J22" i="37"/>
  <c r="J19" i="37"/>
  <c r="J92" i="58"/>
  <c r="J93" i="58"/>
  <c r="J94" i="58"/>
  <c r="J91" i="58"/>
  <c r="I92" i="58"/>
  <c r="I94" i="58"/>
  <c r="I93" i="58"/>
  <c r="I91" i="58"/>
  <c r="H202" i="35"/>
  <c r="C54" i="26"/>
  <c r="I40" i="58"/>
  <c r="I42" i="58"/>
  <c r="I39" i="58"/>
  <c r="I41" i="58"/>
  <c r="H94" i="58"/>
  <c r="H94" i="41" s="1"/>
  <c r="H92" i="58"/>
  <c r="H92" i="41" s="1"/>
  <c r="H91" i="58"/>
  <c r="H91" i="41" s="1"/>
  <c r="H93" i="58"/>
  <c r="H93" i="41" s="1"/>
  <c r="H190" i="35"/>
  <c r="C51" i="26"/>
  <c r="I43" i="37"/>
  <c r="I45" i="37"/>
  <c r="I46" i="37"/>
  <c r="I44" i="37"/>
  <c r="J52" i="58"/>
  <c r="J54" i="58"/>
  <c r="J53" i="58"/>
  <c r="J51" i="58"/>
  <c r="H30" i="26" a="1"/>
  <c r="H30" i="26" s="1"/>
  <c r="I214" i="35" s="1"/>
  <c r="G24" i="26" a="1"/>
  <c r="G24" i="26" s="1"/>
  <c r="H208" i="35" s="1"/>
  <c r="D34" i="26" a="1"/>
  <c r="D34" i="26" s="1"/>
  <c r="H197" i="35" s="1"/>
  <c r="G219" i="35"/>
  <c r="I88" i="37"/>
  <c r="I87" i="37"/>
  <c r="I90" i="37"/>
  <c r="I89" i="37"/>
  <c r="J71" i="58"/>
  <c r="J72" i="58"/>
  <c r="J73" i="58"/>
  <c r="J74" i="58"/>
  <c r="J27" i="37"/>
  <c r="J29" i="37"/>
  <c r="J30" i="37"/>
  <c r="I28" i="37"/>
  <c r="I30" i="37"/>
  <c r="F37" i="26" a="1"/>
  <c r="F37" i="26" s="1"/>
  <c r="G221" i="35" s="1"/>
  <c r="G30" i="26" a="1"/>
  <c r="G30" i="26" s="1"/>
  <c r="H214" i="35" s="1"/>
  <c r="E38" i="26" a="1"/>
  <c r="E38" i="26" s="1"/>
  <c r="I201" i="35" s="1"/>
  <c r="J37" i="58"/>
  <c r="J38" i="58"/>
  <c r="J35" i="58"/>
  <c r="J36" i="58"/>
  <c r="I92" i="37"/>
  <c r="I94" i="37"/>
  <c r="I93" i="37"/>
  <c r="I91" i="37"/>
  <c r="J59" i="37"/>
  <c r="J61" i="37"/>
  <c r="J60" i="37"/>
  <c r="J62" i="37"/>
  <c r="I22" i="37"/>
  <c r="I19" i="37"/>
  <c r="I20" i="37"/>
  <c r="I21" i="37"/>
  <c r="E40" i="26" a="1"/>
  <c r="E40" i="26" s="1"/>
  <c r="I203" i="35" s="1"/>
  <c r="F33" i="26" a="1"/>
  <c r="F33" i="26" s="1"/>
  <c r="G217" i="35" s="1"/>
  <c r="E39" i="26" a="1"/>
  <c r="E39" i="26" s="1"/>
  <c r="G52" i="26"/>
  <c r="I215" i="35"/>
  <c r="I70" i="37"/>
  <c r="I68" i="37"/>
  <c r="I69" i="37"/>
  <c r="I67" i="37"/>
  <c r="D51" i="26"/>
  <c r="I190" i="35"/>
  <c r="J44" i="37"/>
  <c r="J46" i="37"/>
  <c r="J45" i="37"/>
  <c r="J43" i="37"/>
  <c r="H36" i="58"/>
  <c r="H36" i="41" s="1"/>
  <c r="H38" i="58"/>
  <c r="H38" i="41" s="1"/>
  <c r="E36" i="26" a="1"/>
  <c r="E36" i="26" s="1"/>
  <c r="I199" i="35" s="1"/>
  <c r="F34" i="26" a="1"/>
  <c r="F34" i="26" s="1"/>
  <c r="G218" i="35" s="1"/>
  <c r="F32" i="26" a="1"/>
  <c r="F32" i="26" s="1"/>
  <c r="G216" i="35" s="1"/>
  <c r="H20" i="58"/>
  <c r="H20" i="41" s="1"/>
  <c r="H21" i="58"/>
  <c r="H21" i="41" s="1"/>
  <c r="H19" i="58"/>
  <c r="H19" i="41" s="1"/>
  <c r="H22" i="58"/>
  <c r="H22" i="41" s="1"/>
  <c r="I83" i="37"/>
  <c r="I86" i="37"/>
  <c r="I85" i="37"/>
  <c r="I84" i="37"/>
  <c r="I78" i="37"/>
  <c r="I75" i="37"/>
  <c r="I76" i="37"/>
  <c r="I77" i="37"/>
  <c r="H207" i="35"/>
  <c r="I23" i="37"/>
  <c r="I26" i="37"/>
  <c r="I24" i="37"/>
  <c r="I25" i="37"/>
  <c r="D32" i="26" a="1"/>
  <c r="D32" i="26" s="1"/>
  <c r="H195" i="35" s="1"/>
  <c r="G36" i="26" a="1"/>
  <c r="G36" i="26" s="1"/>
  <c r="H220" i="35" s="1"/>
  <c r="F27" i="26" a="1"/>
  <c r="F27" i="26" s="1"/>
  <c r="H67" i="58"/>
  <c r="H67" i="41" s="1"/>
  <c r="H69" i="58"/>
  <c r="H69" i="41" s="1"/>
  <c r="H68" i="58"/>
  <c r="H68" i="41" s="1"/>
  <c r="H70" i="58"/>
  <c r="H70" i="41" s="1"/>
  <c r="J19" i="58"/>
  <c r="J22" i="58"/>
  <c r="J20" i="58"/>
  <c r="J21" i="58"/>
  <c r="H43" i="58"/>
  <c r="H43" i="41" s="1"/>
  <c r="H46" i="58"/>
  <c r="H46" i="41" s="1"/>
  <c r="H45" i="58"/>
  <c r="H45" i="41" s="1"/>
  <c r="H44" i="58"/>
  <c r="H44" i="41" s="1"/>
  <c r="J87" i="37"/>
  <c r="J90" i="37"/>
  <c r="J89" i="37"/>
  <c r="J88" i="37"/>
  <c r="H40" i="58"/>
  <c r="H40" i="41" s="1"/>
  <c r="H39" i="58"/>
  <c r="H39" i="41" s="1"/>
  <c r="H41" i="58"/>
  <c r="H41" i="41" s="1"/>
  <c r="H42" i="58"/>
  <c r="H42" i="41" s="1"/>
  <c r="D33" i="26" a="1"/>
  <c r="D33" i="26" s="1"/>
  <c r="H196" i="35" s="1"/>
  <c r="G27" i="26" a="1"/>
  <c r="G27" i="26" s="1"/>
  <c r="H27" i="26" a="1"/>
  <c r="H27" i="26" s="1"/>
  <c r="G25" i="26" a="1"/>
  <c r="G25" i="26" s="1"/>
  <c r="H209" i="35" s="1"/>
  <c r="J55" i="37"/>
  <c r="J58" i="37"/>
  <c r="J57" i="37"/>
  <c r="J56" i="37"/>
  <c r="I90" i="58"/>
  <c r="I88" i="58"/>
  <c r="I87" i="58"/>
  <c r="I89" i="58"/>
  <c r="I84" i="58"/>
  <c r="I85" i="58"/>
  <c r="I83" i="58"/>
  <c r="I86" i="58"/>
  <c r="H194" i="35"/>
  <c r="H27" i="58"/>
  <c r="H27" i="41" s="1"/>
  <c r="H30" i="58"/>
  <c r="H30" i="41" s="1"/>
  <c r="H29" i="58"/>
  <c r="H29" i="41" s="1"/>
  <c r="H28" i="58"/>
  <c r="H28" i="41" s="1"/>
  <c r="C50" i="26"/>
  <c r="H186" i="35"/>
  <c r="H26" i="26" a="1"/>
  <c r="H26" i="26" s="1"/>
  <c r="I210" i="35" s="1"/>
  <c r="F39" i="26" a="1"/>
  <c r="F39" i="26" s="1"/>
  <c r="J39" i="37"/>
  <c r="J41" i="37"/>
  <c r="J40" i="37"/>
  <c r="J42" i="37"/>
  <c r="I77" i="58"/>
  <c r="I75" i="58"/>
  <c r="I78" i="58"/>
  <c r="I76" i="58"/>
  <c r="I61" i="58"/>
  <c r="I59" i="58"/>
  <c r="I62" i="58"/>
  <c r="I60" i="58"/>
  <c r="H198" i="35"/>
  <c r="C53" i="26"/>
  <c r="G215" i="35"/>
  <c r="J87" i="58"/>
  <c r="J89" i="58"/>
  <c r="J88" i="58"/>
  <c r="J90" i="58"/>
  <c r="G39" i="26" a="1"/>
  <c r="G39" i="26" s="1"/>
  <c r="G32" i="26" a="1"/>
  <c r="G32" i="26" s="1"/>
  <c r="H216" i="35" s="1"/>
  <c r="G35" i="26" a="1"/>
  <c r="G35" i="26" s="1"/>
  <c r="I38" i="37"/>
  <c r="I37" i="37"/>
  <c r="I35" i="37"/>
  <c r="I36" i="37"/>
  <c r="J76" i="58"/>
  <c r="J78" i="58"/>
  <c r="J77" i="58"/>
  <c r="J75" i="58"/>
  <c r="J37" i="37"/>
  <c r="J36" i="37"/>
  <c r="J35" i="37"/>
  <c r="J38" i="37"/>
  <c r="I186" i="35"/>
  <c r="J55" i="58"/>
  <c r="J58" i="58"/>
  <c r="J57" i="58"/>
  <c r="J56" i="58"/>
  <c r="F38" i="26" a="1"/>
  <c r="F38" i="26" s="1"/>
  <c r="G222" i="35" s="1"/>
  <c r="E31" i="26" a="1"/>
  <c r="E31" i="26" s="1"/>
  <c r="E37" i="26" a="1"/>
  <c r="E37" i="26" s="1"/>
  <c r="I200" i="35" s="1"/>
  <c r="H86" i="58"/>
  <c r="H86" i="41" s="1"/>
  <c r="H85" i="58"/>
  <c r="H85" i="41" s="1"/>
  <c r="H83" i="58"/>
  <c r="H83" i="41" s="1"/>
  <c r="H84" i="58"/>
  <c r="H84" i="41" s="1"/>
  <c r="G207" i="35"/>
  <c r="E50" i="26"/>
  <c r="H50" i="26" s="1"/>
  <c r="I73" i="37"/>
  <c r="I72" i="37"/>
  <c r="I74" i="37"/>
  <c r="I71" i="37"/>
  <c r="J23" i="37"/>
  <c r="J26" i="37"/>
  <c r="J25" i="37"/>
  <c r="J70" i="58"/>
  <c r="J68" i="58"/>
  <c r="J69" i="58"/>
  <c r="J67" i="58"/>
  <c r="H25" i="26" a="1"/>
  <c r="H25" i="26" s="1"/>
  <c r="I209" i="35" s="1"/>
  <c r="G37" i="26" a="1"/>
  <c r="G37" i="26" s="1"/>
  <c r="H221" i="35" s="1"/>
  <c r="I27" i="37" l="1"/>
  <c r="J86" i="58"/>
  <c r="H35" i="58"/>
  <c r="H35" i="41" s="1"/>
  <c r="I36" i="58"/>
  <c r="J85" i="58"/>
  <c r="G54" i="26"/>
  <c r="J84" i="58"/>
  <c r="I37" i="58"/>
  <c r="J42" i="58"/>
  <c r="I35" i="58"/>
  <c r="I35" i="41" s="1"/>
  <c r="J41" i="58"/>
  <c r="J41" i="41" s="1"/>
  <c r="J40" i="58"/>
  <c r="J40" i="41" s="1"/>
  <c r="I30" i="41"/>
  <c r="D50" i="26"/>
  <c r="J38" i="41"/>
  <c r="I91" i="41"/>
  <c r="I29" i="41"/>
  <c r="I55" i="58"/>
  <c r="J93" i="37"/>
  <c r="J93" i="41" s="1"/>
  <c r="I75" i="41"/>
  <c r="J94" i="37"/>
  <c r="J94" i="41" s="1"/>
  <c r="I86" i="41"/>
  <c r="I85" i="41"/>
  <c r="I56" i="58"/>
  <c r="I57" i="58"/>
  <c r="J91" i="37"/>
  <c r="J91" i="41" s="1"/>
  <c r="I83" i="41"/>
  <c r="J90" i="41"/>
  <c r="J62" i="41"/>
  <c r="J39" i="41"/>
  <c r="J60" i="41"/>
  <c r="I36" i="41"/>
  <c r="J59" i="41"/>
  <c r="I94" i="41"/>
  <c r="I87" i="41"/>
  <c r="J56" i="41"/>
  <c r="J89" i="41"/>
  <c r="I38" i="41"/>
  <c r="J19" i="41"/>
  <c r="I40" i="41"/>
  <c r="C52" i="26"/>
  <c r="J61" i="41"/>
  <c r="J22" i="41"/>
  <c r="I41" i="41"/>
  <c r="J87" i="41"/>
  <c r="J20" i="41"/>
  <c r="I77" i="41"/>
  <c r="I93" i="41"/>
  <c r="I27" i="41"/>
  <c r="I84" i="41"/>
  <c r="J72" i="37"/>
  <c r="J72" i="41" s="1"/>
  <c r="J74" i="37"/>
  <c r="J74" i="41" s="1"/>
  <c r="J71" i="37"/>
  <c r="J71" i="41" s="1"/>
  <c r="J73" i="37"/>
  <c r="J73" i="41" s="1"/>
  <c r="I23" i="58"/>
  <c r="I23" i="41" s="1"/>
  <c r="I26" i="58"/>
  <c r="I26" i="41" s="1"/>
  <c r="I24" i="58"/>
  <c r="I24" i="41" s="1"/>
  <c r="I25" i="58"/>
  <c r="E51" i="26"/>
  <c r="H51" i="26" s="1"/>
  <c r="G211" i="35"/>
  <c r="I15" i="58"/>
  <c r="I17" i="58"/>
  <c r="I18" i="58"/>
  <c r="I16" i="58"/>
  <c r="J33" i="37"/>
  <c r="J34" i="37"/>
  <c r="J32" i="37"/>
  <c r="J31" i="37"/>
  <c r="J85" i="37"/>
  <c r="J85" i="41" s="1"/>
  <c r="J83" i="37"/>
  <c r="J83" i="41" s="1"/>
  <c r="J84" i="37"/>
  <c r="J84" i="41" s="1"/>
  <c r="J86" i="37"/>
  <c r="J86" i="41" s="1"/>
  <c r="I43" i="58"/>
  <c r="I43" i="41" s="1"/>
  <c r="I44" i="58"/>
  <c r="I44" i="41" s="1"/>
  <c r="I46" i="58"/>
  <c r="I46" i="41" s="1"/>
  <c r="I45" i="58"/>
  <c r="I45" i="41" s="1"/>
  <c r="I194" i="35"/>
  <c r="D52" i="26"/>
  <c r="J52" i="26" s="1"/>
  <c r="I211" i="35"/>
  <c r="G51" i="26"/>
  <c r="J51" i="26" s="1"/>
  <c r="I68" i="58"/>
  <c r="I68" i="41" s="1"/>
  <c r="I70" i="58"/>
  <c r="I70" i="41" s="1"/>
  <c r="I69" i="58"/>
  <c r="I69" i="41" s="1"/>
  <c r="I67" i="58"/>
  <c r="I67" i="41" s="1"/>
  <c r="H53" i="58"/>
  <c r="H53" i="41" s="1"/>
  <c r="H54" i="58"/>
  <c r="H54" i="41" s="1"/>
  <c r="H52" i="58"/>
  <c r="H52" i="41" s="1"/>
  <c r="H51" i="58"/>
  <c r="H51" i="41" s="1"/>
  <c r="H74" i="58"/>
  <c r="H74" i="41" s="1"/>
  <c r="H72" i="58"/>
  <c r="H72" i="41" s="1"/>
  <c r="H73" i="58"/>
  <c r="H73" i="41" s="1"/>
  <c r="H71" i="58"/>
  <c r="H71" i="41" s="1"/>
  <c r="H77" i="58"/>
  <c r="H77" i="41" s="1"/>
  <c r="H76" i="58"/>
  <c r="H76" i="41" s="1"/>
  <c r="H75" i="58"/>
  <c r="H75" i="41" s="1"/>
  <c r="H78" i="58"/>
  <c r="H78" i="41" s="1"/>
  <c r="F51" i="26"/>
  <c r="I51" i="26" s="1"/>
  <c r="H211" i="35"/>
  <c r="I52" i="37"/>
  <c r="I54" i="37"/>
  <c r="I53" i="37"/>
  <c r="I51" i="37"/>
  <c r="I76" i="41"/>
  <c r="H59" i="58"/>
  <c r="H59" i="41" s="1"/>
  <c r="H60" i="58"/>
  <c r="H60" i="41" s="1"/>
  <c r="H61" i="58"/>
  <c r="H61" i="41" s="1"/>
  <c r="H62" i="58"/>
  <c r="H62" i="41" s="1"/>
  <c r="I89" i="41"/>
  <c r="J79" i="58"/>
  <c r="J82" i="58"/>
  <c r="J81" i="58"/>
  <c r="J80" i="58"/>
  <c r="J21" i="41"/>
  <c r="I58" i="37"/>
  <c r="I58" i="41" s="1"/>
  <c r="I57" i="37"/>
  <c r="I55" i="37"/>
  <c r="I56" i="37"/>
  <c r="I25" i="41"/>
  <c r="J68" i="37"/>
  <c r="J68" i="41" s="1"/>
  <c r="J69" i="37"/>
  <c r="J69" i="41" s="1"/>
  <c r="J67" i="37"/>
  <c r="J67" i="41" s="1"/>
  <c r="J70" i="37"/>
  <c r="J70" i="41" s="1"/>
  <c r="I90" i="41"/>
  <c r="I74" i="58"/>
  <c r="I74" i="41" s="1"/>
  <c r="I73" i="58"/>
  <c r="I73" i="41" s="1"/>
  <c r="I71" i="58"/>
  <c r="I71" i="41" s="1"/>
  <c r="I72" i="58"/>
  <c r="I72" i="41" s="1"/>
  <c r="J57" i="41"/>
  <c r="H48" i="58"/>
  <c r="H48" i="41" s="1"/>
  <c r="H47" i="58"/>
  <c r="H47" i="41" s="1"/>
  <c r="H49" i="58"/>
  <c r="H49" i="41" s="1"/>
  <c r="H50" i="58"/>
  <c r="H50" i="41" s="1"/>
  <c r="I78" i="41"/>
  <c r="I92" i="41"/>
  <c r="J24" i="58"/>
  <c r="J24" i="41" s="1"/>
  <c r="J26" i="58"/>
  <c r="J26" i="41" s="1"/>
  <c r="J25" i="58"/>
  <c r="J25" i="41" s="1"/>
  <c r="J23" i="58"/>
  <c r="J23" i="41" s="1"/>
  <c r="J58" i="41"/>
  <c r="E52" i="26"/>
  <c r="H52" i="26" s="1"/>
  <c r="J42" i="41"/>
  <c r="J36" i="41"/>
  <c r="I28" i="41"/>
  <c r="I88" i="41"/>
  <c r="J55" i="41"/>
  <c r="J48" i="58"/>
  <c r="J47" i="58"/>
  <c r="J49" i="58"/>
  <c r="J50" i="58"/>
  <c r="J35" i="41"/>
  <c r="E53" i="26"/>
  <c r="H53" i="26" s="1"/>
  <c r="H17" i="58"/>
  <c r="H15" i="58"/>
  <c r="H16" i="58"/>
  <c r="H18" i="58"/>
  <c r="H18" i="41" s="1"/>
  <c r="I66" i="37"/>
  <c r="I63" i="37"/>
  <c r="I64" i="37"/>
  <c r="I65" i="37"/>
  <c r="I37" i="41"/>
  <c r="H63" i="58"/>
  <c r="H63" i="41" s="1"/>
  <c r="H66" i="58"/>
  <c r="H66" i="41" s="1"/>
  <c r="H64" i="58"/>
  <c r="H64" i="41" s="1"/>
  <c r="H65" i="58"/>
  <c r="H65" i="41" s="1"/>
  <c r="G50" i="26"/>
  <c r="J50" i="26" s="1"/>
  <c r="J18" i="37"/>
  <c r="J17" i="37"/>
  <c r="J16" i="37"/>
  <c r="J15" i="37"/>
  <c r="J88" i="41"/>
  <c r="J37" i="41"/>
  <c r="I82" i="37"/>
  <c r="I81" i="37"/>
  <c r="I79" i="37"/>
  <c r="I80" i="37"/>
  <c r="J17" i="58"/>
  <c r="J18" i="58"/>
  <c r="J15" i="58"/>
  <c r="J16" i="58"/>
  <c r="H219" i="35"/>
  <c r="F53" i="26"/>
  <c r="I53" i="26" s="1"/>
  <c r="G223" i="35"/>
  <c r="E54" i="26"/>
  <c r="H54" i="26" s="1"/>
  <c r="I47" i="37"/>
  <c r="I49" i="37"/>
  <c r="I48" i="37"/>
  <c r="I50" i="37"/>
  <c r="I61" i="37"/>
  <c r="I61" i="41" s="1"/>
  <c r="I59" i="37"/>
  <c r="I59" i="41" s="1"/>
  <c r="I62" i="37"/>
  <c r="I62" i="41" s="1"/>
  <c r="I60" i="37"/>
  <c r="I60" i="41" s="1"/>
  <c r="I34" i="37"/>
  <c r="I31" i="37"/>
  <c r="I33" i="37"/>
  <c r="I32" i="37"/>
  <c r="I198" i="35"/>
  <c r="D53" i="26"/>
  <c r="J53" i="26" s="1"/>
  <c r="J65" i="58"/>
  <c r="J63" i="58"/>
  <c r="J66" i="58"/>
  <c r="J64" i="58"/>
  <c r="I52" i="58"/>
  <c r="I54" i="58"/>
  <c r="I53" i="58"/>
  <c r="I51" i="58"/>
  <c r="J29" i="58"/>
  <c r="J29" i="41" s="1"/>
  <c r="J27" i="58"/>
  <c r="J27" i="41" s="1"/>
  <c r="J30" i="58"/>
  <c r="J30" i="41" s="1"/>
  <c r="J28" i="58"/>
  <c r="J28" i="41" s="1"/>
  <c r="D54" i="26"/>
  <c r="J54" i="26" s="1"/>
  <c r="I202" i="35"/>
  <c r="I20" i="58"/>
  <c r="I20" i="41" s="1"/>
  <c r="I19" i="58"/>
  <c r="I19" i="41" s="1"/>
  <c r="I21" i="58"/>
  <c r="I21" i="41" s="1"/>
  <c r="I22" i="58"/>
  <c r="I22" i="41" s="1"/>
  <c r="H215" i="35"/>
  <c r="F52" i="26"/>
  <c r="I39" i="41"/>
  <c r="H223" i="35"/>
  <c r="F54" i="26"/>
  <c r="I54" i="26" s="1"/>
  <c r="I18" i="37"/>
  <c r="I16" i="37"/>
  <c r="I17" i="37"/>
  <c r="I15" i="37"/>
  <c r="F50" i="26"/>
  <c r="I50" i="26" s="1"/>
  <c r="H55" i="58"/>
  <c r="H55" i="41" s="1"/>
  <c r="H56" i="58"/>
  <c r="H56" i="41" s="1"/>
  <c r="H58" i="58"/>
  <c r="H58" i="41" s="1"/>
  <c r="H57" i="58"/>
  <c r="H57" i="41" s="1"/>
  <c r="J77" i="37"/>
  <c r="J77" i="41" s="1"/>
  <c r="J75" i="37"/>
  <c r="J75" i="41" s="1"/>
  <c r="J76" i="37"/>
  <c r="J76" i="41" s="1"/>
  <c r="J78" i="37"/>
  <c r="J78" i="41" s="1"/>
  <c r="J45" i="58"/>
  <c r="J45" i="41" s="1"/>
  <c r="J43" i="58"/>
  <c r="J43" i="41" s="1"/>
  <c r="J46" i="58"/>
  <c r="J46" i="41" s="1"/>
  <c r="J44" i="58"/>
  <c r="J44" i="41" s="1"/>
  <c r="J51" i="37"/>
  <c r="J51" i="41" s="1"/>
  <c r="J52" i="37"/>
  <c r="J52" i="41" s="1"/>
  <c r="J54" i="37"/>
  <c r="J54" i="41" s="1"/>
  <c r="J53" i="37"/>
  <c r="J53" i="41" s="1"/>
  <c r="I42" i="41"/>
  <c r="J92" i="41"/>
  <c r="C18" i="63" l="1"/>
  <c r="I55" i="41"/>
  <c r="I57" i="41"/>
  <c r="I56" i="41"/>
  <c r="I18" i="41"/>
  <c r="I52" i="41"/>
  <c r="I52" i="26"/>
  <c r="I51" i="41"/>
  <c r="I53" i="41"/>
  <c r="I54" i="41"/>
  <c r="I48" i="58"/>
  <c r="I48" i="41" s="1"/>
  <c r="I50" i="58"/>
  <c r="I50" i="41" s="1"/>
  <c r="I49" i="58"/>
  <c r="I49" i="41" s="1"/>
  <c r="I47" i="58"/>
  <c r="I47" i="41" s="1"/>
  <c r="J18" i="41"/>
  <c r="H32" i="58"/>
  <c r="H32" i="41" s="1"/>
  <c r="H34" i="58"/>
  <c r="H34" i="41" s="1"/>
  <c r="H31" i="58"/>
  <c r="H31" i="41" s="1"/>
  <c r="H33" i="58"/>
  <c r="H33" i="41" s="1"/>
  <c r="J65" i="37"/>
  <c r="J65" i="41" s="1"/>
  <c r="J63" i="37"/>
  <c r="J63" i="41" s="1"/>
  <c r="J66" i="37"/>
  <c r="J66" i="41" s="1"/>
  <c r="J64" i="37"/>
  <c r="J64" i="41" s="1"/>
  <c r="I15" i="41"/>
  <c r="I424" i="37"/>
  <c r="E17" i="53" s="1"/>
  <c r="F17" i="53" s="1"/>
  <c r="I423" i="37"/>
  <c r="I17" i="41"/>
  <c r="J34" i="58"/>
  <c r="J34" i="41" s="1"/>
  <c r="J33" i="58"/>
  <c r="C58" i="63" s="1"/>
  <c r="J31" i="58"/>
  <c r="J424" i="58" s="1"/>
  <c r="J32" i="58"/>
  <c r="J32" i="41" s="1"/>
  <c r="I16" i="41"/>
  <c r="H82" i="58"/>
  <c r="H82" i="41" s="1"/>
  <c r="H80" i="58"/>
  <c r="H80" i="41" s="1"/>
  <c r="H79" i="58"/>
  <c r="H79" i="41" s="1"/>
  <c r="H81" i="58"/>
  <c r="H81" i="41" s="1"/>
  <c r="J48" i="37"/>
  <c r="J48" i="41" s="1"/>
  <c r="J49" i="37"/>
  <c r="J49" i="41" s="1"/>
  <c r="J50" i="37"/>
  <c r="J50" i="41" s="1"/>
  <c r="J47" i="37"/>
  <c r="J47" i="41" s="1"/>
  <c r="J79" i="37"/>
  <c r="J79" i="41" s="1"/>
  <c r="J82" i="37"/>
  <c r="J82" i="41" s="1"/>
  <c r="J80" i="37"/>
  <c r="J80" i="41" s="1"/>
  <c r="J81" i="37"/>
  <c r="J81" i="41" s="1"/>
  <c r="H16" i="41"/>
  <c r="I79" i="58"/>
  <c r="I79" i="41" s="1"/>
  <c r="I82" i="58"/>
  <c r="I82" i="41" s="1"/>
  <c r="I81" i="58"/>
  <c r="I81" i="41" s="1"/>
  <c r="I80" i="58"/>
  <c r="I66" i="58"/>
  <c r="I66" i="41" s="1"/>
  <c r="I63" i="58"/>
  <c r="I63" i="41" s="1"/>
  <c r="I65" i="58"/>
  <c r="I65" i="41" s="1"/>
  <c r="I64" i="58"/>
  <c r="I64" i="41" s="1"/>
  <c r="H15" i="41"/>
  <c r="I31" i="58"/>
  <c r="I31" i="41" s="1"/>
  <c r="I34" i="58"/>
  <c r="I34" i="41" s="1"/>
  <c r="I32" i="58"/>
  <c r="I32" i="41" s="1"/>
  <c r="I33" i="58"/>
  <c r="I33" i="41" s="1"/>
  <c r="H17" i="41"/>
  <c r="J15" i="41"/>
  <c r="J16" i="41"/>
  <c r="J17" i="41"/>
  <c r="C28" i="63" l="1"/>
  <c r="C48" i="63"/>
  <c r="C38" i="63"/>
  <c r="J423" i="37"/>
  <c r="J424" i="37"/>
  <c r="E29" i="53" s="1"/>
  <c r="F29" i="53" s="1"/>
  <c r="H35" i="53" s="1"/>
  <c r="J33" i="41"/>
  <c r="J31" i="41"/>
  <c r="H424" i="58"/>
  <c r="H424" i="41" s="1"/>
  <c r="H423" i="58"/>
  <c r="F194" i="66" s="1"/>
  <c r="J423" i="58"/>
  <c r="F290" i="66" s="1"/>
  <c r="I424" i="58"/>
  <c r="E23" i="53" s="1"/>
  <c r="F23" i="53" s="1"/>
  <c r="H17" i="53" s="1"/>
  <c r="G17" i="53" s="1"/>
  <c r="E305" i="38" s="1"/>
  <c r="I423" i="58"/>
  <c r="I423" i="41" s="1"/>
  <c r="E35" i="53"/>
  <c r="F35" i="53" s="1"/>
  <c r="H29" i="53" s="1"/>
  <c r="F289" i="66"/>
  <c r="H23" i="53"/>
  <c r="F145" i="66"/>
  <c r="I80" i="41"/>
  <c r="E335" i="38"/>
  <c r="M146" i="66" s="1"/>
  <c r="F146" i="66"/>
  <c r="J424" i="41"/>
  <c r="F98" i="66"/>
  <c r="I425" i="37"/>
  <c r="E311" i="38"/>
  <c r="M98" i="66" s="1"/>
  <c r="F97" i="66"/>
  <c r="C19" i="63" l="1"/>
  <c r="C12" i="63"/>
  <c r="J425" i="37"/>
  <c r="H423" i="41"/>
  <c r="I424" i="41"/>
  <c r="E299" i="38"/>
  <c r="M194" i="66" s="1"/>
  <c r="N194" i="66" s="1"/>
  <c r="J425" i="58"/>
  <c r="E11" i="53"/>
  <c r="F11" i="53" s="1"/>
  <c r="G11" i="53" s="1"/>
  <c r="E293" i="38" s="1"/>
  <c r="F193" i="66"/>
  <c r="H425" i="58"/>
  <c r="F242" i="66"/>
  <c r="I425" i="58"/>
  <c r="E347" i="38"/>
  <c r="M290" i="66" s="1"/>
  <c r="N290" i="66" s="1"/>
  <c r="J423" i="41"/>
  <c r="E323" i="38"/>
  <c r="M242" i="66" s="1"/>
  <c r="F241" i="66"/>
  <c r="G23" i="53"/>
  <c r="E317" i="38" s="1"/>
  <c r="L241" i="66" s="1"/>
  <c r="P241" i="66" s="1"/>
  <c r="G29" i="53"/>
  <c r="E329" i="38" s="1"/>
  <c r="J484" i="37" s="1"/>
  <c r="G35" i="53"/>
  <c r="E341" i="38" s="1"/>
  <c r="N98" i="66"/>
  <c r="L97" i="66"/>
  <c r="P97" i="66" s="1"/>
  <c r="I484" i="37"/>
  <c r="N146" i="66"/>
  <c r="C59" i="63" l="1"/>
  <c r="C52" i="63"/>
  <c r="C29" i="63"/>
  <c r="C22" i="63"/>
  <c r="C49" i="63"/>
  <c r="C42" i="63"/>
  <c r="C32" i="63"/>
  <c r="C39" i="63"/>
  <c r="J425" i="41"/>
  <c r="O3" i="41" s="1"/>
  <c r="I484" i="58"/>
  <c r="I425" i="41"/>
  <c r="N3" i="41" s="1"/>
  <c r="H425" i="41"/>
  <c r="M3" i="41" s="1"/>
  <c r="N242" i="66"/>
  <c r="Z98" i="66" s="1"/>
  <c r="Y50" i="66"/>
  <c r="Z50" i="66"/>
  <c r="Z194" i="66"/>
  <c r="Y194" i="66"/>
  <c r="H5" i="53"/>
  <c r="G5" i="53" s="1"/>
  <c r="E281" i="38" s="1"/>
  <c r="L49" i="66" s="1"/>
  <c r="L145" i="66"/>
  <c r="P145" i="66" s="1"/>
  <c r="I484" i="41"/>
  <c r="H484" i="58"/>
  <c r="L193" i="66"/>
  <c r="Y146" i="66"/>
  <c r="Y290" i="66"/>
  <c r="Z146" i="66"/>
  <c r="Z290" i="66"/>
  <c r="N241" i="66"/>
  <c r="N97" i="66"/>
  <c r="J484" i="58"/>
  <c r="J484" i="41" s="1"/>
  <c r="L289" i="66"/>
  <c r="Y242" i="66" l="1"/>
  <c r="H484" i="37"/>
  <c r="H484" i="41" s="1"/>
  <c r="Z242" i="66"/>
  <c r="Y98" i="66"/>
  <c r="N145" i="66"/>
  <c r="P289" i="66"/>
  <c r="N289" i="66"/>
  <c r="R193" i="66"/>
  <c r="T193" i="66" s="1"/>
  <c r="P193" i="66"/>
  <c r="V193" i="66" s="1"/>
  <c r="X193" i="66" s="1"/>
  <c r="N193" i="66"/>
  <c r="Z241" i="66"/>
  <c r="O97" i="66"/>
  <c r="Z97" i="66"/>
  <c r="Y97" i="66"/>
  <c r="Y241" i="66"/>
  <c r="N49" i="66"/>
  <c r="R49" i="66"/>
  <c r="T49" i="66" s="1"/>
  <c r="P49" i="66"/>
  <c r="V49" i="66" s="1"/>
  <c r="X49" i="66" s="1"/>
  <c r="O241" i="66"/>
  <c r="O289" i="66" l="1"/>
  <c r="O145" i="66"/>
  <c r="V145" i="66" s="1"/>
  <c r="X145" i="66" s="1"/>
  <c r="Y289" i="66"/>
  <c r="Z289" i="66"/>
  <c r="Z145" i="66"/>
  <c r="Y145" i="66"/>
  <c r="O193" i="66"/>
  <c r="U241" i="66"/>
  <c r="V241" i="66"/>
  <c r="X241" i="66" s="1"/>
  <c r="Q241" i="66"/>
  <c r="R241" i="66" s="1"/>
  <c r="T241" i="66" s="1"/>
  <c r="U289" i="66"/>
  <c r="V289" i="66"/>
  <c r="X289" i="66" s="1"/>
  <c r="Q289" i="66"/>
  <c r="R289" i="66" s="1"/>
  <c r="T289" i="66" s="1"/>
  <c r="Z49" i="66"/>
  <c r="Z193" i="66"/>
  <c r="Y49" i="66"/>
  <c r="O49" i="66"/>
  <c r="Y193" i="66"/>
  <c r="Q145" i="66"/>
  <c r="R145" i="66" s="1"/>
  <c r="T145" i="66" s="1"/>
  <c r="V97" i="66"/>
  <c r="X97" i="66" s="1"/>
  <c r="U97" i="66"/>
  <c r="Q97" i="66"/>
  <c r="R97" i="66" s="1"/>
  <c r="T97" i="66" s="1"/>
  <c r="U145" i="66" l="1"/>
  <c r="Q49" i="66"/>
  <c r="U49" i="66"/>
  <c r="U193" i="66"/>
  <c r="Q19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<sst xmlns="http://schemas.openxmlformats.org/spreadsheetml/2006/main" count="4745" uniqueCount="340">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</sst>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A-45DD-83B1-2F8D0CCB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23-4743-B2DE-0337E576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A-40E1-95CB-216FE0CC7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212125.14362511929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222884.37279909273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8-4B03-941A-6B8127AA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44444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6759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90740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138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37037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60185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83333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63111.5479245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106481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63111.547924552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4386.936102785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32429.5506538269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2882.1894309253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14095541.098578379</v>
      </c>
      <c r="R37" s="342">
        <f t="shared" ref="R37:R38" si="0">1-Q37/$Q$35</f>
        <v>0.29522294507108104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13147269.125533711</v>
      </c>
      <c r="R38" s="342">
        <f t="shared" si="0"/>
        <v>0.34263654372331442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212125.14362511929</v>
      </c>
      <c r="J5" s="10">
        <f>SUMIFS('Resultat-Produktion &amp; forbrug'!$N$3:$N$1000,'Resultat-Produktion &amp; forbrug'!$A$3:$A$1000,Adfærd!$G5,'Resultat-Produktion &amp; forbrug'!$D$3:$D$1000,Adfærd!J$4)</f>
        <v>222884.37279909273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0.89469856663830138</v>
      </c>
      <c r="AC3" s="230">
        <f>SUM(E12:E14)/SUM(E12:E15)</f>
        <v>0.88782160204184191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0.36572991465890953</v>
      </c>
      <c r="AC5" s="346">
        <f t="shared" si="0"/>
        <v>0.35614057204854455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0.42256194691635995</v>
      </c>
      <c r="AC6" s="346">
        <f t="shared" si="0"/>
        <v>0.42158942273481931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10976808.596855611</v>
      </c>
      <c r="E12" s="130">
        <f>SUMIFS('Resultater - Danmark'!J$3:J$504,'Resultater - Danmark'!$F$3:$F$504,$A12)*D3</f>
        <v>10508939.137061905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0.36572991465890953</v>
      </c>
      <c r="L12" s="131">
        <f t="shared" ref="L12:L28" si="3">E12/E$29</f>
        <v>0.35614057204854455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12682532.726209817</v>
      </c>
      <c r="E13" s="133">
        <f>SUMIFS('Resultater - Danmark'!J$3:J$504,'Resultater - Danmark'!$F$3:$F$504,$A13)*D4</f>
        <v>12440193.373265473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0.42256194691635995</v>
      </c>
      <c r="L13" s="134">
        <f t="shared" si="3"/>
        <v>0.42158942273481931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5425.7568364190029</v>
      </c>
      <c r="E14" s="133">
        <f>SUMIFS('Resultater - Danmark'!J$3:J$504,'Resultater - Danmark'!$F$3:$F$504,$A14)*D5</f>
        <v>5603.1780719105845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1.8077764290359879E-4</v>
      </c>
      <c r="L14" s="134">
        <f t="shared" si="3"/>
        <v>1.8988777247576721E-4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9.2799186421096025E-2</v>
      </c>
      <c r="L15" s="134">
        <f t="shared" si="3"/>
        <v>9.8292050975348808E-2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6.0192675574455512E-2</v>
      </c>
      <c r="L16" s="134">
        <f t="shared" si="3"/>
        <v>6.4153170116436189E-2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1.2127738140975156E-2</v>
      </c>
      <c r="L18" s="134">
        <f t="shared" si="3"/>
        <v>1.2531483015821646E-2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2.4188106437526485E-2</v>
      </c>
      <c r="L19" s="134">
        <f t="shared" si="3"/>
        <v>2.450304704699199E-2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1464187.9964662502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1362753.9369395981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2.5300008736296037E-3</v>
      </c>
      <c r="L20" s="134">
        <f t="shared" si="3"/>
        <v>2.573349968557809E-3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1105257.6049126345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1483657.8880686327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1.2614353659179918E-4</v>
      </c>
      <c r="L21" s="134">
        <f t="shared" si="3"/>
        <v>1.2830488293728585E-4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2055724.8237033989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2997199.321406953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2.8546222357568882E-3</v>
      </c>
      <c r="L22" s="134">
        <f t="shared" si="3"/>
        <v>2.9035334007971054E-3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432993.11192472273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831111.14735517185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1.099594474570658E-2</v>
      </c>
      <c r="L23" s="134">
        <f t="shared" si="3"/>
        <v>1.118434952357652E-2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1591844.6498058075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1708160.4963920587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9.5440612933758251E-4</v>
      </c>
      <c r="L24" s="134">
        <f t="shared" si="3"/>
        <v>9.7075894657648002E-4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2.5988367285156726E-6</v>
      </c>
      <c r="L25" s="134">
        <f t="shared" si="3"/>
        <v>2.6433652586128626E-6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4.7559378500228733E-3</v>
      </c>
      <c r="L26" s="134">
        <f t="shared" si="3"/>
        <v>4.8374262018579129E-3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30013428.371296629</v>
      </c>
      <c r="E29" s="142">
        <f>SUM(E12:E28)</f>
        <v>29507840.335667964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9.8352805761487513E-2</v>
      </c>
      <c r="E30" s="146">
        <f>SUMPRODUCT(E12:E28,$H$12:$H$28)/E29</f>
        <v>9.9747401334403782E-2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1.4931116647392851E-2</v>
      </c>
      <c r="E31" s="146">
        <f>SUM(E21:E24)/E29</f>
        <v>1.5186946753887392E-2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679300435.56666172</v>
      </c>
      <c r="E32" s="123">
        <f>SUMPRODUCT(E12:E28,$I$12:$I$28)</f>
        <v>677305596.23549116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24.386885636843157</v>
      </c>
      <c r="E33" s="123">
        <f>E32*[1]Energiindhold!$C$10</f>
        <v>24.315270904854135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9587593.8998603616</v>
      </c>
      <c r="E39" s="130">
        <f>SUMIFS('Resultater - Vestdanmark'!J$3:J$504,'Resultater - Vestdanmark'!$F$3:$F$504,$A39)*D3</f>
        <v>9178937.5641805995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1389214.6969952502</v>
      </c>
      <c r="M39" s="130">
        <f>SUMIFS('Resultater - Østdanmark'!J$3:J$504,'Resultater - Østdanmark'!$F$3:$F$504,$A39)*D3</f>
        <v>1330001.5728813037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11840949.000738235</v>
      </c>
      <c r="E40" s="133">
        <f>SUMIFS('Resultater - Vestdanmark'!J$3:J$504,'Resultater - Vestdanmark'!$F$3:$F$504,$A40)*D4</f>
        <v>11614690.73032544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841583.7254715825</v>
      </c>
      <c r="M40" s="133">
        <f>SUMIFS('Resultater - Østdanmark'!J$3:J$504,'Resultater - Østdanmark'!$F$3:$F$504,$A40)*D4</f>
        <v>825502.64294003148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5005.6356813272896</v>
      </c>
      <c r="E41" s="133">
        <f>SUMIFS('Resultater - Vestdanmark'!J$3:J$504,'Resultater - Vestdanmark'!$F$3:$F$504,$A41)*D5</f>
        <v>5169.3190334894534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420.12115509171275</v>
      </c>
      <c r="M41" s="133">
        <f>SUMIFS('Resultater - Østdanmark'!J$3:J$504,'Resultater - Østdanmark'!$F$3:$F$504,$A41)*D5</f>
        <v>433.85903842113186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52104.863193195859</v>
      </c>
      <c r="E47" s="133">
        <f>SUMIFS('Resultater - Vestdanmark'!J$3:J$504,'Resultater - Vestdanmark'!$F$3:$F$504,$A47)/SUMIFS('Resultater - Danmark'!J$3:J$504,'Resultater - Danmark'!$F$3:$F$504,$A47)*E20</f>
        <v>51791.286576119739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23829.136806804134</v>
      </c>
      <c r="M47" s="133">
        <f>SUMIFS('Resultater - Østdanmark'!J$3:J$504,'Resultater - Østdanmark'!$F$3:$F$504,$A47)/SUMIFS('Resultater - Danmark'!J$3:J$504,'Resultater - Danmark'!$F$3:$F$504,$A47)*E20</f>
        <v>24142.713423880243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25835064.63946658</v>
      </c>
      <c r="E56" s="142">
        <f ca="1">SUM(E39:E55)</f>
        <v>25329790.883091103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4178363.7318300549</v>
      </c>
      <c r="M56" s="142">
        <f ca="1">SUM(M39:M55)</f>
        <v>4178049.4525768631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9.6447086117599862E-2</v>
      </c>
      <c r="E57" s="146">
        <f ca="1">SUMPRODUCT(E39:E55,$F$39:$F$55)/E56</f>
        <v>9.786506125766517E-2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0.11013598055057529</v>
      </c>
      <c r="M57" s="146">
        <f ca="1">SUMPRODUCT(M39:M55,$N$39:$N$55)/M56</f>
        <v>0.11115925297853492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1.536886595758789E-2</v>
      </c>
      <c r="E58" s="146">
        <f ca="1">SUM(E48:E51)/E56</f>
        <v>1.5666573164444916E-2</v>
      </c>
      <c r="I58" s="145" t="s">
        <v>160</v>
      </c>
      <c r="K58" s="146">
        <f ca="1">SUM(K48:K51)/K56</f>
        <v>1.898804560837036E-2</v>
      </c>
      <c r="L58" s="146">
        <f ca="1">SUM(L48:L51)/L56</f>
        <v>1.2224487342093585E-2</v>
      </c>
      <c r="M58" s="146">
        <f ca="1">SUM(M48:M51)/M56</f>
        <v>1.2279169615458201E-2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564688044.70115554</v>
      </c>
      <c r="E59" s="123">
        <f ca="1">SUMPRODUCT(E39:E55,$I$12:$I$28)</f>
        <v>561691322.982669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114612390.86550628</v>
      </c>
      <c r="M59" s="123">
        <f ca="1">SUMPRODUCT(M39:M55,$I$12:$I$28)</f>
        <v>115614273.25282219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20.272300804771486</v>
      </c>
      <c r="E60" s="123">
        <f ca="1">E59*[1]Energiindhold!$C$10</f>
        <v>20.164718495077818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4.1145848320716754</v>
      </c>
      <c r="M60" s="123">
        <f ca="1">M59*[1]Energiindhold!$C$10</f>
        <v>4.1505524097763171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52104.863193195859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51791.286576119739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23829.136806804134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24142.713423880243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791713.77604489354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672474.22042135813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712182.23958164698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650571.69735795178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21249247.461072169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329393.66202820744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20673526.844649076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314100.84942853882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3436689.0951916357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337668.75931622676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3410016.9999342072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327492.78950962157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979807.93544470728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1771521.7114896008</v>
      </c>
      <c r="F14">
        <f>E14-D14</f>
        <v>791713.77604489354</v>
      </c>
      <c r="G14">
        <f t="shared" si="3"/>
        <v>791713.77604489354</v>
      </c>
      <c r="H14">
        <f t="shared" si="1"/>
        <v>672474.22042135813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137696.47444809915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810170.69486945728</v>
      </c>
      <c r="F20">
        <f t="shared" si="2"/>
        <v>672474.22042135813</v>
      </c>
      <c r="G20">
        <f t="shared" si="3"/>
        <v>672474.22042135813</v>
      </c>
      <c r="H20">
        <f t="shared" si="1"/>
        <v>791713.77604489354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979494.35882763111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1691676.5984092781</v>
      </c>
      <c r="F26">
        <f t="shared" si="2"/>
        <v>712182.23958164698</v>
      </c>
      <c r="G26">
        <f t="shared" si="3"/>
        <v>712182.23958164698</v>
      </c>
      <c r="H26">
        <f t="shared" si="1"/>
        <v>650571.69735795178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138010.05106517533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788581.74842312711</v>
      </c>
      <c r="F32">
        <f t="shared" si="2"/>
        <v>650571.69735795178</v>
      </c>
      <c r="G32">
        <f t="shared" si="3"/>
        <v>650571.69735795178</v>
      </c>
      <c r="H32">
        <f t="shared" si="1"/>
        <v>712182.23958164698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8368041.0288272547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8317680.6241248297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23750174.923061628</v>
      </c>
      <c r="J474" s="283">
        <f ca="1">SUMIFS('Forbrug af biomasse'!$E$1:$E$425,'Forbrug af biomasse'!$A$1:$A$425,"Biogas",'Forbrug af biomasse'!$B$1:$B$425,$A$1,'Forbrug af biomasse'!$D$1:$D$425,J$2)*'[1]Processer - data'!J474</f>
        <v>23285676.758825652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148744732.22750518</v>
      </c>
      <c r="J479" s="283">
        <f ca="1">J474*'[1]Processer - data'!J$479*Biogasanlæg!AC$3</f>
        <v>144714687.91254354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52702985.924513191</v>
      </c>
      <c r="J480" s="283">
        <f ca="1">-SUMIFS('Resultater - Vestdanmark'!J$3:J$504,'Resultater - Vestdanmark'!$F$3:$F$504,"Gødning",'Resultater - Vestdanmark'!$A$3:$A$504,"&lt;&gt;Gødning")-SUM(J475:J479)</f>
        <v>50256135.908566207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8.1830002652248162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7.3609777064868958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20.255411182125012</v>
      </c>
      <c r="J489" s="283">
        <f ca="1">SUM(J455:J473)*'[1]Processer - data'!$H$489</f>
        <v>20.148254616653208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3826959.3711727438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3877319.775875167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3841169.7786713694</v>
      </c>
      <c r="J474" s="283">
        <f ca="1">SUMIFS('Forbrug af biomasse'!$E$1:$E$425,'Forbrug af biomasse'!$A$1:$A$425,"Biogas",'Forbrug af biomasse'!$B$1:$B$425,$A$1,'Forbrug af biomasse'!$D$1:$D$425,J$2)*'[1]Processer - data'!J474</f>
        <v>3840880.8617539103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24056823.66634145</v>
      </c>
      <c r="J479" s="283">
        <f ca="1">J474*'[1]Processer - data'!J$479*Biogasanlæg!AC$3</f>
        <v>23870118.99953945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54027001.49059628</v>
      </c>
      <c r="J480" s="283">
        <f ca="1">-SUMIFS('Resultater - Østdanmark'!J$3:J$504,'Resultater - Østdanmark'!$F$3:$F$504,"Gødning",'Resultater - Østdanmark'!$A$3:$A$504,"&lt;&gt;Gødning")-SUM(J475:J479)</f>
        <v>52398846.321539447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6.9505633103355136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6.7241830736137214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4.1130610167121429</v>
      </c>
      <c r="J489" s="283">
        <f ca="1">SUM(J455:J473)*'[1]Processer - data'!$H$489</f>
        <v>4.1490726382815382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14095072.364473</v>
      </c>
      <c r="O3" s="98">
        <f ca="1">SUMIF($F$3:$F$509,$L$3,J$3:J$509)</f>
        <v>13146383.529220717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7128058911.7345467</v>
      </c>
      <c r="J440" s="274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172589303.14562145</v>
      </c>
      <c r="J444" s="277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12195000.399999997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131721703.16226736</v>
      </c>
      <c r="J458" s="277">
        <f>'Resultater - Vestdanmark'!J458+'Resultater - Østdanmark'!J458</f>
        <v>126107269.64474285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-139708.42959281162</v>
      </c>
      <c r="J459" s="283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178823711.43955845</v>
      </c>
      <c r="J460" s="277">
        <f>'Resultater - Vestdanmark'!J460+'Resultater - Østdanmark'!J460</f>
        <v>175406726.56304315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-373200.70706487534</v>
      </c>
      <c r="J461" s="283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71077.414557088938</v>
      </c>
      <c r="J462" s="277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27591344.701732997</v>
      </c>
      <c r="J474" s="283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51591000.405221365</v>
      </c>
      <c r="J475" s="283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32040082.67674059</v>
      </c>
      <c r="J476" s="283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37980.297854933022</v>
      </c>
      <c r="J477" s="283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172801555.89384663</v>
      </c>
      <c r="J479" s="283">
        <f ca="1">'Resultater - Vestdanmark'!J479+'Resultater - Østdanmark'!J479</f>
        <v>168584806.91208297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106729987.41510947</v>
      </c>
      <c r="J480" s="283">
        <f ca="1">'Resultater - Vestdanmark'!J480+'Resultater - Østdanmark'!J480</f>
        <v>102654982.23010565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15.133563575560331</v>
      </c>
      <c r="J481" s="287">
        <f>'Resultater - Vestdanmark'!J481+'Resultater - Østdanmark'!J481</f>
        <v>14.085160780100617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24.368472198837154</v>
      </c>
      <c r="J489" s="290">
        <f ca="1">'Resultater - Vestdanmark'!J489+'Resultater - Østdanmark'!J489</f>
        <v>24.297327254934746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193197.61861045126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564688044.70115554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564688044.70115554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564688044.70115554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23750174.923061628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21249247.461072169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2500927.4619894587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5005.6356813272896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7">
        <f>IFERROR(VLOOKUP(A59,[1]Biogasudbytte!$A$2:$B$18,2,FALSE)*[1]Energiindhold!$C$10,0)*J59*IFERROR(VLOOKUP(A59,Biogasanlæg!$F$3:$G$8,2,FALSE),1)</f>
        <v>2.3541004045714111E-3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315.35504792361922</v>
      </c>
      <c r="W59" s="187">
        <f>J59*IFERROR(VLOOKUP(A59,[1]Tørstofindhold!A$2:B$24,2,FALSE),0)</f>
        <v>315.35504792361922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1614723.4446374159</v>
      </c>
      <c r="O64" s="190">
        <f t="shared" si="1"/>
        <v>1614723.4446374159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2.9708892977022656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3.1094527530829636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2.9708892977022656</v>
      </c>
      <c r="U64" s="186">
        <f>O64*IFERROR(VLOOKUP(A64,[1]Tørstofindhold!A$2:B$24,2,FALSE),0)</f>
        <v>452122.56449847651</v>
      </c>
      <c r="V64" s="187">
        <f>IF(D64=År1,P64,SUM(O64,P64))*IFERROR(VLOOKUP(A64,[1]Tørstofindhold!A$2:B$24,2,FALSE),0)</f>
        <v>473209.74026128399</v>
      </c>
      <c r="W64" s="187">
        <f>J64*IFERROR(VLOOKUP(A64,[1]Tørstofindhold!A$2:B$24,2,FALSE),0)</f>
        <v>21087.175762807488</v>
      </c>
      <c r="X64" s="188">
        <f t="shared" si="12"/>
        <v>452122.56449847651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52104.863193195859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791713.77604489354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843818.63923808944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8.4834129381597148</v>
      </c>
      <c r="S67" s="187">
        <f>IFERROR(VLOOKUP(A67,[1]Biogasudbytte!$A$2:$B$18,2,FALSE)*[1]Energiindhold!$C$10,0)*J67*IFERROR(VLOOKUP(A67,Biogasanlæg!$F$3:$G$8,2,FALSE),1)</f>
        <v>0.30041267293489848</v>
      </c>
      <c r="T67" s="188">
        <f t="shared" si="11"/>
        <v>8.1830002652248162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717245.84335237602</v>
      </c>
      <c r="W67" s="187">
        <f>J67*IFERROR(VLOOKUP(A67,[1]Tørstofindhold!A$2:B$24,2,FALSE),0)</f>
        <v>44289.133714216478</v>
      </c>
      <c r="X67" s="188">
        <f t="shared" si="12"/>
        <v>672956.70963815949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-168773.90544225555</v>
      </c>
      <c r="O73" s="190">
        <f t="shared" si="20"/>
        <v>0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9.7227174317237978E-3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880.04835346098139</v>
      </c>
      <c r="W73" s="187">
        <f>J73*IFERROR(VLOOKUP(A73,[1]Tørstofindhold!A$2:B$24,2,FALSE),0)</f>
        <v>880.04835346098139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329393.66202820744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-329393.66202820744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11840949.000738235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7">
        <f>IFERROR(VLOOKUP(A75,[1]Biogasudbytte!$A$2:$B$18,2,FALSE)*[1]Energiindhold!$C$10,0)*J75*IFERROR(VLOOKUP(A75,Biogasanlæg!$F$3:$G$8,2,FALSE),1)</f>
        <v>5.9937699746836879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899912.12405610585</v>
      </c>
      <c r="W75" s="187">
        <f>J75*IFERROR(VLOOKUP(A75,[1]Tørstofindhold!A$2:B$24,2,FALSE),0)</f>
        <v>899912.12405610585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894169.08847430814</v>
      </c>
      <c r="O77" s="190">
        <f t="shared" si="20"/>
        <v>432993.11192472203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1.5544452718097523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2.6845126845484009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1.5544452718097526</v>
      </c>
      <c r="U77" s="186">
        <f>O77*IFERROR(VLOOKUP(A77,[1]Tørstofindhold!A$2:B$24,2,FALSE),0)</f>
        <v>129897.93357741661</v>
      </c>
      <c r="V77" s="187">
        <f>IF(D77=År1,P77,SUM(O77,P77))*IFERROR(VLOOKUP(A77,[1]Tørstofindhold!A$2:B$24,2,FALSE),0)</f>
        <v>224332.53631323678</v>
      </c>
      <c r="W77" s="187">
        <f>J77*IFERROR(VLOOKUP(A77,[1]Tørstofindhold!A$2:B$24,2,FALSE),0)</f>
        <v>94434.602735820168</v>
      </c>
      <c r="X77" s="188">
        <f t="shared" si="12"/>
        <v>129897.93357741661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-2404.3974778200791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-617118.9325719513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9587593.8998603616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7">
        <f>IFERROR(VLOOKUP(A93,[1]Biogasudbytte!$A$2:$B$18,2,FALSE)*[1]Energiindhold!$C$10,0)*J93*IFERROR(VLOOKUP(A93,Biogasanlæg!$F$3:$G$8,2,FALSE),1)</f>
        <v>4.1303354520598443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479379.69499301811</v>
      </c>
      <c r="W93" s="187">
        <f>J93*IFERROR(VLOOKUP(A93,[1]Tørstofindhold!A$2:B$24,2,FALSE),0)</f>
        <v>479379.69499301811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202713.1618788898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561691322.982669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561691322.982669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561691322.982669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23285676.758825652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20673526.844649076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2612149.9141765758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5169.3190334894534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7">
        <f>IFERROR(VLOOKUP(A107,[1]Biogasudbytte!$A$2:$B$18,2,FALSE)*[1]Energiindhold!$C$10,0)*J107*IFERROR(VLOOKUP(A107,Biogasanlæg!$F$3:$G$8,2,FALSE),1)</f>
        <v>2.4310790482597552E-3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325.66709910983559</v>
      </c>
      <c r="W107" s="187">
        <f>J107*IFERROR(VLOOKUP(A107,[1]Tørstofindhold!A$2:B$24,2,FALSE),0)</f>
        <v>325.66709910983559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2426925.8843733165</v>
      </c>
      <c r="O112" s="190">
        <f t="shared" si="20"/>
        <v>2426925.8843733165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4.4652402615113562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4.6036793923678641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4.4652402615113562</v>
      </c>
      <c r="U112" s="186">
        <f>O112*IFERROR(VLOOKUP(A112,[1]Tørstofindhold!A$2:B$24,2,FALSE),0)</f>
        <v>679539.24762452871</v>
      </c>
      <c r="V112" s="187">
        <f>IF(D112=År1,P112,SUM(O112,P112))*IFERROR(VLOOKUP(A112,[1]Tørstofindhold!A$2:B$24,2,FALSE),0)</f>
        <v>700607.50315266091</v>
      </c>
      <c r="W112" s="187">
        <f>J112*IFERROR(VLOOKUP(A112,[1]Tørstofindhold!A$2:B$24,2,FALSE),0)</f>
        <v>21068.255528132213</v>
      </c>
      <c r="X112" s="188">
        <f t="shared" si="26"/>
        <v>679539.24762452871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51791.286576119739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712182.23958164698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763973.5261577667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7.6595824408929776</v>
      </c>
      <c r="S115" s="187">
        <f>IFERROR(VLOOKUP(A115,[1]Biogasudbytte!$A$2:$B$18,2,FALSE)*[1]Energiindhold!$C$10,0)*J115*IFERROR(VLOOKUP(A115,Biogasanlæg!$F$3:$G$8,2,FALSE),1)</f>
        <v>0.29860473440608143</v>
      </c>
      <c r="T115" s="188">
        <f t="shared" si="25"/>
        <v>7.3609777064868958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649377.49723410164</v>
      </c>
      <c r="W115" s="187">
        <f>J115*IFERROR(VLOOKUP(A115,[1]Tørstofindhold!A$2:B$24,2,FALSE),0)</f>
        <v>44022.593589701777</v>
      </c>
      <c r="X115" s="188">
        <f t="shared" si="26"/>
        <v>605354.90364439983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105497.13913412485</v>
      </c>
      <c r="O121" s="190">
        <f t="shared" si="20"/>
        <v>105497.13913412485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0.36131293193489888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0.37101539732290251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0.36131293193489888</v>
      </c>
      <c r="U121" s="186">
        <f>O121*IFERROR(VLOOKUP(A121,[1]Tørstofindhold!A$2:B$24,2,FALSE),0)</f>
        <v>32704.113131578702</v>
      </c>
      <c r="V121" s="187">
        <f>IF(D121=År1,P121,SUM(O121,P121))*IFERROR(VLOOKUP(A121,[1]Tørstofindhold!A$2:B$24,2,FALSE),0)</f>
        <v>33582.328378415397</v>
      </c>
      <c r="W121" s="187">
        <f>J121*IFERROR(VLOOKUP(A121,[1]Tørstofindhold!A$2:B$24,2,FALSE),0)</f>
        <v>878.21524683669497</v>
      </c>
      <c r="X121" s="188">
        <f t="shared" si="26"/>
        <v>32704.113131578702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314100.84942853882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-314100.84942853882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11614690.73032544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7">
        <f>IFERROR(VLOOKUP(A123,[1]Biogasudbytte!$A$2:$B$18,2,FALSE)*[1]Energiindhold!$C$10,0)*J123*IFERROR(VLOOKUP(A123,Biogasanlæg!$F$3:$G$8,2,FALSE),1)</f>
        <v>5.8792403007834348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882716.49550473341</v>
      </c>
      <c r="W123" s="187">
        <f>J123*IFERROR(VLOOKUP(A123,[1]Tørstofindhold!A$2:B$24,2,FALSE),0)</f>
        <v>882716.49550473341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1270810.9099092828</v>
      </c>
      <c r="O125" s="190">
        <f t="shared" si="20"/>
        <v>831111.14735517267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2.98368901900507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4.1133237352605398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2.9836890190050696</v>
      </c>
      <c r="U125" s="186">
        <f>O125*IFERROR(VLOOKUP(A125,[1]Tørstofindhold!A$2:B$24,2,FALSE),0)</f>
        <v>249333.34420655179</v>
      </c>
      <c r="V125" s="187">
        <f>IF(D125=År1,P125,SUM(O125,P125))*IFERROR(VLOOKUP(A125,[1]Tørstofindhold!A$2:B$24,2,FALSE),0)</f>
        <v>343731.78846188349</v>
      </c>
      <c r="W125" s="187">
        <f>J125*IFERROR(VLOOKUP(A125,[1]Tørstofindhold!A$2:B$24,2,FALSE),0)</f>
        <v>94398.444255331749</v>
      </c>
      <c r="X125" s="188">
        <f t="shared" si="26"/>
        <v>249333.34420655173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6229.3239438307355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-603411.67600739957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9178937.5641805995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7">
        <f>IFERROR(VLOOKUP(A141,[1]Biogasudbytte!$A$2:$B$18,2,FALSE)*[1]Energiindhold!$C$10,0)*J141*IFERROR(VLOOKUP(A141,Biogasanlæg!$F$3:$G$8,2,FALSE),1)</f>
        <v>3.9542863026490029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458946.87820903002</v>
      </c>
      <c r="W141" s="187">
        <f>J141*IFERROR(VLOOKUP(A141,[1]Tørstofindhold!A$2:B$24,2,FALSE),0)</f>
        <v>458946.87820903002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18927.525014668034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114612390.86550629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114612390.86550629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114612390.86550629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3841169.7786713694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3436689.0951916357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404480.68347973377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420.12115509171275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7">
        <f>IFERROR(VLOOKUP(A203,[1]Biogasudbytte!$A$2:$B$18,2,FALSE)*[1]Energiindhold!$C$10,0)*J203*IFERROR(VLOOKUP(A203,Biogasanlæg!$F$3:$G$8,2,FALSE),1)</f>
        <v>1.9757877802808159E-4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26.467632770777904</v>
      </c>
      <c r="W203" s="187">
        <f>J203*IFERROR(VLOOKUP(A203,[1]Tørstofindhold!A$2:B$24,2,FALSE),0)</f>
        <v>26.467632770777904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441001.37906598463</v>
      </c>
      <c r="O208" s="190">
        <f t="shared" si="59"/>
        <v>441001.37906598463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0.81138741230902856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0.8304589273033306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0.81138741230902856</v>
      </c>
      <c r="U208" s="186">
        <f>O208*IFERROR(VLOOKUP(A208,[1]Tørstofindhold!A$2:B$24,2,FALSE),0)</f>
        <v>123480.3861384757</v>
      </c>
      <c r="V208" s="187">
        <f>IF(D208=År1,P208,SUM(O208,P208))*IFERROR(VLOOKUP(A208,[1]Tørstofindhold!A$2:B$24,2,FALSE),0)</f>
        <v>126382.77037566822</v>
      </c>
      <c r="W208" s="187">
        <f>J208*IFERROR(VLOOKUP(A208,[1]Tørstofindhold!A$2:B$24,2,FALSE),0)</f>
        <v>2902.384237192512</v>
      </c>
      <c r="X208" s="188">
        <f t="shared" si="51"/>
        <v>123480.3861384757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23829.136806804134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672474.22042135813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696303.35722816223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7.0879511517606151</v>
      </c>
      <c r="S211" s="187">
        <f>IFERROR(VLOOKUP(A211,[1]Biogasudbytte!$A$2:$B$18,2,FALSE)*[1]Energiindhold!$C$10,0)*J211*IFERROR(VLOOKUP(A211,Biogasanlæg!$F$3:$G$8,2,FALSE),1)</f>
        <v>0.13738784142510152</v>
      </c>
      <c r="T211" s="188">
        <f t="shared" si="50"/>
        <v>6.9505633103355136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591857.85364393785</v>
      </c>
      <c r="W211" s="187">
        <f>J211*IFERROR(VLOOKUP(A211,[1]Tørstofindhold!A$2:B$24,2,FALSE),0)</f>
        <v>20254.766285783513</v>
      </c>
      <c r="X211" s="188">
        <f t="shared" si="51"/>
        <v>571603.08735815436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1274031.5103548905</v>
      </c>
      <c r="O217" s="190">
        <f t="shared" si="59"/>
        <v>1105257.6049126349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3.7853525607610874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3.7885963632893636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3.7853525607610874</v>
      </c>
      <c r="U217" s="186">
        <f>O217*IFERROR(VLOOKUP(A217,[1]Tørstofindhold!A$2:B$24,2,FALSE),0)</f>
        <v>342629.85752291681</v>
      </c>
      <c r="V217" s="187">
        <f>IF(D217=År1,P217,SUM(O217,P217))*IFERROR(VLOOKUP(A217,[1]Tørstofindhold!A$2:B$24,2,FALSE),0)</f>
        <v>342923.46916945581</v>
      </c>
      <c r="W217" s="187">
        <f>J217*IFERROR(VLOOKUP(A217,[1]Tørstofindhold!A$2:B$24,2,FALSE),0)</f>
        <v>293.61164653901858</v>
      </c>
      <c r="X217" s="188">
        <f t="shared" si="65"/>
        <v>342629.85752291681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337668.75931622676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-337668.75931622676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841583.7254715825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7">
        <f>IFERROR(VLOOKUP(A219,[1]Biogasudbytte!$A$2:$B$18,2,FALSE)*[1]Energiindhold!$C$10,0)*J219*IFERROR(VLOOKUP(A219,Biogasanlæg!$F$3:$G$8,2,FALSE),1)</f>
        <v>0.42600126599646038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63960.363135840271</v>
      </c>
      <c r="W219" s="187">
        <f>J219*IFERROR(VLOOKUP(A219,[1]Tørstofindhold!A$2:B$24,2,FALSE),0)</f>
        <v>63960.363135840271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-461175.97654958611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69959.937705190663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2208963.5823777588</v>
      </c>
      <c r="O233" s="190">
        <f t="shared" si="59"/>
        <v>1591844.6498058075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4.3203300533589539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4.3868825788281791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4.3203300533589539</v>
      </c>
      <c r="U233" s="186">
        <f>O233*IFERROR(VLOOKUP(A233,[1]Tørstofindhold!A$2:B$24,2,FALSE),0)</f>
        <v>318368.92996116151</v>
      </c>
      <c r="V233" s="187">
        <f>IF(D233=År1,P233,SUM(O233,P233))*IFERROR(VLOOKUP(A233,[1]Tørstofindhold!A$2:B$24,2,FALSE),0)</f>
        <v>323273.24422839604</v>
      </c>
      <c r="W233" s="187">
        <f>J233*IFERROR(VLOOKUP(A233,[1]Tørstofindhold!A$2:B$24,2,FALSE),0)</f>
        <v>4904.3142672344902</v>
      </c>
      <c r="X233" s="188">
        <f t="shared" si="65"/>
        <v>318368.92996116157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1389214.6969952502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7">
        <f>IFERROR(VLOOKUP(A237,[1]Biogasudbytte!$A$2:$B$18,2,FALSE)*[1]Energiindhold!$C$10,0)*J237*IFERROR(VLOOKUP(A237,Biogasanlæg!$F$3:$G$8,2,FALSE),1)</f>
        <v>0.59847369146555385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69460.734849762506</v>
      </c>
      <c r="W237" s="187">
        <f>J237*IFERROR(VLOOKUP(A237,[1]Tørstofindhold!A$2:B$24,2,FALSE),0)</f>
        <v>69460.734849762506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20171.210920202939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115614273.25282219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115614273.25282219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115614273.25282219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3840880.8617539103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3410016.9999342072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430863.86181970313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433.85903842113186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7">
        <f>IFERROR(VLOOKUP(A251,[1]Biogasudbytte!$A$2:$B$18,2,FALSE)*[1]Energiindhold!$C$10,0)*J251*IFERROR(VLOOKUP(A251,Biogasanlæg!$F$3:$G$8,2,FALSE),1)</f>
        <v>2.040395671790741E-4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27.333119420531307</v>
      </c>
      <c r="W251" s="187">
        <f>J251*IFERROR(VLOOKUP(A251,[1]Tørstofindhold!A$2:B$24,2,FALSE),0)</f>
        <v>27.333119420531307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570273.43703363789</v>
      </c>
      <c r="O256" s="190">
        <f t="shared" si="59"/>
        <v>570273.43703363789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1.0492318399622647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1.0684276794807566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1.0492318399622647</v>
      </c>
      <c r="U256" s="186">
        <f>O256*IFERROR(VLOOKUP(A256,[1]Tørstofindhold!A$2:B$24,2,FALSE),0)</f>
        <v>159676.56236941862</v>
      </c>
      <c r="V256" s="187">
        <f>IF(D256=År1,P256,SUM(O256,P256))*IFERROR(VLOOKUP(A256,[1]Tørstofindhold!A$2:B$24,2,FALSE),0)</f>
        <v>162597.86684128639</v>
      </c>
      <c r="W256" s="187">
        <f>J256*IFERROR(VLOOKUP(A256,[1]Tørstofindhold!A$2:B$24,2,FALSE),0)</f>
        <v>2921.3044718677897</v>
      </c>
      <c r="X256" s="188">
        <f t="shared" si="65"/>
        <v>159676.56236941859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24142.713423880243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650571.69735795178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674714.41078183206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6.8633788535676397</v>
      </c>
      <c r="S259" s="187">
        <f>IFERROR(VLOOKUP(A259,[1]Biogasudbytte!$A$2:$B$18,2,FALSE)*[1]Energiindhold!$C$10,0)*J259*IFERROR(VLOOKUP(A259,Biogasanlæg!$F$3:$G$8,2,FALSE),1)</f>
        <v>0.13919577995391849</v>
      </c>
      <c r="T259" s="188">
        <f t="shared" si="64"/>
        <v>6.7241830736137214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573507.2491645572</v>
      </c>
      <c r="W259" s="187">
        <f>J259*IFERROR(VLOOKUP(A259,[1]Tørstofindhold!A$2:B$24,2,FALSE),0)</f>
        <v>20521.306410298206</v>
      </c>
      <c r="X259" s="188">
        <f t="shared" si="65"/>
        <v>552985.94275425898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1378160.7489345083</v>
      </c>
      <c r="O265" s="190">
        <f t="shared" si="75"/>
        <v>1378160.7489345083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4.7200076225958405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4.7232716771678369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4.7200076225958405</v>
      </c>
      <c r="U265" s="186">
        <f>O265*IFERROR(VLOOKUP(A265,[1]Tørstofindhold!A$2:B$24,2,FALSE),0)</f>
        <v>427229.83216969756</v>
      </c>
      <c r="V265" s="187">
        <f>IF(D265=År1,P265,SUM(O265,P265))*IFERROR(VLOOKUP(A265,[1]Tørstofindhold!A$2:B$24,2,FALSE),0)</f>
        <v>427525.27692286088</v>
      </c>
      <c r="W265" s="187">
        <f>J265*IFERROR(VLOOKUP(A265,[1]Tørstofindhold!A$2:B$24,2,FALSE),0)</f>
        <v>295.44475316330494</v>
      </c>
      <c r="X265" s="188">
        <f t="shared" si="65"/>
        <v>427229.83216969756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327492.78950962157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-327492.78950962157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825502.64294003148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7">
        <f>IFERROR(VLOOKUP(A267,[1]Biogasudbytte!$A$2:$B$18,2,FALSE)*[1]Energiindhold!$C$10,0)*J267*IFERROR(VLOOKUP(A267,Biogasanlæg!$F$3:$G$8,2,FALSE),1)</f>
        <v>0.4178611828298146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62738.200863442391</v>
      </c>
      <c r="W267" s="187">
        <f>J267*IFERROR(VLOOKUP(A267,[1]Tørstofindhold!A$2:B$24,2,FALSE),0)</f>
        <v>62738.200863442391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-439699.76255411014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74293.391738120903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2311572.1723994585</v>
      </c>
      <c r="O281" s="190">
        <f t="shared" si="89"/>
        <v>1708160.4963920589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4.6360159136279036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4.7026515146602321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4.6360159136279036</v>
      </c>
      <c r="U281" s="186">
        <f>O281*IFERROR(VLOOKUP(A281,[1]Tørstofindhold!A$2:B$24,2,FALSE),0)</f>
        <v>341632.09927841183</v>
      </c>
      <c r="V281" s="187">
        <f>IF(D281=År1,P281,SUM(O281,P281))*IFERROR(VLOOKUP(A281,[1]Tørstofindhold!A$2:B$24,2,FALSE),0)</f>
        <v>346542.53545712167</v>
      </c>
      <c r="W281" s="187">
        <f>J281*IFERROR(VLOOKUP(A281,[1]Tørstofindhold!A$2:B$24,2,FALSE),0)</f>
        <v>4910.4361787098624</v>
      </c>
      <c r="X281" s="188">
        <f t="shared" si="65"/>
        <v>341632.09927841183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1330001.5728813037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7">
        <f>IFERROR(VLOOKUP(A285,[1]Biogasudbytte!$A$2:$B$18,2,FALSE)*[1]Energiindhold!$C$10,0)*J285*IFERROR(VLOOKUP(A285,Biogasanlæg!$F$3:$G$8,2,FALSE),1)</f>
        <v>0.57296467759726577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66500.078644065186</v>
      </c>
      <c r="W285" s="187">
        <f>J285*IFERROR(VLOOKUP(A285,[1]Tørstofindhold!A$2:B$24,2,FALSE),0)</f>
        <v>66500.078644065186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15470.434908329586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2444653.9999999995</v>
      </c>
      <c r="Q5" s="237"/>
      <c r="R5" s="237">
        <v>11358</v>
      </c>
      <c r="S5" s="237">
        <v>29476235.766141955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8354441.8810100975</v>
      </c>
      <c r="AB5" s="237">
        <v>24400617.067250848</v>
      </c>
      <c r="AC5" s="237"/>
      <c r="AD5" s="237"/>
      <c r="AE5" s="237"/>
      <c r="AF5" s="237"/>
      <c r="AG5" s="237"/>
      <c r="AH5" s="237"/>
      <c r="AI5" s="237"/>
      <c r="AJ5" s="237"/>
      <c r="AK5" s="237">
        <v>72611686.206964582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5425.756836419002</v>
      </c>
      <c r="H7" s="237"/>
      <c r="I7" s="237"/>
      <c r="J7" s="237">
        <v>142742</v>
      </c>
      <c r="K7" s="237">
        <v>85677.000000000029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12682532.726209817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2785221.7345641684</v>
      </c>
      <c r="AB7" s="237">
        <v>10976808.596855612</v>
      </c>
      <c r="AC7" s="237"/>
      <c r="AD7" s="237"/>
      <c r="AE7" s="237"/>
      <c r="AF7" s="237"/>
      <c r="AG7" s="237"/>
      <c r="AH7" s="237"/>
      <c r="AI7" s="237"/>
      <c r="AJ7" s="237"/>
      <c r="AK7" s="237">
        <v>30013428.371296629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5603.1780719105855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12440193.373265471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2900386.1464459291</v>
      </c>
      <c r="AB8" s="237">
        <v>10508939.137061903</v>
      </c>
      <c r="AC8" s="237"/>
      <c r="AD8" s="237"/>
      <c r="AE8" s="237"/>
      <c r="AF8" s="237"/>
      <c r="AG8" s="237"/>
      <c r="AH8" s="237"/>
      <c r="AI8" s="237"/>
      <c r="AJ8" s="237"/>
      <c r="AK8" s="237">
        <v>29507840.33566796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22442845.152983833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3211005.8812512299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122346505.23898456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7921004.1716413517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1133296.1933827871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43181119.49611219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7921004.1716413526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1133296.1933827871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43181119.49611219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4718411.2755084336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17341249.802182019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1462839.8903218857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5739163.5363731682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1361806.1726509859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5392682.1127584707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15470.434908329586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17629982.785799213</v>
      </c>
      <c r="T25" s="237"/>
      <c r="U25" s="237"/>
      <c r="V25" s="237"/>
      <c r="W25" s="237"/>
      <c r="X25" s="237"/>
      <c r="Y25" s="237"/>
      <c r="Z25" s="237"/>
      <c r="AA25" s="237"/>
      <c r="AB25" s="237">
        <v>33795529.60051804</v>
      </c>
      <c r="AC25" s="237"/>
      <c r="AD25" s="237"/>
      <c r="AE25" s="237"/>
      <c r="AF25" s="237"/>
      <c r="AG25" s="237"/>
      <c r="AH25" s="237">
        <v>57572972.136355564</v>
      </c>
      <c r="AI25" s="237">
        <v>2253607.4203827991</v>
      </c>
      <c r="AJ25" s="237"/>
      <c r="AK25" s="237">
        <v>113491894.03550416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5425.756836419002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4005010.3345925738</v>
      </c>
      <c r="T27" s="237"/>
      <c r="U27" s="237"/>
      <c r="V27" s="237"/>
      <c r="W27" s="237"/>
      <c r="X27" s="237"/>
      <c r="Y27" s="237"/>
      <c r="Z27" s="237"/>
      <c r="AA27" s="237"/>
      <c r="AB27" s="237">
        <v>9734151.0198530871</v>
      </c>
      <c r="AC27" s="237"/>
      <c r="AD27" s="237"/>
      <c r="AE27" s="237"/>
      <c r="AF27" s="237"/>
      <c r="AG27" s="237"/>
      <c r="AH27" s="237">
        <v>24685936.556263804</v>
      </c>
      <c r="AI27" s="237">
        <v>667092.98344465159</v>
      </c>
      <c r="AJ27" s="237"/>
      <c r="AK27" s="237">
        <v>39781539.461790703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5603.1780719105855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3928482.1178733069</v>
      </c>
      <c r="T28" s="237"/>
      <c r="U28" s="237"/>
      <c r="V28" s="237"/>
      <c r="W28" s="237"/>
      <c r="X28" s="237"/>
      <c r="Y28" s="237"/>
      <c r="Z28" s="237"/>
      <c r="AA28" s="237"/>
      <c r="AB28" s="237">
        <v>9319247.9139982909</v>
      </c>
      <c r="AC28" s="237"/>
      <c r="AD28" s="237"/>
      <c r="AE28" s="237"/>
      <c r="AF28" s="237"/>
      <c r="AG28" s="237"/>
      <c r="AH28" s="237">
        <v>24083543.844583277</v>
      </c>
      <c r="AI28" s="237">
        <v>641699.34825806518</v>
      </c>
      <c r="AJ28" s="237"/>
      <c r="AK28" s="237">
        <v>38695220.256667748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30940.869816659171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7897329.4368713852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24112585.434971962</v>
      </c>
      <c r="S33" s="237">
        <v>47106218.551941164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2128883.9311816138</v>
      </c>
      <c r="Y33" s="237">
        <v>3296940.8812512299</v>
      </c>
      <c r="Z33" s="237">
        <v>150462.46940900333</v>
      </c>
      <c r="AA33" s="237">
        <v>8354441.8810100975</v>
      </c>
      <c r="AB33" s="237">
        <v>58196146.667768888</v>
      </c>
      <c r="AC33" s="237">
        <v>682979.63888483576</v>
      </c>
      <c r="AD33" s="237">
        <v>652261.37250543782</v>
      </c>
      <c r="AE33" s="237">
        <v>8445344.7369239964</v>
      </c>
      <c r="AF33" s="237">
        <v>817284.77701708628</v>
      </c>
      <c r="AG33" s="237">
        <v>681242.85797811637</v>
      </c>
      <c r="AH33" s="237">
        <v>57572972.136355564</v>
      </c>
      <c r="AI33" s="237">
        <v>2253607.4203827991</v>
      </c>
      <c r="AJ33" s="237">
        <v>2323859.5027345954</v>
      </c>
      <c r="AK33" s="237">
        <v>339986678.26506972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281</v>
      </c>
      <c r="B2" s="78">
        <v>1</v>
      </c>
    </row>
    <row r="4" spans="1:9" x14ac:dyDescent="0.25">
      <c r="A4" s="77" t="s">
        <v>308</v>
      </c>
      <c r="B4" s="77" t="s">
        <v>62</v>
      </c>
    </row>
    <row r="5" spans="1:9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54</v>
      </c>
      <c r="H5" s="168" t="s">
        <v>159</v>
      </c>
      <c r="I5" s="168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223376.70355809579</v>
      </c>
      <c r="D8" s="76">
        <v>0</v>
      </c>
      <c r="E8" s="76">
        <v>641699.34825806518</v>
      </c>
      <c r="F8" s="76">
        <v>142742</v>
      </c>
      <c r="G8" s="76">
        <v>456262.55953572609</v>
      </c>
      <c r="H8" s="76">
        <v>6505289.1185657317</v>
      </c>
      <c r="I8" s="76">
        <v>7969369.91480802</v>
      </c>
    </row>
    <row r="9" spans="1:9" x14ac:dyDescent="0.25">
      <c r="A9" s="78" t="s">
        <v>61</v>
      </c>
      <c r="B9" s="76">
        <v>370459.88762915425</v>
      </c>
      <c r="C9" s="76">
        <v>637991.68294847931</v>
      </c>
      <c r="D9" s="76">
        <v>282332.03034110228</v>
      </c>
      <c r="E9" s="76">
        <v>2253607.4203827991</v>
      </c>
      <c r="F9" s="76">
        <v>428226</v>
      </c>
      <c r="G9" s="76">
        <v>1314336.3276045257</v>
      </c>
      <c r="H9" s="76">
        <v>18431652.502602909</v>
      </c>
      <c r="I9" s="76">
        <v>23718605.851508968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33219634.643796943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222389.489994237</v>
      </c>
      <c r="D8" s="98">
        <v>3043013.7759962841</v>
      </c>
      <c r="E8" s="98">
        <v>1176377.6469398488</v>
      </c>
      <c r="F8" s="98">
        <v>157216.83755586346</v>
      </c>
      <c r="G8" s="98">
        <v>1633518.8473632084</v>
      </c>
      <c r="H8" s="98">
        <v>3019148.2239866257</v>
      </c>
      <c r="I8" s="98">
        <v>73602.662086251483</v>
      </c>
      <c r="J8" s="98">
        <v>2208063.52547062</v>
      </c>
      <c r="K8" s="98">
        <v>1482422.5612646407</v>
      </c>
      <c r="L8" s="98">
        <v>2639.1240738517372</v>
      </c>
      <c r="M8" s="98">
        <v>813064.48232254898</v>
      </c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1738095.5427716447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989747.08638991043</v>
      </c>
      <c r="Y8" s="98">
        <v>2178741.0896790312</v>
      </c>
      <c r="Z8" s="98">
        <v>80685.358019641164</v>
      </c>
      <c r="AA8" s="98">
        <v>35331404.250857472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646873.25757851929</v>
      </c>
      <c r="D9" s="98">
        <v>9178950.99370699</v>
      </c>
      <c r="E9" s="98">
        <v>3651261.4001131607</v>
      </c>
      <c r="F9" s="98">
        <v>465884.75478506123</v>
      </c>
      <c r="G9" s="98">
        <v>4706234.0846063513</v>
      </c>
      <c r="H9" s="98">
        <v>9218121.5857941881</v>
      </c>
      <c r="I9" s="98">
        <v>147793.14554900059</v>
      </c>
      <c r="J9" s="98">
        <v>6383143.788157301</v>
      </c>
      <c r="K9" s="98">
        <v>4560458.7010569554</v>
      </c>
      <c r="L9" s="98">
        <v>95870.934950370865</v>
      </c>
      <c r="M9" s="98">
        <v>2499914.3941303086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5009356.7472289437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2856299.6938942028</v>
      </c>
      <c r="Y9" s="98">
        <v>6285147.1076456029</v>
      </c>
      <c r="Z9" s="98">
        <v>247157.18857372069</v>
      </c>
      <c r="AA9" s="98">
        <v>103176232.91616574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9.7215276245828761</v>
      </c>
      <c r="E7" s="235">
        <v>18.898503241211166</v>
      </c>
      <c r="F7" s="235">
        <v>0.35905402506237244</v>
      </c>
      <c r="G7" s="235">
        <v>2.4182220169495992</v>
      </c>
      <c r="H7" s="235">
        <v>0</v>
      </c>
      <c r="I7" s="235">
        <v>7.9766231601288453</v>
      </c>
      <c r="J7" s="235">
        <v>45.280222691386172</v>
      </c>
      <c r="K7" s="235">
        <v>104.7944602138142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13.191017657049301</v>
      </c>
      <c r="E8" s="235">
        <v>19.152454605131187</v>
      </c>
      <c r="F8" s="235">
        <v>0.35905402506237249</v>
      </c>
      <c r="G8" s="235">
        <v>2.5339174515084348</v>
      </c>
      <c r="H8" s="235">
        <v>0</v>
      </c>
      <c r="I8" s="235">
        <v>8.2687093155868077</v>
      </c>
      <c r="J8" s="235">
        <v>41.635477473780199</v>
      </c>
      <c r="K8" s="235">
        <v>105.37245430680125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15.042523814801294</v>
      </c>
      <c r="H11" s="235">
        <v>0</v>
      </c>
      <c r="I11" s="235">
        <v>0</v>
      </c>
      <c r="J11" s="235">
        <v>0</v>
      </c>
      <c r="K11" s="235">
        <v>24.386885636843161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14.90455589524715</v>
      </c>
      <c r="H12" s="235">
        <v>0</v>
      </c>
      <c r="I12" s="235">
        <v>0</v>
      </c>
      <c r="J12" s="235">
        <v>0</v>
      </c>
      <c r="K12" s="235">
        <v>24.315270904854131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22.912545281632177</v>
      </c>
      <c r="E13" s="235">
        <v>57.624548334899544</v>
      </c>
      <c r="F13" s="235">
        <v>0.71810805012474499</v>
      </c>
      <c r="G13" s="235">
        <v>4.952139468458034</v>
      </c>
      <c r="H13" s="235">
        <v>0</v>
      </c>
      <c r="I13" s="235">
        <v>20.196379603545232</v>
      </c>
      <c r="J13" s="235">
        <v>134.40479508950824</v>
      </c>
      <c r="K13" s="235">
        <v>298.72457758584636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35.039362668053442</v>
      </c>
      <c r="H14" s="235">
        <v>0</v>
      </c>
      <c r="I14" s="235">
        <v>0</v>
      </c>
      <c r="J14" s="235">
        <v>0</v>
      </c>
      <c r="K14" s="235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1160553.4746754284</v>
      </c>
      <c r="E4" s="236">
        <v>1651174.8680226803</v>
      </c>
      <c r="F4" s="236">
        <v>60009.02925833522</v>
      </c>
      <c r="G4" s="236">
        <v>2391831.0305737425</v>
      </c>
      <c r="H4" s="236">
        <v>1498974.2460576054</v>
      </c>
      <c r="I4" s="236">
        <v>8064481.1947285142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1565626.3159673489</v>
      </c>
      <c r="E5" s="236">
        <v>1682803.8007453769</v>
      </c>
      <c r="F5" s="236">
        <v>60009.02925833522</v>
      </c>
      <c r="G5" s="236">
        <v>2392074.3977685794</v>
      </c>
      <c r="H5" s="236">
        <v>1372767.4962379688</v>
      </c>
      <c r="I5" s="236">
        <v>8393578.4113396797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2854906.1506427773</v>
      </c>
      <c r="E6" s="236">
        <v>5009396.6594232842</v>
      </c>
      <c r="F6" s="236">
        <v>120018.05851667044</v>
      </c>
      <c r="G6" s="236">
        <v>5487921.5441756556</v>
      </c>
      <c r="H6" s="236">
        <v>4447615.2207267499</v>
      </c>
      <c r="I6" s="236">
        <v>21747866.290987931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14095541.098578379</v>
      </c>
      <c r="C4" s="98">
        <v>-50273.43159900204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28191082.197156753</v>
      </c>
    </row>
    <row r="5" spans="1:10" x14ac:dyDescent="0.25">
      <c r="A5" s="78">
        <v>2050</v>
      </c>
      <c r="B5" s="98">
        <v>13147269.125533711</v>
      </c>
      <c r="C5" s="98">
        <v>-50273.43159900204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26294538.251067426</v>
      </c>
    </row>
    <row r="6" spans="1:10" x14ac:dyDescent="0.25">
      <c r="A6" s="78" t="s">
        <v>61</v>
      </c>
      <c r="B6" s="98">
        <v>41154372.342389658</v>
      </c>
      <c r="C6" s="98">
        <v>-100705.30039800408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82308744.684779316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12144036.092706127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11361659.86324651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1951036.2717668689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1784723.6659741893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763372302055358</vt:r8>
  </property>
</Properties>
</file>