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E1C3C1BF-2796-4FEC-97B6-8FF631C3FEED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4" r:id="rId38"/>
    <pivotCache cacheId="25" r:id="rId39"/>
    <pivotCache cacheId="26" r:id="rId40"/>
    <pivotCache cacheId="27" r:id="rId41"/>
    <pivotCache cacheId="28" r:id="rId42"/>
    <pivotCache cacheId="29" r:id="rId43"/>
    <pivotCache cacheId="30" r:id="rId44"/>
    <pivotCache cacheId="3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1" i="63" l="1"/>
  <c r="C60" i="63"/>
  <c r="C57" i="63"/>
  <c r="C56" i="63"/>
  <c r="C55" i="63"/>
  <c r="C54" i="63"/>
  <c r="C53" i="63"/>
  <c r="C51" i="63"/>
  <c r="C50" i="63"/>
  <c r="C47" i="63"/>
  <c r="C46" i="63"/>
  <c r="C45" i="63"/>
  <c r="C44" i="63"/>
  <c r="C43" i="63"/>
  <c r="C41" i="63"/>
  <c r="C40" i="63"/>
  <c r="C37" i="63"/>
  <c r="C36" i="63"/>
  <c r="C35" i="63"/>
  <c r="C34" i="63"/>
  <c r="C33" i="63"/>
  <c r="C31" i="63"/>
  <c r="C30" i="63"/>
  <c r="C27" i="63"/>
  <c r="C26" i="63"/>
  <c r="C25" i="63"/>
  <c r="C24" i="63"/>
  <c r="C23" i="63"/>
  <c r="C21" i="63"/>
  <c r="C20" i="63"/>
  <c r="C17" i="63"/>
  <c r="C16" i="63"/>
  <c r="C15" i="63"/>
  <c r="C14" i="63"/>
  <c r="C13" i="63"/>
  <c r="C11" i="63"/>
  <c r="C10" i="63"/>
  <c r="C9" i="63"/>
  <c r="C8" i="63"/>
  <c r="C7" i="63"/>
  <c r="C6" i="63"/>
  <c r="C5" i="63"/>
  <c r="C4" i="63"/>
  <c r="C3" i="63"/>
  <c r="C2" i="63"/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81" i="72" l="1" a="1"/>
  <c r="D281" i="72" s="1"/>
  <c r="D34" i="72" a="1"/>
  <c r="D34" i="72" s="1"/>
  <c r="D35" i="72" s="1" a="1"/>
  <c r="D35" i="72" s="1"/>
  <c r="D33" i="72" a="1"/>
  <c r="D33" i="72" s="1"/>
  <c r="D219" i="72" a="1"/>
  <c r="D219" i="72" s="1"/>
  <c r="D96" i="72" a="1"/>
  <c r="D96" i="72" s="1"/>
  <c r="D158" i="72" a="1"/>
  <c r="D158" i="72" s="1"/>
  <c r="D157" i="72" a="1"/>
  <c r="D157" i="72" s="1"/>
  <c r="D95" i="72" a="1"/>
  <c r="D95" i="72" s="1"/>
  <c r="D220" i="72" a="1"/>
  <c r="D220" i="72" s="1"/>
  <c r="D97" i="72" a="1"/>
  <c r="D97" i="72" s="1"/>
  <c r="D282" i="72" a="1"/>
  <c r="D282" i="72" s="1"/>
  <c r="D98" i="72" a="1"/>
  <c r="D98" i="72" s="1"/>
  <c r="D250" i="72" a="1"/>
  <c r="D250" i="72" s="1"/>
  <c r="D251" i="72" s="1" a="1"/>
  <c r="D251" i="72" s="1"/>
  <c r="D3" i="72" a="1"/>
  <c r="D3" i="72" s="1"/>
  <c r="D2" i="72" a="1"/>
  <c r="D2" i="72" s="1"/>
  <c r="D188" i="72" a="1"/>
  <c r="D188" i="72" s="1"/>
  <c r="D189" i="72" s="1" a="1"/>
  <c r="D189" i="72" s="1"/>
  <c r="D64" i="72" a="1"/>
  <c r="D64" i="72" s="1"/>
  <c r="D126" i="72" a="1"/>
  <c r="D126" i="72" s="1"/>
  <c r="D65" i="72" a="1"/>
  <c r="D65" i="72" s="1"/>
  <c r="D66" i="72" a="1"/>
  <c r="D66" i="72" s="1"/>
  <c r="D67" i="72" s="1" a="1"/>
  <c r="D67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252" i="72" l="1" a="1"/>
  <c r="D252" i="72" s="1"/>
  <c r="D253" i="72" a="1"/>
  <c r="D253" i="72" s="1"/>
  <c r="D191" i="72" a="1"/>
  <c r="D191" i="72" s="1"/>
  <c r="D190" i="72" a="1"/>
  <c r="D190" i="72" s="1"/>
  <c r="D5" i="72" a="1"/>
  <c r="D5" i="72" s="1"/>
  <c r="D6" i="72" s="1" a="1"/>
  <c r="D6" i="72" s="1"/>
  <c r="D4" i="72" a="1"/>
  <c r="D4" i="72" s="1"/>
  <c r="D159" i="72" a="1"/>
  <c r="D159" i="72" s="1"/>
  <c r="D160" i="72" s="1" a="1"/>
  <c r="D160" i="72" s="1"/>
  <c r="D68" i="72" a="1"/>
  <c r="D68" i="72" s="1"/>
  <c r="D69" i="72" s="1" a="1"/>
  <c r="D69" i="72" s="1"/>
  <c r="D283" i="72" a="1"/>
  <c r="D283" i="72" s="1"/>
  <c r="D36" i="72" a="1"/>
  <c r="D36" i="72" s="1"/>
  <c r="D37" i="72" s="1" a="1"/>
  <c r="D37" i="72" s="1"/>
  <c r="D99" i="72" a="1"/>
  <c r="D99" i="72" s="1"/>
  <c r="D127" i="72" a="1"/>
  <c r="D127" i="72" s="1"/>
  <c r="D284" i="72" a="1"/>
  <c r="D284" i="72" s="1"/>
  <c r="D128" i="72" a="1"/>
  <c r="D128" i="72" s="1"/>
  <c r="D221" i="72" a="1"/>
  <c r="D221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7" i="72" l="1" a="1"/>
  <c r="D7" i="72" s="1"/>
  <c r="D9" i="72" s="1" a="1"/>
  <c r="D9" i="72" s="1"/>
  <c r="D222" i="72" a="1"/>
  <c r="D222" i="72" s="1"/>
  <c r="D223" i="72" a="1"/>
  <c r="D223" i="72" s="1"/>
  <c r="D129" i="72" a="1"/>
  <c r="D129" i="72" s="1"/>
  <c r="D39" i="72" a="1"/>
  <c r="D39" i="72" s="1"/>
  <c r="D38" i="72" a="1"/>
  <c r="D38" i="72" s="1"/>
  <c r="D161" i="72" a="1"/>
  <c r="D161" i="72" s="1"/>
  <c r="D254" i="72" a="1"/>
  <c r="D254" i="72" s="1"/>
  <c r="D255" i="72" s="1" a="1"/>
  <c r="D255" i="72" s="1"/>
  <c r="D286" i="72" a="1"/>
  <c r="D286" i="72" s="1"/>
  <c r="D192" i="72" a="1"/>
  <c r="D192" i="72" s="1"/>
  <c r="D70" i="72" a="1"/>
  <c r="D70" i="72" s="1"/>
  <c r="D100" i="72" a="1"/>
  <c r="D100" i="72" s="1"/>
  <c r="D224" i="72" a="1"/>
  <c r="D224" i="72" s="1"/>
  <c r="D285" i="72" a="1"/>
  <c r="D285" i="72" s="1"/>
  <c r="D8" i="72" a="1"/>
  <c r="D8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287" i="72" l="1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162" i="72" a="1"/>
  <c r="D162" i="72" s="1"/>
  <c r="D164" i="72" s="1" a="1"/>
  <c r="D164" i="72" s="1"/>
  <c r="D193" i="72" a="1"/>
  <c r="D193" i="72" s="1"/>
  <c r="D130" i="72" a="1"/>
  <c r="D130" i="72" s="1"/>
  <c r="D225" i="72" a="1"/>
  <c r="D225" i="72" s="1"/>
  <c r="D71" i="72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10" i="72" a="1"/>
  <c r="D10" i="72" s="1"/>
  <c r="D102" i="72" a="1"/>
  <c r="D102" i="72" s="1"/>
  <c r="D103" i="72" s="1" a="1"/>
  <c r="D103" i="72" s="1"/>
  <c r="D101" i="72" a="1"/>
  <c r="D101" i="72" s="1"/>
  <c r="D40" i="72" a="1"/>
  <c r="D40" i="72" s="1"/>
  <c r="D163" i="72" a="1"/>
  <c r="D163" i="72" s="1"/>
  <c r="D256" i="72" a="1"/>
  <c r="D256" i="72" s="1"/>
  <c r="D41" i="72" a="1"/>
  <c r="D41" i="72" s="1"/>
  <c r="D42" i="72" a="1"/>
  <c r="D42" i="72" s="1"/>
  <c r="D131" i="72" a="1"/>
  <c r="D131" i="72" s="1"/>
  <c r="Z5" i="20"/>
  <c r="P28" i="18"/>
  <c r="P26" i="18"/>
  <c r="Z3" i="20"/>
  <c r="Z4" i="20"/>
  <c r="C265" i="38"/>
  <c r="C268" i="38"/>
  <c r="A32" i="53"/>
  <c r="A36" i="53"/>
  <c r="C275" i="38"/>
  <c r="D104" i="72" l="1" a="1"/>
  <c r="D104" i="72" s="1"/>
  <c r="D43" i="72" a="1"/>
  <c r="D43" i="72" s="1"/>
  <c r="D165" i="72" a="1"/>
  <c r="D165" i="72" s="1"/>
  <c r="D166" i="72" s="1" a="1"/>
  <c r="D166" i="72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6" i="72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1" i="72" a="1"/>
  <c r="D11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8" i="72" a="1"/>
  <c r="D228" i="72" s="1"/>
  <c r="D229" i="72" s="1" a="1"/>
  <c r="D229" i="72" s="1"/>
  <c r="D230" i="72" s="1" a="1"/>
  <c r="D230" i="72" s="1"/>
  <c r="D226" i="72" a="1"/>
  <c r="D226" i="72" s="1"/>
  <c r="D227" i="72" s="1" a="1"/>
  <c r="D227" i="72" s="1"/>
  <c r="D132" i="72" a="1"/>
  <c r="D132" i="72" s="1"/>
  <c r="D133" i="72" s="1" a="1"/>
  <c r="D133" i="72" s="1"/>
  <c r="D197" i="72" a="1"/>
  <c r="D197" i="72" s="1"/>
  <c r="D198" i="72" s="1" a="1"/>
  <c r="D198" i="72" s="1"/>
  <c r="D199" i="72" s="1" a="1"/>
  <c r="D199" i="72" s="1"/>
  <c r="D194" i="72" a="1"/>
  <c r="D194" i="72" s="1"/>
  <c r="D195" i="72" s="1" a="1"/>
  <c r="D195" i="72" s="1"/>
  <c r="D196" i="72" s="1" a="1"/>
  <c r="D196" i="72" s="1"/>
  <c r="D304" i="72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134" i="72" a="1"/>
  <c r="D134" i="72" s="1"/>
  <c r="D135" i="72" s="1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00" i="72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12" i="72" a="1"/>
  <c r="D1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" i="72" l="1" a="1"/>
  <c r="D13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D14" i="72" l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O288" i="66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4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J75" i="66"/>
  <c r="P59" i="66"/>
  <c r="S59" i="66"/>
  <c r="J461" i="37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27" i="72" l="1"/>
  <c r="G158" i="72"/>
  <c r="G96" i="72"/>
  <c r="G65" i="72"/>
  <c r="I4" i="58"/>
  <c r="I4" i="37"/>
  <c r="G189" i="72"/>
  <c r="G220" i="72"/>
  <c r="J4" i="37"/>
  <c r="J4" i="58"/>
  <c r="G251" i="72"/>
  <c r="G282" i="72"/>
  <c r="G34" i="72"/>
  <c r="G3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F245" i="66"/>
  <c r="E37" i="53"/>
  <c r="O4" i="58"/>
  <c r="F101" i="66"/>
  <c r="E31" i="53"/>
  <c r="J4" i="41"/>
  <c r="E45" i="39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F53" i="66"/>
  <c r="E19" i="53"/>
  <c r="I4" i="41"/>
  <c r="D45" i="39" s="1"/>
  <c r="E25" i="53"/>
  <c r="F197" i="66"/>
  <c r="N4" i="58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4" i="37"/>
  <c r="H4" i="58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L45" i="39" l="1"/>
  <c r="E158" i="38" s="1"/>
  <c r="M45" i="39"/>
  <c r="M56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56" i="39"/>
  <c r="E124" i="38"/>
  <c r="E59" i="39"/>
  <c r="E60" i="39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F149" i="66"/>
  <c r="M4" i="58"/>
  <c r="E13" i="53"/>
  <c r="H4" i="41"/>
  <c r="K45" i="39" s="1"/>
  <c r="F5" i="66"/>
  <c r="E7" i="53"/>
  <c r="D56" i="39"/>
  <c r="D59" i="39"/>
  <c r="D60" i="39" s="1"/>
  <c r="E107" i="38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L56" i="39" l="1"/>
  <c r="L58" i="39" s="1"/>
  <c r="L59" i="39"/>
  <c r="L60" i="39" s="1"/>
  <c r="C45" i="39"/>
  <c r="C59" i="39" s="1"/>
  <c r="C60" i="39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75" i="38"/>
  <c r="J474" i="58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M59" i="39"/>
  <c r="M60" i="39" s="1"/>
  <c r="J197" i="66"/>
  <c r="D25" i="53"/>
  <c r="F25" i="53" s="1"/>
  <c r="I466" i="58"/>
  <c r="I474" i="58"/>
  <c r="E252" i="72"/>
  <c r="F252" i="72" s="1"/>
  <c r="E141" i="38"/>
  <c r="K56" i="39"/>
  <c r="K59" i="39"/>
  <c r="K60" i="39" s="1"/>
  <c r="E35" i="72"/>
  <c r="F35" i="72" s="1"/>
  <c r="E283" i="72"/>
  <c r="F283" i="72" s="1"/>
  <c r="M58" i="39"/>
  <c r="M57" i="39"/>
  <c r="J101" i="66"/>
  <c r="J466" i="37"/>
  <c r="D31" i="53"/>
  <c r="F31" i="53" s="1"/>
  <c r="H37" i="53" s="1"/>
  <c r="J474" i="37"/>
  <c r="E159" i="72"/>
  <c r="F159" i="72" s="1"/>
  <c r="E58" i="39"/>
  <c r="E57" i="39"/>
  <c r="E66" i="72"/>
  <c r="F66" i="72" s="1"/>
  <c r="I466" i="37"/>
  <c r="D19" i="53"/>
  <c r="F19" i="53" s="1"/>
  <c r="H25" i="53" s="1"/>
  <c r="I474" i="37"/>
  <c r="J53" i="66"/>
  <c r="E128" i="72"/>
  <c r="F128" i="72" s="1"/>
  <c r="D58" i="39"/>
  <c r="D57" i="39"/>
  <c r="J466" i="58" l="1"/>
  <c r="J489" i="58" s="1"/>
  <c r="L57" i="39"/>
  <c r="J245" i="66"/>
  <c r="W245" i="66" s="1"/>
  <c r="E90" i="38"/>
  <c r="D7" i="53" s="1"/>
  <c r="F7" i="53" s="1"/>
  <c r="D37" i="53"/>
  <c r="F37" i="53" s="1"/>
  <c r="G37" i="53" s="1"/>
  <c r="C56" i="39"/>
  <c r="C58" i="39" s="1"/>
  <c r="E98" i="72"/>
  <c r="F98" i="72" s="1"/>
  <c r="G99" i="72" s="1"/>
  <c r="I489" i="58"/>
  <c r="F198" i="66"/>
  <c r="I489" i="37"/>
  <c r="F54" i="66"/>
  <c r="I466" i="41"/>
  <c r="F103" i="66"/>
  <c r="J479" i="37"/>
  <c r="J474" i="41"/>
  <c r="H19" i="53"/>
  <c r="G19" i="53" s="1"/>
  <c r="G25" i="53"/>
  <c r="E191" i="72"/>
  <c r="F191" i="72" s="1"/>
  <c r="J489" i="37"/>
  <c r="F102" i="66"/>
  <c r="S101" i="66"/>
  <c r="W101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5" i="72"/>
  <c r="F5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K58" i="39"/>
  <c r="K57" i="39"/>
  <c r="D13" i="53"/>
  <c r="F13" i="53" s="1"/>
  <c r="H7" i="53" s="1"/>
  <c r="H474" i="58"/>
  <c r="J149" i="66"/>
  <c r="H466" i="58"/>
  <c r="E222" i="72"/>
  <c r="F222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S197" i="66"/>
  <c r="W197" i="66"/>
  <c r="W53" i="66"/>
  <c r="S53" i="66"/>
  <c r="F55" i="66"/>
  <c r="I479" i="37"/>
  <c r="I474" i="4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F247" i="66"/>
  <c r="J479" i="58"/>
  <c r="I479" i="58"/>
  <c r="F199" i="66"/>
  <c r="J466" i="41" l="1"/>
  <c r="F246" i="66"/>
  <c r="L246" i="66" s="1"/>
  <c r="P246" i="66" s="1"/>
  <c r="J5" i="66"/>
  <c r="S5" i="66" s="1"/>
  <c r="H466" i="37"/>
  <c r="H489" i="37" s="1"/>
  <c r="H474" i="37"/>
  <c r="H474" i="41" s="1"/>
  <c r="C57" i="39"/>
  <c r="H31" i="53"/>
  <c r="G31" i="53" s="1"/>
  <c r="E337" i="38" s="1"/>
  <c r="S245" i="66"/>
  <c r="H100" i="72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I489" i="4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F150" i="66"/>
  <c r="H489" i="58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I480" i="58"/>
  <c r="E379" i="38" s="1"/>
  <c r="K218" i="66" s="1"/>
  <c r="N218" i="66" s="1"/>
  <c r="E378" i="38"/>
  <c r="K199" i="66" s="1"/>
  <c r="N199" i="66" s="1"/>
  <c r="S149" i="66"/>
  <c r="W149" i="66"/>
  <c r="L102" i="66"/>
  <c r="P102" i="66" s="1"/>
  <c r="J480" i="58"/>
  <c r="E385" i="38" s="1"/>
  <c r="K266" i="66" s="1"/>
  <c r="N266" i="66" s="1"/>
  <c r="E384" i="38"/>
  <c r="K247" i="66" s="1"/>
  <c r="N247" i="66" s="1"/>
  <c r="F151" i="66"/>
  <c r="H479" i="58"/>
  <c r="J480" i="37"/>
  <c r="E366" i="38"/>
  <c r="K103" i="66" s="1"/>
  <c r="N103" i="66" s="1"/>
  <c r="J479" i="4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60" i="72"/>
  <c r="F160" i="72" s="1"/>
  <c r="L54" i="66"/>
  <c r="P54" i="66" s="1"/>
  <c r="E284" i="72"/>
  <c r="F284" i="72" s="1"/>
  <c r="E343" i="38"/>
  <c r="E349" i="38"/>
  <c r="M245" i="66" s="1"/>
  <c r="I480" i="37"/>
  <c r="I479" i="41"/>
  <c r="E360" i="38"/>
  <c r="K55" i="66" s="1"/>
  <c r="N55" i="66" s="1"/>
  <c r="E325" i="38"/>
  <c r="M197" i="66" s="1"/>
  <c r="E319" i="38"/>
  <c r="L198" i="66"/>
  <c r="P198" i="66" s="1"/>
  <c r="E307" i="38"/>
  <c r="E313" i="38"/>
  <c r="E253" i="72"/>
  <c r="F253" i="72" s="1"/>
  <c r="E129" i="72"/>
  <c r="F129" i="72" s="1"/>
  <c r="J489" i="41"/>
  <c r="H13" i="53"/>
  <c r="G13" i="53" s="1"/>
  <c r="G7" i="53"/>
  <c r="F6" i="66" l="1"/>
  <c r="F7" i="66"/>
  <c r="H479" i="37"/>
  <c r="E331" i="38"/>
  <c r="J486" i="37" s="1"/>
  <c r="W5" i="66"/>
  <c r="H466" i="41"/>
  <c r="N102" i="66"/>
  <c r="H489" i="4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N246" i="66"/>
  <c r="Y103" i="66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L6" i="66"/>
  <c r="P6" i="66" s="1"/>
  <c r="V6" i="66" s="1"/>
  <c r="X6" i="66" s="1"/>
  <c r="M53" i="66"/>
  <c r="F18" i="39" s="1"/>
  <c r="C20" i="8"/>
  <c r="I486" i="37"/>
  <c r="L53" i="66"/>
  <c r="Z55" i="66"/>
  <c r="Z199" i="66"/>
  <c r="Y55" i="66"/>
  <c r="Y199" i="66"/>
  <c r="E37" i="72"/>
  <c r="F37" i="72" s="1"/>
  <c r="E6" i="72"/>
  <c r="F6" i="72" s="1"/>
  <c r="E361" i="38"/>
  <c r="K74" i="66" s="1"/>
  <c r="N74" i="66" s="1"/>
  <c r="I480" i="41"/>
  <c r="L150" i="66"/>
  <c r="P150" i="66" s="1"/>
  <c r="V150" i="66" s="1"/>
  <c r="X150" i="66" s="1"/>
  <c r="E295" i="38"/>
  <c r="E301" i="38"/>
  <c r="M149" i="66" s="1"/>
  <c r="J486" i="58"/>
  <c r="L245" i="66"/>
  <c r="Z103" i="66"/>
  <c r="Z247" i="66"/>
  <c r="Y247" i="66"/>
  <c r="E223" i="72"/>
  <c r="F22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67" i="38"/>
  <c r="K122" i="66" s="1"/>
  <c r="N122" i="66" s="1"/>
  <c r="J480" i="4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N198" i="66"/>
  <c r="N54" i="66"/>
  <c r="E372" i="38"/>
  <c r="K151" i="66" s="1"/>
  <c r="N151" i="66" s="1"/>
  <c r="H480" i="58"/>
  <c r="E373" i="38" s="1"/>
  <c r="K170" i="66" s="1"/>
  <c r="N170" i="66" s="1"/>
  <c r="D20" i="8"/>
  <c r="M101" i="66"/>
  <c r="G18" i="39" s="1"/>
  <c r="E289" i="38"/>
  <c r="E283" i="38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H479" i="41"/>
  <c r="H480" i="37"/>
  <c r="E354" i="38"/>
  <c r="K7" i="66" s="1"/>
  <c r="N7" i="66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I486" i="58"/>
  <c r="L197" i="66"/>
  <c r="L101" i="66" l="1"/>
  <c r="P101" i="66" s="1"/>
  <c r="Z102" i="66"/>
  <c r="Y102" i="66"/>
  <c r="O102" i="66"/>
  <c r="U102" i="66" s="1"/>
  <c r="Z246" i="66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O246" i="66"/>
  <c r="U246" i="66" s="1"/>
  <c r="Y246" i="66"/>
  <c r="J486" i="41"/>
  <c r="O198" i="66"/>
  <c r="Q198" i="66" s="1"/>
  <c r="N150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N6" i="66"/>
  <c r="E254" i="72"/>
  <c r="F254" i="72" s="1"/>
  <c r="H486" i="37"/>
  <c r="L5" i="66"/>
  <c r="E285" i="72"/>
  <c r="F285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Y74" i="66"/>
  <c r="Y218" i="66"/>
  <c r="Z74" i="66"/>
  <c r="Z218" i="66"/>
  <c r="I486" i="41"/>
  <c r="Y122" i="66"/>
  <c r="Y266" i="66"/>
  <c r="Z266" i="66"/>
  <c r="Z122" i="66"/>
  <c r="P53" i="66"/>
  <c r="N53" i="66"/>
  <c r="E161" i="72"/>
  <c r="F161" i="72" s="1"/>
  <c r="B20" i="8"/>
  <c r="M5" i="66"/>
  <c r="E193" i="72"/>
  <c r="F193" i="72" s="1"/>
  <c r="Y54" i="66"/>
  <c r="Z198" i="66"/>
  <c r="Z54" i="66"/>
  <c r="O54" i="66"/>
  <c r="Y198" i="66"/>
  <c r="P245" i="66"/>
  <c r="N245" i="66"/>
  <c r="Z7" i="66"/>
  <c r="Y151" i="66"/>
  <c r="Y7" i="66"/>
  <c r="Z151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H480" i="41"/>
  <c r="E355" i="38"/>
  <c r="K26" i="66" s="1"/>
  <c r="N26" i="66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P197" i="66"/>
  <c r="N197" i="66"/>
  <c r="H486" i="58"/>
  <c r="L149" i="66"/>
  <c r="N101" i="66" l="1"/>
  <c r="O6" i="66"/>
  <c r="Q6" i="66" s="1"/>
  <c r="Q102" i="66"/>
  <c r="Z150" i="66"/>
  <c r="V246" i="66"/>
  <c r="X246" i="66" s="1"/>
  <c r="Q246" i="66"/>
  <c r="V102" i="66"/>
  <c r="X102" i="66" s="1"/>
  <c r="Z6" i="66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U198" i="66"/>
  <c r="V198" i="66"/>
  <c r="X198" i="66" s="1"/>
  <c r="O197" i="66"/>
  <c r="U197" i="66" s="1"/>
  <c r="O150" i="66"/>
  <c r="Q150" i="66" s="1"/>
  <c r="Y150" i="66"/>
  <c r="Y6" i="66"/>
  <c r="O245" i="66"/>
  <c r="U245" i="66" s="1"/>
  <c r="E70" i="72"/>
  <c r="F70" i="72" s="1"/>
  <c r="R149" i="66"/>
  <c r="T149" i="66" s="1"/>
  <c r="P149" i="66"/>
  <c r="V149" i="66" s="1"/>
  <c r="X149" i="66" s="1"/>
  <c r="N149" i="66"/>
  <c r="Y170" i="66"/>
  <c r="Z26" i="66"/>
  <c r="Y26" i="66"/>
  <c r="Z170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24" i="72"/>
  <c r="F224" i="72" s="1"/>
  <c r="Z53" i="66"/>
  <c r="O53" i="66"/>
  <c r="Y53" i="66"/>
  <c r="Y197" i="66"/>
  <c r="Z197" i="66"/>
  <c r="Z101" i="66"/>
  <c r="Y245" i="66"/>
  <c r="O101" i="66"/>
  <c r="Z245" i="66"/>
  <c r="Y101" i="66"/>
  <c r="E102" i="72"/>
  <c r="F102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R5" i="66"/>
  <c r="T5" i="66" s="1"/>
  <c r="P5" i="66"/>
  <c r="V5" i="66" s="1"/>
  <c r="X5" i="66" s="1"/>
  <c r="N5" i="66"/>
  <c r="H486" i="41"/>
  <c r="E7" i="72"/>
  <c r="F7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Q54" i="66"/>
  <c r="U54" i="66"/>
  <c r="V54" i="66"/>
  <c r="X54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38" i="72"/>
  <c r="F38" i="72" s="1"/>
  <c r="U6" i="66" l="1"/>
  <c r="U150" i="66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Q197" i="66"/>
  <c r="R197" i="66" s="1"/>
  <c r="T197" i="66" s="1"/>
  <c r="V197" i="66"/>
  <c r="X197" i="66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Q245" i="66"/>
  <c r="R245" i="66" s="1"/>
  <c r="T245" i="66" s="1"/>
  <c r="V245" i="66"/>
  <c r="X245" i="66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Y5" i="66"/>
  <c r="O5" i="66"/>
  <c r="Z5" i="66"/>
  <c r="Y149" i="66"/>
  <c r="Z149" i="66"/>
  <c r="U53" i="66"/>
  <c r="Q53" i="66"/>
  <c r="R53" i="66" s="1"/>
  <c r="T53" i="66" s="1"/>
  <c r="V53" i="66"/>
  <c r="X53" i="66" s="1"/>
  <c r="E255" i="72"/>
  <c r="F255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32" i="72"/>
  <c r="F132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O149" i="66"/>
  <c r="Q101" i="66"/>
  <c r="R101" i="66" s="1"/>
  <c r="T101" i="66" s="1"/>
  <c r="V101" i="66"/>
  <c r="X101" i="66" s="1"/>
  <c r="U101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287" i="72" l="1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5" i="72"/>
  <c r="F195" i="72" s="1"/>
  <c r="G196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U149" i="66"/>
  <c r="Q149" i="66"/>
  <c r="E103" i="72"/>
  <c r="F103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9" i="72"/>
  <c r="F39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25" i="72"/>
  <c r="F225" i="72" s="1"/>
  <c r="U5" i="66"/>
  <c r="Q5" i="66"/>
  <c r="H197" i="72" l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88" i="72"/>
  <c r="F288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72" i="72"/>
  <c r="F72" i="72" s="1"/>
  <c r="E256" i="72"/>
  <c r="F256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3" i="72"/>
  <c r="F133" i="72" s="1"/>
  <c r="E164" i="72"/>
  <c r="F164" i="72" s="1"/>
  <c r="E9" i="72"/>
  <c r="F9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97" i="72"/>
  <c r="F197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40" i="72"/>
  <c r="F40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89" i="72" l="1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57" i="72"/>
  <c r="F257" i="72" s="1"/>
  <c r="E227" i="72"/>
  <c r="F227" i="72" s="1"/>
  <c r="E10" i="72"/>
  <c r="F10" i="72" s="1"/>
  <c r="E105" i="72"/>
  <c r="F105" i="72" s="1"/>
  <c r="E134" i="72"/>
  <c r="F13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65" i="72"/>
  <c r="F165" i="72" s="1"/>
  <c r="E73" i="72"/>
  <c r="F73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90" i="72"/>
  <c r="F290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E74" i="72" l="1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28" i="72"/>
  <c r="F228" i="72" s="1"/>
  <c r="E11" i="72"/>
  <c r="F11" i="72" s="1"/>
  <c r="E166" i="72"/>
  <c r="F166" i="72" s="1"/>
  <c r="E258" i="72"/>
  <c r="F258" i="72" s="1"/>
  <c r="E106" i="72"/>
  <c r="F106" i="72" s="1"/>
  <c r="E135" i="72"/>
  <c r="F135" i="72" s="1"/>
  <c r="E199" i="72"/>
  <c r="F199" i="72" s="1"/>
  <c r="G200" i="72" l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42" i="72"/>
  <c r="F42" i="72" s="1"/>
  <c r="E75" i="72"/>
  <c r="F75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1" i="72"/>
  <c r="F291" i="72" s="1"/>
  <c r="E107" i="72" l="1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67" i="72"/>
  <c r="F167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6" i="72"/>
  <c r="F136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29" i="72"/>
  <c r="F229" i="72" s="1"/>
  <c r="E200" i="72"/>
  <c r="F200" i="72" s="1"/>
  <c r="E76" i="72" l="1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43" i="72"/>
  <c r="F43" i="72" s="1"/>
  <c r="E260" i="72"/>
  <c r="F260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92" i="72"/>
  <c r="F29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" i="72"/>
  <c r="F13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0" i="72"/>
  <c r="F230" i="72" s="1"/>
  <c r="E109" i="72"/>
  <c r="F109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7" i="72"/>
  <c r="F77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44" i="72" l="1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69" i="72"/>
  <c r="F169" i="72" s="1"/>
  <c r="E14" i="72"/>
  <c r="F14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93" i="72"/>
  <c r="F293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62" i="72"/>
  <c r="F262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231" i="72"/>
  <c r="F231" i="72" s="1"/>
  <c r="E203" i="72"/>
  <c r="F20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10" i="72"/>
  <c r="F110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70" i="72" l="1"/>
  <c r="F170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5" i="72"/>
  <c r="F15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79" i="72"/>
  <c r="F79" i="72" s="1"/>
  <c r="E46" i="72"/>
  <c r="F4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5" i="72"/>
  <c r="F295" i="72" s="1"/>
  <c r="E140" i="72"/>
  <c r="F140" i="72" s="1"/>
  <c r="E111" i="72"/>
  <c r="F111" i="72" s="1"/>
  <c r="E232" i="72"/>
  <c r="F232" i="72" s="1"/>
  <c r="E204" i="72"/>
  <c r="F204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6" i="72"/>
  <c r="F16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80" i="72"/>
  <c r="F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47" i="72"/>
  <c r="F47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5" i="72"/>
  <c r="F205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5" i="72"/>
  <c r="F265" i="72" s="1"/>
  <c r="E112" i="72"/>
  <c r="F112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33" i="72"/>
  <c r="F23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81" i="72" l="1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97" i="72"/>
  <c r="F297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48" i="72"/>
  <c r="F48" i="72" s="1"/>
  <c r="E173" i="72"/>
  <c r="F173" i="72" s="1"/>
  <c r="E142" i="72"/>
  <c r="F14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66" i="72"/>
  <c r="F266" i="72" s="1"/>
  <c r="E234" i="72"/>
  <c r="F234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13" i="72"/>
  <c r="F11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2" i="72"/>
  <c r="F82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98" i="72" l="1"/>
  <c r="F298" i="72" s="1"/>
  <c r="E19" i="72"/>
  <c r="F19" i="72" s="1"/>
  <c r="E207" i="72"/>
  <c r="F207" i="72" s="1"/>
  <c r="E143" i="72"/>
  <c r="F143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49" i="72"/>
  <c r="F49" i="72" s="1"/>
  <c r="E174" i="72"/>
  <c r="F17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67" i="72" l="1"/>
  <c r="F267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83" i="72"/>
  <c r="F83" i="72" s="1"/>
  <c r="E235" i="72"/>
  <c r="F23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14" i="72"/>
  <c r="F11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68" i="72" l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08" i="72"/>
  <c r="F208" i="72" s="1"/>
  <c r="E144" i="72"/>
  <c r="F144" i="72" s="1"/>
  <c r="E299" i="72"/>
  <c r="F299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50" i="72"/>
  <c r="F50" i="72" s="1"/>
  <c r="E175" i="72"/>
  <c r="F175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15" i="72"/>
  <c r="F11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84" i="72"/>
  <c r="F8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37" i="72"/>
  <c r="F237" i="72" s="1"/>
  <c r="G23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51" i="72"/>
  <c r="F51" i="72" s="1"/>
  <c r="E22" i="72"/>
  <c r="F22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45" i="72"/>
  <c r="F145" i="72" s="1"/>
  <c r="H239" i="72" l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70" i="72"/>
  <c r="F27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10" i="72"/>
  <c r="F210" i="72" s="1"/>
  <c r="E177" i="72"/>
  <c r="F177" i="72" s="1"/>
  <c r="E116" i="72"/>
  <c r="F116" i="72" s="1"/>
  <c r="E85" i="72"/>
  <c r="F85" i="72" s="1"/>
  <c r="E23" i="72" l="1"/>
  <c r="F2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2" i="72"/>
  <c r="F302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39" i="72"/>
  <c r="F239" i="72" s="1"/>
  <c r="E146" i="72"/>
  <c r="F146" i="72" s="1"/>
  <c r="G211" i="72"/>
  <c r="H212" i="72" s="1"/>
  <c r="I213" i="72" s="1"/>
  <c r="J214" i="72" s="1"/>
  <c r="K215" i="72" s="1"/>
  <c r="L216" i="72" s="1"/>
  <c r="M217" i="72" s="1"/>
  <c r="N218" i="72" s="1"/>
  <c r="E52" i="72"/>
  <c r="F52" i="72" s="1"/>
  <c r="G86" i="72"/>
  <c r="H87" i="72" s="1"/>
  <c r="I88" i="72" s="1"/>
  <c r="J89" i="72" s="1"/>
  <c r="K90" i="72" s="1"/>
  <c r="L91" i="72" s="1"/>
  <c r="M92" i="72" s="1"/>
  <c r="N93" i="72" s="1"/>
  <c r="O94" i="72" s="1"/>
  <c r="E211" i="72" l="1"/>
  <c r="F211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271" i="72"/>
  <c r="F271" i="72" s="1"/>
  <c r="E178" i="72"/>
  <c r="F178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86" i="72"/>
  <c r="F86" i="72" s="1"/>
  <c r="E117" i="72"/>
  <c r="F117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4" i="72"/>
  <c r="H25" i="72" s="1"/>
  <c r="I26" i="72" s="1"/>
  <c r="J27" i="72" s="1"/>
  <c r="K28" i="72" s="1"/>
  <c r="L29" i="72" s="1"/>
  <c r="M30" i="72" s="1"/>
  <c r="N31" i="72" s="1"/>
  <c r="O32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G87" i="72"/>
  <c r="H88" i="72" s="1"/>
  <c r="I89" i="72" s="1"/>
  <c r="J90" i="72" s="1"/>
  <c r="K91" i="72" s="1"/>
  <c r="L92" i="72" s="1"/>
  <c r="M93" i="72" s="1"/>
  <c r="N94" i="72" s="1"/>
  <c r="E303" i="72"/>
  <c r="F303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40" i="72"/>
  <c r="F240" i="72" s="1"/>
  <c r="E147" i="72"/>
  <c r="F147" i="72" s="1"/>
  <c r="G212" i="72"/>
  <c r="H213" i="72" s="1"/>
  <c r="I214" i="72" s="1"/>
  <c r="J215" i="72" s="1"/>
  <c r="K216" i="72" s="1"/>
  <c r="L217" i="72" s="1"/>
  <c r="M218" i="72" s="1"/>
  <c r="G118" i="72"/>
  <c r="H119" i="72" s="1"/>
  <c r="I120" i="72" s="1"/>
  <c r="J121" i="72" s="1"/>
  <c r="K122" i="72" s="1"/>
  <c r="L123" i="72" s="1"/>
  <c r="M124" i="72" s="1"/>
  <c r="N125" i="72" s="1"/>
  <c r="E25" i="72" l="1"/>
  <c r="F25" i="72" s="1"/>
  <c r="G26" i="72" s="1"/>
  <c r="H27" i="72" s="1"/>
  <c r="I28" i="72" s="1"/>
  <c r="J29" i="72" s="1"/>
  <c r="K30" i="72" s="1"/>
  <c r="L31" i="72" s="1"/>
  <c r="M32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118" i="72"/>
  <c r="F118" i="72" s="1"/>
  <c r="E212" i="72"/>
  <c r="F212" i="72" s="1"/>
  <c r="G304" i="72"/>
  <c r="H305" i="72" s="1"/>
  <c r="I306" i="72" s="1"/>
  <c r="J307" i="72" s="1"/>
  <c r="K308" i="72" s="1"/>
  <c r="L309" i="72" s="1"/>
  <c r="M310" i="72" s="1"/>
  <c r="N31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87" i="72"/>
  <c r="F8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304" i="72" l="1"/>
  <c r="F304" i="72" s="1"/>
  <c r="G305" i="72" s="1"/>
  <c r="H306" i="72" s="1"/>
  <c r="I307" i="72" s="1"/>
  <c r="J308" i="72" s="1"/>
  <c r="K309" i="72" s="1"/>
  <c r="L310" i="72" s="1"/>
  <c r="M3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180" i="72"/>
  <c r="F180" i="72" s="1"/>
  <c r="E241" i="72"/>
  <c r="F241" i="72" s="1"/>
  <c r="E26" i="72"/>
  <c r="F26" i="72" s="1"/>
  <c r="E55" i="72"/>
  <c r="F55" i="72" s="1"/>
  <c r="G119" i="72"/>
  <c r="H120" i="72" s="1"/>
  <c r="I121" i="72" s="1"/>
  <c r="J122" i="72" s="1"/>
  <c r="K123" i="72" s="1"/>
  <c r="L124" i="72" s="1"/>
  <c r="M125" i="72" s="1"/>
  <c r="G88" i="72"/>
  <c r="H89" i="72" s="1"/>
  <c r="I90" i="72" s="1"/>
  <c r="J91" i="72" s="1"/>
  <c r="K92" i="72" s="1"/>
  <c r="L93" i="72" s="1"/>
  <c r="M94" i="72" s="1"/>
  <c r="E273" i="72"/>
  <c r="F273" i="72" s="1"/>
  <c r="G213" i="72"/>
  <c r="H214" i="72" s="1"/>
  <c r="I215" i="72" s="1"/>
  <c r="J216" i="72" s="1"/>
  <c r="K217" i="72" s="1"/>
  <c r="L218" i="72" s="1"/>
  <c r="E88" i="72" l="1"/>
  <c r="F88" i="72" s="1"/>
  <c r="G89" i="72" s="1"/>
  <c r="H90" i="72" s="1"/>
  <c r="I91" i="72" s="1"/>
  <c r="J92" i="72" s="1"/>
  <c r="K93" i="72" s="1"/>
  <c r="L94" i="72" s="1"/>
  <c r="E119" i="72"/>
  <c r="F119" i="72" s="1"/>
  <c r="G120" i="72" s="1"/>
  <c r="E213" i="72"/>
  <c r="F213" i="72" s="1"/>
  <c r="G214" i="72" s="1"/>
  <c r="H215" i="72" s="1"/>
  <c r="I216" i="72" s="1"/>
  <c r="J217" i="72" s="1"/>
  <c r="K218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G274" i="72"/>
  <c r="H275" i="72" s="1"/>
  <c r="I276" i="72" s="1"/>
  <c r="J277" i="72" s="1"/>
  <c r="K278" i="72" s="1"/>
  <c r="L279" i="72" s="1"/>
  <c r="M280" i="72" s="1"/>
  <c r="E305" i="72"/>
  <c r="F305" i="72" s="1"/>
  <c r="G27" i="72"/>
  <c r="H28" i="72" s="1"/>
  <c r="I29" i="72" s="1"/>
  <c r="J30" i="72" s="1"/>
  <c r="K31" i="72" s="1"/>
  <c r="L32" i="72" s="1"/>
  <c r="G242" i="72"/>
  <c r="H243" i="72" s="1"/>
  <c r="I244" i="72" s="1"/>
  <c r="J245" i="72" s="1"/>
  <c r="K246" i="72" s="1"/>
  <c r="L247" i="72" s="1"/>
  <c r="M248" i="72" s="1"/>
  <c r="N249" i="72" s="1"/>
  <c r="G56" i="72"/>
  <c r="H57" i="72" s="1"/>
  <c r="I58" i="72" s="1"/>
  <c r="J59" i="72" s="1"/>
  <c r="K60" i="72" s="1"/>
  <c r="L61" i="72" s="1"/>
  <c r="M62" i="72" s="1"/>
  <c r="N63" i="72" s="1"/>
  <c r="G181" i="72"/>
  <c r="H182" i="72" s="1"/>
  <c r="I183" i="72" s="1"/>
  <c r="J184" i="72" s="1"/>
  <c r="K185" i="72" s="1"/>
  <c r="L186" i="72" s="1"/>
  <c r="M187" i="72" s="1"/>
  <c r="H121" i="72" l="1"/>
  <c r="I122" i="72" s="1"/>
  <c r="J123" i="72" s="1"/>
  <c r="K124" i="72" s="1"/>
  <c r="L125" i="72" s="1"/>
  <c r="E120" i="72"/>
  <c r="F120" i="72" s="1"/>
  <c r="G121" i="72" s="1"/>
  <c r="H122" i="72" s="1"/>
  <c r="I123" i="72" s="1"/>
  <c r="J124" i="72" s="1"/>
  <c r="K125" i="72" s="1"/>
  <c r="E56" i="72"/>
  <c r="F56" i="72" s="1"/>
  <c r="G57" i="72" s="1"/>
  <c r="H58" i="72" s="1"/>
  <c r="I59" i="72" s="1"/>
  <c r="J60" i="72" s="1"/>
  <c r="K61" i="72" s="1"/>
  <c r="L62" i="72" s="1"/>
  <c r="M63" i="72" s="1"/>
  <c r="E27" i="72"/>
  <c r="F27" i="72" s="1"/>
  <c r="G28" i="72" s="1"/>
  <c r="H29" i="72" s="1"/>
  <c r="I30" i="72" s="1"/>
  <c r="J31" i="72" s="1"/>
  <c r="K32" i="72" s="1"/>
  <c r="E181" i="72"/>
  <c r="F181" i="72" s="1"/>
  <c r="G182" i="72" s="1"/>
  <c r="H183" i="72" s="1"/>
  <c r="I184" i="72" s="1"/>
  <c r="J185" i="72" s="1"/>
  <c r="K186" i="72" s="1"/>
  <c r="L187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214" i="72"/>
  <c r="F214" i="72" s="1"/>
  <c r="G306" i="72"/>
  <c r="H307" i="72" s="1"/>
  <c r="I308" i="72" s="1"/>
  <c r="J309" i="72" s="1"/>
  <c r="K310" i="72" s="1"/>
  <c r="L311" i="72" s="1"/>
  <c r="E274" i="72"/>
  <c r="F274" i="72" s="1"/>
  <c r="E150" i="72"/>
  <c r="F150" i="72" s="1"/>
  <c r="E89" i="72"/>
  <c r="F89" i="72" s="1"/>
  <c r="G90" i="72" l="1"/>
  <c r="H91" i="72" s="1"/>
  <c r="I92" i="72" s="1"/>
  <c r="J93" i="72" s="1"/>
  <c r="K94" i="72" s="1"/>
  <c r="E121" i="72"/>
  <c r="F121" i="72" s="1"/>
  <c r="E182" i="72"/>
  <c r="F182" i="72" s="1"/>
  <c r="E243" i="72"/>
  <c r="F243" i="72" s="1"/>
  <c r="G151" i="72"/>
  <c r="H152" i="72" s="1"/>
  <c r="I153" i="72" s="1"/>
  <c r="J154" i="72" s="1"/>
  <c r="K155" i="72" s="1"/>
  <c r="L156" i="72" s="1"/>
  <c r="E57" i="72"/>
  <c r="F57" i="72" s="1"/>
  <c r="E306" i="72"/>
  <c r="F306" i="72" s="1"/>
  <c r="G215" i="72"/>
  <c r="H216" i="72" s="1"/>
  <c r="I217" i="72" s="1"/>
  <c r="J218" i="72" s="1"/>
  <c r="G275" i="72"/>
  <c r="H276" i="72" s="1"/>
  <c r="I277" i="72" s="1"/>
  <c r="J278" i="72" s="1"/>
  <c r="K279" i="72" s="1"/>
  <c r="L280" i="72" s="1"/>
  <c r="E28" i="72"/>
  <c r="F28" i="72" s="1"/>
  <c r="E275" i="72" l="1"/>
  <c r="F275" i="72" s="1"/>
  <c r="G276" i="72" s="1"/>
  <c r="H277" i="72" s="1"/>
  <c r="I278" i="72" s="1"/>
  <c r="J279" i="72" s="1"/>
  <c r="K280" i="72" s="1"/>
  <c r="G307" i="72"/>
  <c r="H308" i="72" s="1"/>
  <c r="I309" i="72" s="1"/>
  <c r="J310" i="72" s="1"/>
  <c r="K311" i="72" s="1"/>
  <c r="G58" i="72"/>
  <c r="H59" i="72" s="1"/>
  <c r="I60" i="72" s="1"/>
  <c r="J61" i="72" s="1"/>
  <c r="K62" i="72" s="1"/>
  <c r="L63" i="72" s="1"/>
  <c r="E151" i="72"/>
  <c r="F151" i="72" s="1"/>
  <c r="G29" i="72"/>
  <c r="H30" i="72" s="1"/>
  <c r="I31" i="72" s="1"/>
  <c r="J32" i="72" s="1"/>
  <c r="G244" i="72"/>
  <c r="H245" i="72" s="1"/>
  <c r="I246" i="72" s="1"/>
  <c r="J247" i="72" s="1"/>
  <c r="K248" i="72" s="1"/>
  <c r="L249" i="72" s="1"/>
  <c r="G183" i="72"/>
  <c r="H184" i="72" s="1"/>
  <c r="I185" i="72" s="1"/>
  <c r="J186" i="72" s="1"/>
  <c r="K187" i="72" s="1"/>
  <c r="G122" i="72"/>
  <c r="H123" i="72" s="1"/>
  <c r="I124" i="72" s="1"/>
  <c r="J125" i="72" s="1"/>
  <c r="E215" i="72"/>
  <c r="F215" i="72" s="1"/>
  <c r="E90" i="72"/>
  <c r="F90" i="72" s="1"/>
  <c r="E276" i="72" l="1"/>
  <c r="F276" i="72" s="1"/>
  <c r="G277" i="72" s="1"/>
  <c r="H278" i="72" s="1"/>
  <c r="I279" i="72" s="1"/>
  <c r="J280" i="72" s="1"/>
  <c r="E183" i="72"/>
  <c r="F183" i="72" s="1"/>
  <c r="G184" i="72" s="1"/>
  <c r="H185" i="72" s="1"/>
  <c r="I186" i="72" s="1"/>
  <c r="J187" i="72" s="1"/>
  <c r="E244" i="72"/>
  <c r="F244" i="72" s="1"/>
  <c r="G245" i="72" s="1"/>
  <c r="H246" i="72" s="1"/>
  <c r="I247" i="72" s="1"/>
  <c r="J248" i="72" s="1"/>
  <c r="K249" i="72" s="1"/>
  <c r="E29" i="72"/>
  <c r="F29" i="72" s="1"/>
  <c r="G30" i="72" s="1"/>
  <c r="H31" i="72" s="1"/>
  <c r="I32" i="72" s="1"/>
  <c r="E122" i="72"/>
  <c r="F122" i="72" s="1"/>
  <c r="G123" i="72" s="1"/>
  <c r="H124" i="72" s="1"/>
  <c r="I125" i="72" s="1"/>
  <c r="E58" i="72"/>
  <c r="F58" i="72" s="1"/>
  <c r="G91" i="72"/>
  <c r="H92" i="72" s="1"/>
  <c r="I93" i="72" s="1"/>
  <c r="J94" i="72" s="1"/>
  <c r="G216" i="72"/>
  <c r="H217" i="72" s="1"/>
  <c r="I218" i="72" s="1"/>
  <c r="E307" i="72"/>
  <c r="F307" i="72" s="1"/>
  <c r="G152" i="72"/>
  <c r="H153" i="72" s="1"/>
  <c r="I154" i="72" s="1"/>
  <c r="J155" i="72" s="1"/>
  <c r="K156" i="72" s="1"/>
  <c r="E152" i="72" l="1"/>
  <c r="F152" i="72" s="1"/>
  <c r="G153" i="72" s="1"/>
  <c r="H154" i="72" s="1"/>
  <c r="I155" i="72" s="1"/>
  <c r="J156" i="72" s="1"/>
  <c r="E216" i="72"/>
  <c r="F216" i="72" s="1"/>
  <c r="G217" i="72" s="1"/>
  <c r="H218" i="72" s="1"/>
  <c r="E30" i="72"/>
  <c r="F30" i="72" s="1"/>
  <c r="G31" i="72" s="1"/>
  <c r="H32" i="72" s="1"/>
  <c r="E184" i="72"/>
  <c r="F184" i="72" s="1"/>
  <c r="G185" i="72" s="1"/>
  <c r="H186" i="72" s="1"/>
  <c r="I187" i="72" s="1"/>
  <c r="E91" i="72"/>
  <c r="F91" i="72" s="1"/>
  <c r="E277" i="72"/>
  <c r="F277" i="72" s="1"/>
  <c r="G308" i="72"/>
  <c r="H309" i="72" s="1"/>
  <c r="I310" i="72" s="1"/>
  <c r="J311" i="72" s="1"/>
  <c r="G59" i="72"/>
  <c r="H60" i="72" s="1"/>
  <c r="I61" i="72" s="1"/>
  <c r="J62" i="72" s="1"/>
  <c r="K63" i="72" s="1"/>
  <c r="E245" i="72"/>
  <c r="F245" i="72" s="1"/>
  <c r="E123" i="72"/>
  <c r="F123" i="72" s="1"/>
  <c r="E153" i="72" l="1"/>
  <c r="F153" i="72" s="1"/>
  <c r="G154" i="72" s="1"/>
  <c r="H155" i="72" s="1"/>
  <c r="I156" i="72" s="1"/>
  <c r="G246" i="72"/>
  <c r="H247" i="72" s="1"/>
  <c r="I248" i="72" s="1"/>
  <c r="J249" i="72" s="1"/>
  <c r="E185" i="72"/>
  <c r="F185" i="72" s="1"/>
  <c r="G92" i="72"/>
  <c r="H93" i="72" s="1"/>
  <c r="I94" i="72" s="1"/>
  <c r="G124" i="72"/>
  <c r="H125" i="72" s="1"/>
  <c r="G278" i="72"/>
  <c r="H279" i="72" s="1"/>
  <c r="I280" i="72" s="1"/>
  <c r="E59" i="72"/>
  <c r="F59" i="72" s="1"/>
  <c r="E31" i="72"/>
  <c r="F31" i="72" s="1"/>
  <c r="E308" i="72"/>
  <c r="F308" i="72" s="1"/>
  <c r="E217" i="72"/>
  <c r="F217" i="72" s="1"/>
  <c r="G218" i="72" s="1"/>
  <c r="E218" i="72" s="1"/>
  <c r="F218" i="72" s="1"/>
  <c r="E154" i="72" l="1"/>
  <c r="F154" i="72" s="1"/>
  <c r="G155" i="72" s="1"/>
  <c r="H156" i="72" s="1"/>
  <c r="E124" i="72"/>
  <c r="F124" i="72" s="1"/>
  <c r="E246" i="72"/>
  <c r="F246" i="72" s="1"/>
  <c r="G247" i="72" s="1"/>
  <c r="H248" i="72" s="1"/>
  <c r="I249" i="72" s="1"/>
  <c r="G32" i="72"/>
  <c r="E32" i="72" s="1"/>
  <c r="F32" i="72" s="1"/>
  <c r="E92" i="72"/>
  <c r="F92" i="72" s="1"/>
  <c r="G60" i="72"/>
  <c r="H61" i="72" s="1"/>
  <c r="I62" i="72" s="1"/>
  <c r="J63" i="72" s="1"/>
  <c r="G186" i="72"/>
  <c r="H187" i="72" s="1"/>
  <c r="E278" i="72"/>
  <c r="F278" i="72" s="1"/>
  <c r="G309" i="72"/>
  <c r="H310" i="72" s="1"/>
  <c r="I311" i="72" s="1"/>
  <c r="G125" i="72" l="1"/>
  <c r="E125" i="72" s="1"/>
  <c r="F125" i="72" s="1"/>
  <c r="AL125" i="72" s="1"/>
  <c r="E247" i="72"/>
  <c r="F247" i="72" s="1"/>
  <c r="G248" i="72" s="1"/>
  <c r="H249" i="72" s="1"/>
  <c r="E60" i="72"/>
  <c r="F60" i="72" s="1"/>
  <c r="G61" i="72" s="1"/>
  <c r="H62" i="72" s="1"/>
  <c r="I63" i="72" s="1"/>
  <c r="E309" i="72"/>
  <c r="F309" i="72" s="1"/>
  <c r="G310" i="72" s="1"/>
  <c r="H311" i="72" s="1"/>
  <c r="G279" i="72"/>
  <c r="H280" i="72" s="1"/>
  <c r="E155" i="72"/>
  <c r="F155" i="72" s="1"/>
  <c r="G156" i="72" s="1"/>
  <c r="E156" i="72" s="1"/>
  <c r="F156" i="72" s="1"/>
  <c r="E186" i="72"/>
  <c r="F186" i="72" s="1"/>
  <c r="G187" i="72" s="1"/>
  <c r="E187" i="72" s="1"/>
  <c r="F187" i="72" s="1"/>
  <c r="G93" i="72"/>
  <c r="H94" i="72" s="1"/>
  <c r="AL32" i="72"/>
  <c r="E248" i="72" l="1"/>
  <c r="F248" i="72" s="1"/>
  <c r="G249" i="72" s="1"/>
  <c r="E249" i="72" s="1"/>
  <c r="F249" i="72" s="1"/>
  <c r="E93" i="72"/>
  <c r="F93" i="72" s="1"/>
  <c r="G94" i="72" s="1"/>
  <c r="E94" i="72" s="1"/>
  <c r="F94" i="72" s="1"/>
  <c r="AL94" i="72" s="1"/>
  <c r="AL127" i="72" s="1"/>
  <c r="E61" i="72"/>
  <c r="F61" i="72" s="1"/>
  <c r="E279" i="72"/>
  <c r="F279" i="72" s="1"/>
  <c r="E310" i="72"/>
  <c r="F310" i="72" s="1"/>
  <c r="G311" i="72" s="1"/>
  <c r="E311" i="72" l="1"/>
  <c r="F311" i="72" s="1"/>
  <c r="G280" i="72"/>
  <c r="E280" i="72" s="1"/>
  <c r="F280" i="72" s="1"/>
  <c r="G62" i="72"/>
  <c r="H63" i="72" s="1"/>
  <c r="E62" i="72" l="1"/>
  <c r="F62" i="72" s="1"/>
  <c r="G63" i="72" l="1"/>
  <c r="E63" i="72" s="1"/>
  <c r="F63" i="72" s="1"/>
  <c r="G34" i="26" s="1" a="1"/>
  <c r="G34" i="26" s="1"/>
  <c r="H218" i="35" s="1"/>
  <c r="F32" i="26" l="1" a="1"/>
  <c r="F32" i="26" s="1"/>
  <c r="G216" i="35" s="1"/>
  <c r="F26" i="26" a="1"/>
  <c r="F26" i="26" s="1"/>
  <c r="G210" i="35" s="1"/>
  <c r="H34" i="26" a="1"/>
  <c r="H34" i="26" s="1"/>
  <c r="I218" i="35" s="1"/>
  <c r="E23" i="26" a="1"/>
  <c r="E23" i="26" s="1"/>
  <c r="F38" i="26" a="1"/>
  <c r="F38" i="26" s="1"/>
  <c r="G222" i="35" s="1"/>
  <c r="H31" i="26" a="1"/>
  <c r="H31" i="26" s="1"/>
  <c r="G38" i="26" a="1"/>
  <c r="G38" i="26" s="1"/>
  <c r="H222" i="35" s="1"/>
  <c r="D41" i="26" a="1"/>
  <c r="D41" i="26" s="1"/>
  <c r="H204" i="35" s="1"/>
  <c r="F35" i="26" a="1"/>
  <c r="F35" i="26" s="1"/>
  <c r="E39" i="26" a="1"/>
  <c r="E39" i="26" s="1"/>
  <c r="H36" i="26" a="1"/>
  <c r="H36" i="26" s="1"/>
  <c r="I220" i="35" s="1"/>
  <c r="J69" i="58" s="1"/>
  <c r="F25" i="26" a="1"/>
  <c r="F25" i="26" s="1"/>
  <c r="G209" i="35" s="1"/>
  <c r="F33" i="26" a="1"/>
  <c r="F33" i="26" s="1"/>
  <c r="G217" i="35" s="1"/>
  <c r="E32" i="26" a="1"/>
  <c r="E32" i="26" s="1"/>
  <c r="I195" i="35" s="1"/>
  <c r="G27" i="26" a="1"/>
  <c r="G27" i="26" s="1"/>
  <c r="D42" i="26" a="1"/>
  <c r="D42" i="26" s="1"/>
  <c r="H205" i="35" s="1"/>
  <c r="D23" i="26" a="1"/>
  <c r="D23" i="26" s="1"/>
  <c r="D35" i="26" a="1"/>
  <c r="D35" i="26" s="1"/>
  <c r="H25" i="26" a="1"/>
  <c r="H25" i="26" s="1"/>
  <c r="I209" i="35" s="1"/>
  <c r="G28" i="26" a="1"/>
  <c r="G28" i="26" s="1"/>
  <c r="H212" i="35" s="1"/>
  <c r="F42" i="26" a="1"/>
  <c r="F42" i="26" s="1"/>
  <c r="G226" i="35" s="1"/>
  <c r="H37" i="26" a="1"/>
  <c r="H37" i="26" s="1"/>
  <c r="I221" i="35" s="1"/>
  <c r="J71" i="58" s="1"/>
  <c r="E35" i="26" a="1"/>
  <c r="E35" i="26" s="1"/>
  <c r="G41" i="26" a="1"/>
  <c r="G41" i="26" s="1"/>
  <c r="H225" i="35" s="1"/>
  <c r="D28" i="26" a="1"/>
  <c r="D28" i="26" s="1"/>
  <c r="H191" i="35" s="1"/>
  <c r="F36" i="26" a="1"/>
  <c r="F36" i="26" s="1"/>
  <c r="G220" i="35" s="1"/>
  <c r="G26" i="26" a="1"/>
  <c r="G26" i="26" s="1"/>
  <c r="H210" i="35" s="1"/>
  <c r="G35" i="26" a="1"/>
  <c r="G35" i="26" s="1"/>
  <c r="E42" i="26" a="1"/>
  <c r="E42" i="26" s="1"/>
  <c r="I205" i="35" s="1"/>
  <c r="D27" i="26" a="1"/>
  <c r="D27" i="26" s="1"/>
  <c r="D33" i="26" a="1"/>
  <c r="D33" i="26" s="1"/>
  <c r="H196" i="35" s="1"/>
  <c r="H41" i="26" a="1"/>
  <c r="H41" i="26" s="1"/>
  <c r="I225" i="35" s="1"/>
  <c r="G29" i="26" a="1"/>
  <c r="G29" i="26" s="1"/>
  <c r="H213" i="35" s="1"/>
  <c r="G25" i="26" a="1"/>
  <c r="G25" i="26" s="1"/>
  <c r="H209" i="35" s="1"/>
  <c r="I24" i="58" s="1"/>
  <c r="G30" i="26" a="1"/>
  <c r="G30" i="26" s="1"/>
  <c r="H214" i="35" s="1"/>
  <c r="I45" i="58" s="1"/>
  <c r="D30" i="26" a="1"/>
  <c r="D30" i="26" s="1"/>
  <c r="H193" i="35" s="1"/>
  <c r="H23" i="26" a="1"/>
  <c r="H23" i="26" s="1"/>
  <c r="G36" i="26" a="1"/>
  <c r="G36" i="26" s="1"/>
  <c r="H220" i="35" s="1"/>
  <c r="E28" i="26" a="1"/>
  <c r="E28" i="26" s="1"/>
  <c r="I191" i="35" s="1"/>
  <c r="G39" i="26" a="1"/>
  <c r="G39" i="26" s="1"/>
  <c r="H24" i="26" a="1"/>
  <c r="H24" i="26" s="1"/>
  <c r="I208" i="35" s="1"/>
  <c r="H38" i="26" a="1"/>
  <c r="H38" i="26" s="1"/>
  <c r="I222" i="35" s="1"/>
  <c r="H40" i="26" a="1"/>
  <c r="H40" i="26" s="1"/>
  <c r="I224" i="35" s="1"/>
  <c r="D34" i="26" a="1"/>
  <c r="D34" i="26" s="1"/>
  <c r="H197" i="35" s="1"/>
  <c r="F39" i="26" a="1"/>
  <c r="F39" i="26" s="1"/>
  <c r="G33" i="26" a="1"/>
  <c r="G33" i="26" s="1"/>
  <c r="H217" i="35" s="1"/>
  <c r="I58" i="58" s="1"/>
  <c r="D40" i="26" a="1"/>
  <c r="D40" i="26" s="1"/>
  <c r="H203" i="35" s="1"/>
  <c r="I83" i="37" s="1"/>
  <c r="D36" i="26" a="1"/>
  <c r="D36" i="26" s="1"/>
  <c r="H199" i="35" s="1"/>
  <c r="H33" i="26" a="1"/>
  <c r="H33" i="26" s="1"/>
  <c r="I217" i="35" s="1"/>
  <c r="D31" i="26" a="1"/>
  <c r="D31" i="26" s="1"/>
  <c r="G40" i="26" a="1"/>
  <c r="G40" i="26" s="1"/>
  <c r="H224" i="35" s="1"/>
  <c r="F28" i="26" a="1"/>
  <c r="F28" i="26" s="1"/>
  <c r="G212" i="35" s="1"/>
  <c r="D25" i="26" a="1"/>
  <c r="D25" i="26" s="1"/>
  <c r="H188" i="35" s="1"/>
  <c r="I23" i="37" s="1"/>
  <c r="E34" i="26" a="1"/>
  <c r="E34" i="26" s="1"/>
  <c r="I197" i="35" s="1"/>
  <c r="F24" i="26" a="1"/>
  <c r="F24" i="26" s="1"/>
  <c r="G208" i="35" s="1"/>
  <c r="H28" i="26" a="1"/>
  <c r="H28" i="26" s="1"/>
  <c r="I212" i="35" s="1"/>
  <c r="F29" i="26" a="1"/>
  <c r="F29" i="26" s="1"/>
  <c r="G213" i="35" s="1"/>
  <c r="E30" i="26" a="1"/>
  <c r="E30" i="26" s="1"/>
  <c r="I193" i="35" s="1"/>
  <c r="J45" i="37" s="1"/>
  <c r="E36" i="26" a="1"/>
  <c r="E36" i="26" s="1"/>
  <c r="I199" i="35" s="1"/>
  <c r="J69" i="37" s="1"/>
  <c r="E26" i="26" a="1"/>
  <c r="E26" i="26" s="1"/>
  <c r="I189" i="35" s="1"/>
  <c r="G23" i="26" a="1"/>
  <c r="G23" i="26" s="1"/>
  <c r="H207" i="35" s="1"/>
  <c r="H29" i="26" a="1"/>
  <c r="H29" i="26" s="1"/>
  <c r="I213" i="35" s="1"/>
  <c r="J41" i="58" s="1"/>
  <c r="H30" i="26" a="1"/>
  <c r="H30" i="26" s="1"/>
  <c r="I214" i="35" s="1"/>
  <c r="J46" i="58" s="1"/>
  <c r="D32" i="26" a="1"/>
  <c r="D32" i="26" s="1"/>
  <c r="H195" i="35" s="1"/>
  <c r="I54" i="37" s="1"/>
  <c r="E24" i="26" a="1"/>
  <c r="E24" i="26" s="1"/>
  <c r="I187" i="35" s="1"/>
  <c r="J21" i="37" s="1"/>
  <c r="G37" i="26" a="1"/>
  <c r="G37" i="26" s="1"/>
  <c r="H221" i="35" s="1"/>
  <c r="I72" i="58" s="1"/>
  <c r="D39" i="26" a="1"/>
  <c r="D39" i="26" s="1"/>
  <c r="D24" i="26" a="1"/>
  <c r="D24" i="26" s="1"/>
  <c r="H187" i="35" s="1"/>
  <c r="I19" i="37" s="1"/>
  <c r="D26" i="26" a="1"/>
  <c r="D26" i="26" s="1"/>
  <c r="H189" i="35" s="1"/>
  <c r="I27" i="37" s="1"/>
  <c r="D37" i="26" a="1"/>
  <c r="D37" i="26" s="1"/>
  <c r="H200" i="35" s="1"/>
  <c r="I74" i="37" s="1"/>
  <c r="F30" i="26" a="1"/>
  <c r="F30" i="26" s="1"/>
  <c r="G214" i="35" s="1"/>
  <c r="H43" i="58" s="1"/>
  <c r="H43" i="41" s="1"/>
  <c r="E29" i="26" a="1"/>
  <c r="E29" i="26" s="1"/>
  <c r="I192" i="35" s="1"/>
  <c r="J41" i="37" s="1"/>
  <c r="E37" i="26" a="1"/>
  <c r="E37" i="26" s="1"/>
  <c r="I200" i="35" s="1"/>
  <c r="J73" i="37" s="1"/>
  <c r="H39" i="26" a="1"/>
  <c r="H39" i="26" s="1"/>
  <c r="I223" i="35" s="1"/>
  <c r="H42" i="26" a="1"/>
  <c r="H42" i="26" s="1"/>
  <c r="I226" i="35" s="1"/>
  <c r="J94" i="58" s="1"/>
  <c r="H35" i="26" a="1"/>
  <c r="H35" i="26" s="1"/>
  <c r="I219" i="35" s="1"/>
  <c r="F31" i="26" a="1"/>
  <c r="F31" i="26" s="1"/>
  <c r="G215" i="35" s="1"/>
  <c r="E25" i="26" a="1"/>
  <c r="E25" i="26" s="1"/>
  <c r="I188" i="35" s="1"/>
  <c r="J23" i="37" s="1"/>
  <c r="F34" i="26" a="1"/>
  <c r="F34" i="26" s="1"/>
  <c r="G218" i="35" s="1"/>
  <c r="H60" i="58" s="1"/>
  <c r="H60" i="41" s="1"/>
  <c r="D38" i="26" a="1"/>
  <c r="D38" i="26" s="1"/>
  <c r="H201" i="35" s="1"/>
  <c r="I78" i="37" s="1"/>
  <c r="E41" i="26" a="1"/>
  <c r="E41" i="26" s="1"/>
  <c r="I204" i="35" s="1"/>
  <c r="J90" i="37" s="1"/>
  <c r="E27" i="26" a="1"/>
  <c r="E27" i="26" s="1"/>
  <c r="I190" i="35" s="1"/>
  <c r="G42" i="26" a="1"/>
  <c r="G42" i="26" s="1"/>
  <c r="H226" i="35" s="1"/>
  <c r="I92" i="58" s="1"/>
  <c r="E31" i="26" a="1"/>
  <c r="E31" i="26" s="1"/>
  <c r="I194" i="35" s="1"/>
  <c r="F27" i="26" a="1"/>
  <c r="F27" i="26" s="1"/>
  <c r="G211" i="35" s="1"/>
  <c r="E38" i="26" a="1"/>
  <c r="E38" i="26" s="1"/>
  <c r="I201" i="35" s="1"/>
  <c r="J75" i="37" s="1"/>
  <c r="G32" i="26" a="1"/>
  <c r="G32" i="26" s="1"/>
  <c r="H216" i="35" s="1"/>
  <c r="I52" i="58" s="1"/>
  <c r="G31" i="26" a="1"/>
  <c r="G31" i="26" s="1"/>
  <c r="D29" i="26" a="1"/>
  <c r="D29" i="26" s="1"/>
  <c r="H192" i="35" s="1"/>
  <c r="I39" i="37" s="1"/>
  <c r="E33" i="26" a="1"/>
  <c r="E33" i="26" s="1"/>
  <c r="I196" i="35" s="1"/>
  <c r="J56" i="37" s="1"/>
  <c r="G24" i="26" a="1"/>
  <c r="G24" i="26" s="1"/>
  <c r="H208" i="35" s="1"/>
  <c r="I22" i="58" s="1"/>
  <c r="F41" i="26" a="1"/>
  <c r="F41" i="26" s="1"/>
  <c r="G225" i="35" s="1"/>
  <c r="H90" i="58" s="1"/>
  <c r="H90" i="41" s="1"/>
  <c r="F23" i="26" a="1"/>
  <c r="F23" i="26" s="1"/>
  <c r="E50" i="26" s="1"/>
  <c r="H50" i="26" s="1"/>
  <c r="F40" i="26" a="1"/>
  <c r="F40" i="26" s="1"/>
  <c r="G224" i="35" s="1"/>
  <c r="H85" i="58" s="1"/>
  <c r="H85" i="41" s="1"/>
  <c r="E40" i="26" a="1"/>
  <c r="E40" i="26" s="1"/>
  <c r="I203" i="35" s="1"/>
  <c r="J86" i="37" s="1"/>
  <c r="I215" i="35"/>
  <c r="I38" i="58"/>
  <c r="I35" i="58"/>
  <c r="I36" i="58"/>
  <c r="I37" i="58"/>
  <c r="J92" i="37"/>
  <c r="J91" i="37"/>
  <c r="J94" i="37"/>
  <c r="J93" i="37"/>
  <c r="J78" i="58"/>
  <c r="J76" i="58"/>
  <c r="J75" i="58"/>
  <c r="J77" i="58"/>
  <c r="H29" i="58"/>
  <c r="H29" i="41" s="1"/>
  <c r="H27" i="58"/>
  <c r="H27" i="41" s="1"/>
  <c r="H28" i="58"/>
  <c r="H28" i="41" s="1"/>
  <c r="H30" i="58"/>
  <c r="H30" i="41" s="1"/>
  <c r="J24" i="58"/>
  <c r="J26" i="58"/>
  <c r="J23" i="58"/>
  <c r="J25" i="58"/>
  <c r="I56" i="37"/>
  <c r="I58" i="37"/>
  <c r="I55" i="37"/>
  <c r="I57" i="37"/>
  <c r="I29" i="58"/>
  <c r="I27" i="58"/>
  <c r="I28" i="58"/>
  <c r="I30" i="58"/>
  <c r="G223" i="35"/>
  <c r="G219" i="35"/>
  <c r="H23" i="58"/>
  <c r="H23" i="41" s="1"/>
  <c r="H26" i="58"/>
  <c r="H26" i="41" s="1"/>
  <c r="H25" i="58"/>
  <c r="H25" i="41" s="1"/>
  <c r="H24" i="58"/>
  <c r="H24" i="41" s="1"/>
  <c r="I39" i="58"/>
  <c r="I42" i="58"/>
  <c r="I40" i="58"/>
  <c r="I41" i="58"/>
  <c r="J37" i="58"/>
  <c r="J38" i="58"/>
  <c r="J36" i="58"/>
  <c r="J35" i="58"/>
  <c r="I89" i="58"/>
  <c r="I90" i="58"/>
  <c r="I87" i="58"/>
  <c r="I88" i="58"/>
  <c r="I44" i="37"/>
  <c r="I46" i="37"/>
  <c r="I43" i="37"/>
  <c r="I45" i="37"/>
  <c r="I91" i="37"/>
  <c r="I92" i="37"/>
  <c r="I94" i="37"/>
  <c r="I93" i="37"/>
  <c r="I71" i="58"/>
  <c r="I74" i="58"/>
  <c r="J40" i="58"/>
  <c r="J39" i="58"/>
  <c r="H55" i="58"/>
  <c r="H55" i="41" s="1"/>
  <c r="H58" i="58"/>
  <c r="H58" i="41" s="1"/>
  <c r="H56" i="58"/>
  <c r="H56" i="41" s="1"/>
  <c r="H57" i="58"/>
  <c r="H57" i="41" s="1"/>
  <c r="H69" i="58"/>
  <c r="H69" i="41" s="1"/>
  <c r="H68" i="58"/>
  <c r="H68" i="41" s="1"/>
  <c r="H70" i="58"/>
  <c r="H70" i="41" s="1"/>
  <c r="H67" i="58"/>
  <c r="H67" i="41" s="1"/>
  <c r="H94" i="58"/>
  <c r="H94" i="41" s="1"/>
  <c r="H93" i="58"/>
  <c r="H93" i="41" s="1"/>
  <c r="H92" i="58"/>
  <c r="H92" i="41" s="1"/>
  <c r="H91" i="58"/>
  <c r="H91" i="41" s="1"/>
  <c r="H39" i="58"/>
  <c r="H39" i="41" s="1"/>
  <c r="H42" i="58"/>
  <c r="H42" i="41" s="1"/>
  <c r="H41" i="58"/>
  <c r="H41" i="41" s="1"/>
  <c r="H40" i="58"/>
  <c r="H40" i="41" s="1"/>
  <c r="H202" i="35"/>
  <c r="I76" i="37"/>
  <c r="H211" i="35"/>
  <c r="H78" i="58"/>
  <c r="H78" i="41" s="1"/>
  <c r="H76" i="58"/>
  <c r="H76" i="41" s="1"/>
  <c r="H75" i="58"/>
  <c r="H75" i="41" s="1"/>
  <c r="H77" i="58"/>
  <c r="H77" i="41" s="1"/>
  <c r="J52" i="37"/>
  <c r="J51" i="37"/>
  <c r="J53" i="37"/>
  <c r="J54" i="37"/>
  <c r="I84" i="37"/>
  <c r="J60" i="58"/>
  <c r="J61" i="58"/>
  <c r="J59" i="58"/>
  <c r="J62" i="58"/>
  <c r="I75" i="58"/>
  <c r="I77" i="58"/>
  <c r="I76" i="58"/>
  <c r="I78" i="58"/>
  <c r="J58" i="58"/>
  <c r="J57" i="58"/>
  <c r="J55" i="58"/>
  <c r="J56" i="58"/>
  <c r="H194" i="35"/>
  <c r="C52" i="26"/>
  <c r="J44" i="58"/>
  <c r="I51" i="37"/>
  <c r="I52" i="37"/>
  <c r="I68" i="37"/>
  <c r="I69" i="37"/>
  <c r="I70" i="37"/>
  <c r="I67" i="37"/>
  <c r="H186" i="35"/>
  <c r="I90" i="37"/>
  <c r="I89" i="37"/>
  <c r="I87" i="37"/>
  <c r="I88" i="37"/>
  <c r="I84" i="58"/>
  <c r="I86" i="58"/>
  <c r="I85" i="58"/>
  <c r="I83" i="58"/>
  <c r="H36" i="58"/>
  <c r="H36" i="41" s="1"/>
  <c r="H37" i="58"/>
  <c r="H37" i="41" s="1"/>
  <c r="H38" i="58"/>
  <c r="H38" i="41" s="1"/>
  <c r="H35" i="58"/>
  <c r="H35" i="41" s="1"/>
  <c r="I186" i="35"/>
  <c r="J37" i="37"/>
  <c r="J35" i="37"/>
  <c r="J36" i="37"/>
  <c r="J38" i="37"/>
  <c r="I198" i="35"/>
  <c r="I207" i="35"/>
  <c r="J62" i="37"/>
  <c r="J60" i="37"/>
  <c r="J61" i="37"/>
  <c r="J59" i="37"/>
  <c r="I26" i="37"/>
  <c r="I24" i="37"/>
  <c r="H219" i="35"/>
  <c r="J22" i="58"/>
  <c r="J19" i="58"/>
  <c r="J21" i="58"/>
  <c r="J20" i="58"/>
  <c r="I37" i="37"/>
  <c r="I36" i="37"/>
  <c r="I38" i="37"/>
  <c r="I35" i="37"/>
  <c r="I28" i="37"/>
  <c r="J27" i="37"/>
  <c r="J30" i="37"/>
  <c r="J29" i="37"/>
  <c r="J28" i="37"/>
  <c r="I61" i="58"/>
  <c r="I59" i="58"/>
  <c r="I62" i="58"/>
  <c r="I60" i="58"/>
  <c r="H190" i="35"/>
  <c r="I202" i="35"/>
  <c r="H223" i="35"/>
  <c r="J84" i="58"/>
  <c r="J86" i="58"/>
  <c r="J85" i="58"/>
  <c r="J83" i="58"/>
  <c r="H19" i="58"/>
  <c r="H19" i="41" s="1"/>
  <c r="H21" i="58"/>
  <c r="H21" i="41" s="1"/>
  <c r="H22" i="58"/>
  <c r="H22" i="41" s="1"/>
  <c r="H20" i="58"/>
  <c r="H20" i="41" s="1"/>
  <c r="H45" i="58"/>
  <c r="H45" i="41" s="1"/>
  <c r="H53" i="58"/>
  <c r="H53" i="41" s="1"/>
  <c r="H54" i="58"/>
  <c r="H54" i="41" s="1"/>
  <c r="H51" i="58"/>
  <c r="H51" i="41" s="1"/>
  <c r="H52" i="58"/>
  <c r="H52" i="41" s="1"/>
  <c r="H198" i="35"/>
  <c r="J90" i="58"/>
  <c r="J89" i="58"/>
  <c r="J87" i="58"/>
  <c r="J88" i="58"/>
  <c r="I59" i="37"/>
  <c r="I62" i="37"/>
  <c r="I60" i="37"/>
  <c r="I61" i="37"/>
  <c r="I70" i="58"/>
  <c r="I68" i="58"/>
  <c r="I69" i="58"/>
  <c r="I67" i="58"/>
  <c r="AL63" i="72"/>
  <c r="H27" i="26" a="1"/>
  <c r="H27" i="26" s="1"/>
  <c r="H26" i="26" a="1"/>
  <c r="H26" i="26" s="1"/>
  <c r="I210" i="35" s="1"/>
  <c r="H32" i="26" a="1"/>
  <c r="H32" i="26" s="1"/>
  <c r="I216" i="35" s="1"/>
  <c r="F37" i="26" a="1"/>
  <c r="F37" i="26" s="1"/>
  <c r="G221" i="35" s="1"/>
  <c r="I30" i="37" l="1"/>
  <c r="I43" i="58"/>
  <c r="J67" i="58"/>
  <c r="J45" i="58"/>
  <c r="I46" i="58"/>
  <c r="F51" i="26"/>
  <c r="J68" i="58"/>
  <c r="I44" i="58"/>
  <c r="J70" i="58"/>
  <c r="C54" i="26"/>
  <c r="J70" i="37"/>
  <c r="J68" i="37"/>
  <c r="J67" i="37"/>
  <c r="I85" i="37"/>
  <c r="H44" i="58"/>
  <c r="H44" i="41" s="1"/>
  <c r="H46" i="58"/>
  <c r="H46" i="41" s="1"/>
  <c r="I86" i="37"/>
  <c r="I25" i="37"/>
  <c r="I75" i="37"/>
  <c r="J20" i="37"/>
  <c r="J22" i="37"/>
  <c r="J87" i="37"/>
  <c r="J42" i="58"/>
  <c r="J88" i="37"/>
  <c r="J88" i="41" s="1"/>
  <c r="J43" i="58"/>
  <c r="I71" i="37"/>
  <c r="G53" i="26"/>
  <c r="J19" i="37"/>
  <c r="I29" i="37"/>
  <c r="I26" i="58"/>
  <c r="I56" i="58"/>
  <c r="I56" i="41" s="1"/>
  <c r="J46" i="37"/>
  <c r="J73" i="58"/>
  <c r="J73" i="41" s="1"/>
  <c r="J72" i="58"/>
  <c r="I55" i="58"/>
  <c r="I55" i="41" s="1"/>
  <c r="I25" i="58"/>
  <c r="I25" i="41" s="1"/>
  <c r="I57" i="58"/>
  <c r="I57" i="41" s="1"/>
  <c r="J44" i="37"/>
  <c r="J44" i="41" s="1"/>
  <c r="I23" i="58"/>
  <c r="I23" i="41" s="1"/>
  <c r="J43" i="37"/>
  <c r="J74" i="58"/>
  <c r="H59" i="58"/>
  <c r="H59" i="41" s="1"/>
  <c r="H62" i="58"/>
  <c r="H62" i="41" s="1"/>
  <c r="H61" i="58"/>
  <c r="H61" i="41" s="1"/>
  <c r="E52" i="26"/>
  <c r="H52" i="26" s="1"/>
  <c r="I53" i="37"/>
  <c r="G54" i="26"/>
  <c r="C53" i="26"/>
  <c r="C50" i="26"/>
  <c r="I77" i="37"/>
  <c r="I77" i="41" s="1"/>
  <c r="J89" i="37"/>
  <c r="J89" i="41" s="1"/>
  <c r="I72" i="37"/>
  <c r="I72" i="41" s="1"/>
  <c r="I73" i="37"/>
  <c r="J24" i="37"/>
  <c r="J24" i="41" s="1"/>
  <c r="J25" i="37"/>
  <c r="J25" i="41" s="1"/>
  <c r="I22" i="37"/>
  <c r="I21" i="37"/>
  <c r="J40" i="37"/>
  <c r="J40" i="41" s="1"/>
  <c r="I20" i="37"/>
  <c r="J26" i="37"/>
  <c r="J26" i="41" s="1"/>
  <c r="I73" i="58"/>
  <c r="J92" i="58"/>
  <c r="J92" i="41" s="1"/>
  <c r="F53" i="26"/>
  <c r="J91" i="58"/>
  <c r="J93" i="58"/>
  <c r="J93" i="41" s="1"/>
  <c r="D50" i="26"/>
  <c r="J39" i="37"/>
  <c r="J39" i="41" s="1"/>
  <c r="J42" i="37"/>
  <c r="I94" i="58"/>
  <c r="F52" i="26"/>
  <c r="J78" i="37"/>
  <c r="J78" i="41" s="1"/>
  <c r="J76" i="37"/>
  <c r="J76" i="41" s="1"/>
  <c r="C51" i="26"/>
  <c r="I51" i="26" s="1"/>
  <c r="D51" i="26"/>
  <c r="J77" i="37"/>
  <c r="J77" i="41" s="1"/>
  <c r="I91" i="58"/>
  <c r="I91" i="41" s="1"/>
  <c r="F54" i="26"/>
  <c r="I87" i="41"/>
  <c r="D53" i="26"/>
  <c r="J53" i="26" s="1"/>
  <c r="J74" i="37"/>
  <c r="J74" i="41" s="1"/>
  <c r="J46" i="41"/>
  <c r="I90" i="41"/>
  <c r="J72" i="37"/>
  <c r="J71" i="37"/>
  <c r="J71" i="41" s="1"/>
  <c r="I29" i="41"/>
  <c r="J75" i="41"/>
  <c r="H215" i="35"/>
  <c r="I50" i="58" s="1"/>
  <c r="I53" i="58"/>
  <c r="I51" i="58"/>
  <c r="I51" i="41" s="1"/>
  <c r="E51" i="26"/>
  <c r="H51" i="26" s="1"/>
  <c r="I93" i="58"/>
  <c r="I93" i="41" s="1"/>
  <c r="I41" i="37"/>
  <c r="I41" i="41" s="1"/>
  <c r="I42" i="37"/>
  <c r="I42" i="41" s="1"/>
  <c r="J41" i="41"/>
  <c r="I76" i="41"/>
  <c r="J67" i="41"/>
  <c r="J57" i="37"/>
  <c r="J57" i="41" s="1"/>
  <c r="I40" i="37"/>
  <c r="I40" i="41" s="1"/>
  <c r="I74" i="41"/>
  <c r="J60" i="41"/>
  <c r="H89" i="58"/>
  <c r="H89" i="41" s="1"/>
  <c r="I20" i="58"/>
  <c r="I30" i="41"/>
  <c r="H88" i="58"/>
  <c r="H88" i="41" s="1"/>
  <c r="I21" i="58"/>
  <c r="I54" i="58"/>
  <c r="I54" i="41" s="1"/>
  <c r="I38" i="41"/>
  <c r="J55" i="37"/>
  <c r="J55" i="41" s="1"/>
  <c r="F50" i="26"/>
  <c r="I50" i="26" s="1"/>
  <c r="H87" i="58"/>
  <c r="H87" i="41" s="1"/>
  <c r="J58" i="37"/>
  <c r="J58" i="41" s="1"/>
  <c r="I19" i="58"/>
  <c r="I19" i="41" s="1"/>
  <c r="J38" i="41"/>
  <c r="D52" i="26"/>
  <c r="G207" i="35"/>
  <c r="H15" i="58" s="1"/>
  <c r="I61" i="41"/>
  <c r="I44" i="41"/>
  <c r="I71" i="41"/>
  <c r="E54" i="26"/>
  <c r="H54" i="26" s="1"/>
  <c r="J37" i="41"/>
  <c r="I26" i="41"/>
  <c r="J83" i="37"/>
  <c r="J83" i="41" s="1"/>
  <c r="J85" i="37"/>
  <c r="J85" i="41" s="1"/>
  <c r="H86" i="58"/>
  <c r="H86" i="41" s="1"/>
  <c r="J84" i="37"/>
  <c r="J84" i="41" s="1"/>
  <c r="H83" i="58"/>
  <c r="H83" i="41" s="1"/>
  <c r="H84" i="58"/>
  <c r="H84" i="41" s="1"/>
  <c r="D54" i="26"/>
  <c r="I43" i="41"/>
  <c r="I78" i="41"/>
  <c r="I62" i="41"/>
  <c r="I24" i="41"/>
  <c r="I45" i="41"/>
  <c r="I28" i="41"/>
  <c r="J61" i="41"/>
  <c r="J43" i="41"/>
  <c r="I88" i="41"/>
  <c r="J23" i="41"/>
  <c r="J62" i="41"/>
  <c r="I89" i="41"/>
  <c r="I92" i="41"/>
  <c r="J36" i="41"/>
  <c r="I59" i="41"/>
  <c r="J59" i="41"/>
  <c r="J69" i="41"/>
  <c r="J45" i="41"/>
  <c r="J19" i="41"/>
  <c r="I58" i="41"/>
  <c r="I34" i="58"/>
  <c r="I32" i="58"/>
  <c r="I31" i="58"/>
  <c r="I33" i="58"/>
  <c r="H49" i="58"/>
  <c r="H49" i="41" s="1"/>
  <c r="H48" i="58"/>
  <c r="H48" i="41" s="1"/>
  <c r="H50" i="58"/>
  <c r="H50" i="41" s="1"/>
  <c r="H47" i="58"/>
  <c r="H47" i="41" s="1"/>
  <c r="I60" i="41"/>
  <c r="I31" i="37"/>
  <c r="I32" i="37"/>
  <c r="I33" i="37"/>
  <c r="I34" i="37"/>
  <c r="J65" i="37"/>
  <c r="J63" i="37"/>
  <c r="J66" i="37"/>
  <c r="J64" i="37"/>
  <c r="I15" i="37"/>
  <c r="I16" i="37"/>
  <c r="I18" i="37"/>
  <c r="I17" i="37"/>
  <c r="J21" i="41"/>
  <c r="I67" i="41"/>
  <c r="I22" i="41"/>
  <c r="J22" i="41"/>
  <c r="I17" i="58"/>
  <c r="I15" i="58"/>
  <c r="I16" i="58"/>
  <c r="I18" i="58"/>
  <c r="I70" i="41"/>
  <c r="H34" i="58"/>
  <c r="H34" i="41" s="1"/>
  <c r="H32" i="58"/>
  <c r="H32" i="41" s="1"/>
  <c r="H31" i="58"/>
  <c r="H31" i="41" s="1"/>
  <c r="H33" i="58"/>
  <c r="H33" i="41" s="1"/>
  <c r="J20" i="41"/>
  <c r="J94" i="41"/>
  <c r="J35" i="41"/>
  <c r="I69" i="41"/>
  <c r="I46" i="41"/>
  <c r="J87" i="41"/>
  <c r="H65" i="58"/>
  <c r="H65" i="41" s="1"/>
  <c r="H64" i="58"/>
  <c r="H64" i="41" s="1"/>
  <c r="H66" i="58"/>
  <c r="H66" i="41" s="1"/>
  <c r="H63" i="58"/>
  <c r="H63" i="41" s="1"/>
  <c r="H82" i="58"/>
  <c r="H82" i="41" s="1"/>
  <c r="H79" i="58"/>
  <c r="H79" i="41" s="1"/>
  <c r="H81" i="58"/>
  <c r="H81" i="41" s="1"/>
  <c r="H80" i="58"/>
  <c r="H80" i="41" s="1"/>
  <c r="J91" i="41"/>
  <c r="I64" i="58"/>
  <c r="I63" i="58"/>
  <c r="I65" i="58"/>
  <c r="I66" i="58"/>
  <c r="I68" i="41"/>
  <c r="E53" i="26"/>
  <c r="H53" i="26" s="1"/>
  <c r="J31" i="37"/>
  <c r="J32" i="37"/>
  <c r="J34" i="37"/>
  <c r="J33" i="37"/>
  <c r="I52" i="26"/>
  <c r="I37" i="41"/>
  <c r="H72" i="58"/>
  <c r="H72" i="41" s="1"/>
  <c r="H71" i="58"/>
  <c r="H71" i="41" s="1"/>
  <c r="H73" i="58"/>
  <c r="H73" i="41" s="1"/>
  <c r="H74" i="58"/>
  <c r="H74" i="41" s="1"/>
  <c r="J16" i="37"/>
  <c r="J15" i="37"/>
  <c r="J17" i="37"/>
  <c r="J18" i="37"/>
  <c r="I49" i="37"/>
  <c r="I50" i="37"/>
  <c r="I47" i="37"/>
  <c r="I48" i="37"/>
  <c r="J90" i="41"/>
  <c r="I36" i="41"/>
  <c r="J53" i="58"/>
  <c r="J53" i="41" s="1"/>
  <c r="J51" i="58"/>
  <c r="J51" i="41" s="1"/>
  <c r="J52" i="58"/>
  <c r="J52" i="41" s="1"/>
  <c r="J54" i="58"/>
  <c r="J54" i="41" s="1"/>
  <c r="I63" i="37"/>
  <c r="I65" i="37"/>
  <c r="I64" i="37"/>
  <c r="I66" i="37"/>
  <c r="I81" i="58"/>
  <c r="I79" i="58"/>
  <c r="I82" i="58"/>
  <c r="I80" i="58"/>
  <c r="J56" i="41"/>
  <c r="I86" i="41"/>
  <c r="I75" i="41"/>
  <c r="I27" i="41"/>
  <c r="I35" i="41"/>
  <c r="J27" i="58"/>
  <c r="J27" i="41" s="1"/>
  <c r="J30" i="58"/>
  <c r="J30" i="41" s="1"/>
  <c r="J28" i="58"/>
  <c r="J28" i="41" s="1"/>
  <c r="J29" i="58"/>
  <c r="J29" i="41" s="1"/>
  <c r="J86" i="41"/>
  <c r="I84" i="41"/>
  <c r="I39" i="41"/>
  <c r="J82" i="58"/>
  <c r="J79" i="58"/>
  <c r="J80" i="58"/>
  <c r="J81" i="58"/>
  <c r="I211" i="35"/>
  <c r="G51" i="26"/>
  <c r="G50" i="26"/>
  <c r="J50" i="26" s="1"/>
  <c r="I52" i="41"/>
  <c r="I83" i="41"/>
  <c r="I79" i="37"/>
  <c r="I80" i="37"/>
  <c r="I82" i="37"/>
  <c r="I81" i="37"/>
  <c r="J66" i="58"/>
  <c r="J63" i="58"/>
  <c r="J65" i="58"/>
  <c r="J64" i="58"/>
  <c r="G52" i="26"/>
  <c r="J82" i="37"/>
  <c r="J81" i="37"/>
  <c r="J80" i="37"/>
  <c r="J79" i="37"/>
  <c r="J17" i="58"/>
  <c r="J18" i="58"/>
  <c r="J15" i="58"/>
  <c r="J16" i="58"/>
  <c r="I85" i="41"/>
  <c r="I54" i="26"/>
  <c r="I94" i="41"/>
  <c r="J47" i="37"/>
  <c r="J49" i="37"/>
  <c r="J50" i="37"/>
  <c r="J48" i="37"/>
  <c r="J48" i="58"/>
  <c r="J47" i="58"/>
  <c r="J50" i="58"/>
  <c r="J49" i="58"/>
  <c r="C48" i="63" l="1"/>
  <c r="C28" i="63"/>
  <c r="C18" i="63"/>
  <c r="C58" i="63"/>
  <c r="J70" i="41"/>
  <c r="J42" i="41"/>
  <c r="I73" i="41"/>
  <c r="J68" i="41"/>
  <c r="I20" i="41"/>
  <c r="I53" i="26"/>
  <c r="I21" i="41"/>
  <c r="J72" i="41"/>
  <c r="I53" i="41"/>
  <c r="J51" i="26"/>
  <c r="J54" i="26"/>
  <c r="I47" i="58"/>
  <c r="I424" i="58" s="1"/>
  <c r="F241" i="66" s="1"/>
  <c r="J52" i="26"/>
  <c r="H18" i="58"/>
  <c r="H18" i="41" s="1"/>
  <c r="I48" i="58"/>
  <c r="I48" i="41" s="1"/>
  <c r="H17" i="58"/>
  <c r="C38" i="63" s="1"/>
  <c r="H16" i="58"/>
  <c r="H16" i="41" s="1"/>
  <c r="I49" i="58"/>
  <c r="I49" i="41" s="1"/>
  <c r="I18" i="41"/>
  <c r="J63" i="41"/>
  <c r="J66" i="41"/>
  <c r="I64" i="41"/>
  <c r="I80" i="41"/>
  <c r="I65" i="41"/>
  <c r="J82" i="41"/>
  <c r="I79" i="41"/>
  <c r="I63" i="41"/>
  <c r="I82" i="41"/>
  <c r="J64" i="41"/>
  <c r="I50" i="41"/>
  <c r="J18" i="41"/>
  <c r="J17" i="41"/>
  <c r="J48" i="41"/>
  <c r="J423" i="37"/>
  <c r="J15" i="41"/>
  <c r="J424" i="37"/>
  <c r="F145" i="66" s="1"/>
  <c r="I33" i="41"/>
  <c r="J50" i="41"/>
  <c r="J16" i="41"/>
  <c r="I31" i="41"/>
  <c r="J49" i="41"/>
  <c r="J79" i="41"/>
  <c r="J65" i="41"/>
  <c r="I32" i="41"/>
  <c r="J47" i="41"/>
  <c r="J80" i="41"/>
  <c r="I34" i="41"/>
  <c r="J81" i="41"/>
  <c r="J33" i="58"/>
  <c r="J34" i="58"/>
  <c r="J34" i="41" s="1"/>
  <c r="J31" i="58"/>
  <c r="J424" i="58" s="1"/>
  <c r="J32" i="58"/>
  <c r="J32" i="41" s="1"/>
  <c r="I17" i="41"/>
  <c r="H423" i="58"/>
  <c r="H15" i="41"/>
  <c r="H424" i="58"/>
  <c r="H424" i="41" s="1"/>
  <c r="I81" i="41"/>
  <c r="I66" i="41"/>
  <c r="I16" i="41"/>
  <c r="I15" i="41"/>
  <c r="I424" i="37"/>
  <c r="E17" i="53" s="1"/>
  <c r="F17" i="53" s="1"/>
  <c r="H23" i="53" s="1"/>
  <c r="I423" i="37"/>
  <c r="H17" i="41" l="1"/>
  <c r="I47" i="41"/>
  <c r="I423" i="58"/>
  <c r="E29" i="53"/>
  <c r="F29" i="53" s="1"/>
  <c r="H35" i="53" s="1"/>
  <c r="F193" i="66"/>
  <c r="E11" i="53"/>
  <c r="F11" i="53" s="1"/>
  <c r="H5" i="53" s="1"/>
  <c r="G5" i="53" s="1"/>
  <c r="E281" i="38" s="1"/>
  <c r="J33" i="41"/>
  <c r="J31" i="41"/>
  <c r="E23" i="53"/>
  <c r="F23" i="53" s="1"/>
  <c r="H17" i="53" s="1"/>
  <c r="G17" i="53" s="1"/>
  <c r="E305" i="38" s="1"/>
  <c r="E35" i="53"/>
  <c r="F35" i="53" s="1"/>
  <c r="H29" i="53" s="1"/>
  <c r="F289" i="66"/>
  <c r="J424" i="41"/>
  <c r="E299" i="38"/>
  <c r="M194" i="66" s="1"/>
  <c r="H423" i="41"/>
  <c r="H425" i="58"/>
  <c r="F194" i="66"/>
  <c r="E335" i="38"/>
  <c r="M146" i="66" s="1"/>
  <c r="F146" i="66"/>
  <c r="J425" i="37"/>
  <c r="F98" i="66"/>
  <c r="I423" i="41"/>
  <c r="I425" i="37"/>
  <c r="E311" i="38"/>
  <c r="M98" i="66" s="1"/>
  <c r="F97" i="66"/>
  <c r="I424" i="41"/>
  <c r="F242" i="66"/>
  <c r="I425" i="58"/>
  <c r="E323" i="38"/>
  <c r="M242" i="66" s="1"/>
  <c r="J423" i="58"/>
  <c r="C22" i="63" l="1"/>
  <c r="C29" i="63"/>
  <c r="C42" i="63"/>
  <c r="C49" i="63"/>
  <c r="C32" i="63"/>
  <c r="C39" i="63"/>
  <c r="C12" i="63"/>
  <c r="C19" i="63"/>
  <c r="G29" i="53"/>
  <c r="E329" i="38" s="1"/>
  <c r="J484" i="37" s="1"/>
  <c r="G11" i="53"/>
  <c r="E293" i="38" s="1"/>
  <c r="L193" i="66" s="1"/>
  <c r="G23" i="53"/>
  <c r="E317" i="38" s="1"/>
  <c r="I484" i="58" s="1"/>
  <c r="G35" i="53"/>
  <c r="E341" i="38" s="1"/>
  <c r="J484" i="58" s="1"/>
  <c r="I425" i="41"/>
  <c r="N3" i="41" s="1"/>
  <c r="N194" i="66"/>
  <c r="H425" i="41"/>
  <c r="M3" i="41" s="1"/>
  <c r="J425" i="58"/>
  <c r="C59" i="63" s="1"/>
  <c r="E347" i="38"/>
  <c r="M290" i="66" s="1"/>
  <c r="F290" i="66"/>
  <c r="N98" i="66"/>
  <c r="L49" i="66"/>
  <c r="H484" i="37"/>
  <c r="N242" i="66"/>
  <c r="N146" i="66"/>
  <c r="L97" i="66"/>
  <c r="P97" i="66" s="1"/>
  <c r="I484" i="37"/>
  <c r="J423" i="41"/>
  <c r="J425" i="41" l="1"/>
  <c r="O3" i="41" s="1"/>
  <c r="C52" i="63"/>
  <c r="L145" i="66"/>
  <c r="P145" i="66" s="1"/>
  <c r="H484" i="58"/>
  <c r="H484" i="41" s="1"/>
  <c r="L241" i="66"/>
  <c r="P241" i="66" s="1"/>
  <c r="L289" i="66"/>
  <c r="P289" i="66" s="1"/>
  <c r="I484" i="41"/>
  <c r="N290" i="66"/>
  <c r="Z146" i="66" s="1"/>
  <c r="N97" i="66"/>
  <c r="N193" i="66"/>
  <c r="R193" i="66"/>
  <c r="T193" i="66" s="1"/>
  <c r="P193" i="66"/>
  <c r="V193" i="66" s="1"/>
  <c r="X193" i="66" s="1"/>
  <c r="Z50" i="66"/>
  <c r="Z194" i="66"/>
  <c r="Y50" i="66"/>
  <c r="Y194" i="66"/>
  <c r="N49" i="66"/>
  <c r="P49" i="66"/>
  <c r="V49" i="66" s="1"/>
  <c r="X49" i="66" s="1"/>
  <c r="R49" i="66"/>
  <c r="T49" i="66" s="1"/>
  <c r="J484" i="41"/>
  <c r="Y242" i="66"/>
  <c r="Y98" i="66"/>
  <c r="Z98" i="66"/>
  <c r="Z242" i="66"/>
  <c r="N145" i="66"/>
  <c r="Y146" i="66" l="1"/>
  <c r="N241" i="66"/>
  <c r="O241" i="66" s="1"/>
  <c r="U241" i="66" s="1"/>
  <c r="Z290" i="66"/>
  <c r="N289" i="66"/>
  <c r="O289" i="66" s="1"/>
  <c r="Y290" i="66"/>
  <c r="O193" i="66"/>
  <c r="Z49" i="66"/>
  <c r="O49" i="66"/>
  <c r="Y193" i="66"/>
  <c r="Z193" i="66"/>
  <c r="Y49" i="66"/>
  <c r="Y145" i="66" l="1"/>
  <c r="Z145" i="66"/>
  <c r="Y289" i="66"/>
  <c r="Z289" i="66"/>
  <c r="O145" i="66"/>
  <c r="V145" i="66" s="1"/>
  <c r="X145" i="66" s="1"/>
  <c r="O97" i="66"/>
  <c r="V97" i="66" s="1"/>
  <c r="X97" i="66" s="1"/>
  <c r="Z241" i="66"/>
  <c r="V241" i="66"/>
  <c r="X241" i="66" s="1"/>
  <c r="Y241" i="66"/>
  <c r="Q241" i="66"/>
  <c r="R241" i="66" s="1"/>
  <c r="T241" i="66" s="1"/>
  <c r="Y97" i="66"/>
  <c r="Z97" i="66"/>
  <c r="V289" i="66"/>
  <c r="X289" i="66" s="1"/>
  <c r="Q289" i="66"/>
  <c r="R289" i="66" s="1"/>
  <c r="T289" i="66" s="1"/>
  <c r="U289" i="66"/>
  <c r="Q97" i="66"/>
  <c r="R97" i="66" s="1"/>
  <c r="T97" i="66" s="1"/>
  <c r="U97" i="66"/>
  <c r="U49" i="66"/>
  <c r="Q49" i="66"/>
  <c r="U193" i="66"/>
  <c r="Q193" i="66"/>
  <c r="U145" i="66"/>
  <c r="Q145" i="66"/>
  <c r="R145" i="66" s="1"/>
  <c r="T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<sst xmlns="http://schemas.openxmlformats.org/spreadsheetml/2006/main" count="4744" uniqueCount="340">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</sst>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67.440456557930133</c:v>
                </c:pt>
                <c:pt idx="2">
                  <c:v>69.144694188437583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29.457581705455638</c:v>
                </c:pt>
                <c:pt idx="2">
                  <c:v>27.215892259421679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8823313.0931620356</c:v>
                </c:pt>
                <c:pt idx="2">
                  <c:v>9048868.0786811933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2525046.4830080615</c:v>
                </c:pt>
                <c:pt idx="2">
                  <c:v>2341798.7533032778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232814.06355054764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234032.25545686603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67.440456557930133</c:v>
                </c:pt>
                <c:pt idx="2">
                  <c:v>69.144694188437583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29.457581705455638</c:v>
                </c:pt>
                <c:pt idx="2">
                  <c:v>27.215892259421679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8823313.0931620356</c:v>
                </c:pt>
                <c:pt idx="2">
                  <c:v>9048868.0786811933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2525046.4830080615</c:v>
                </c:pt>
                <c:pt idx="2">
                  <c:v>2341798.7533032778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328703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09722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32870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56018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90740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02314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25463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48610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3758.54900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</r>
  <r>
    <x v="4"/>
    <x v="10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</r>
  <r>
    <x v="23"/>
    <x v="10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</r>
  <r>
    <x v="4"/>
    <x v="10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</r>
  <r>
    <x v="23"/>
    <x v="10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</r>
  <r>
    <x v="4"/>
    <x v="10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</r>
  <r>
    <x v="23"/>
    <x v="10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</r>
  <r>
    <x v="4"/>
    <x v="10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</r>
  <r>
    <x v="23"/>
    <x v="10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953607.5749177337"/>
    <s v="CO2 - atmosfære"/>
    <x v="0"/>
  </r>
  <r>
    <s v="Vestdanmark"/>
    <x v="1"/>
    <n v="4046578.8260529838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413224.8677758188"/>
    <s v="Biogasanlæg"/>
    <x v="6"/>
  </r>
  <r>
    <s v="Vestdanmark"/>
    <x v="1"/>
    <n v="0"/>
    <s v="Pyrolyseproces"/>
    <x v="7"/>
  </r>
  <r>
    <s v="Vestdanmark"/>
    <x v="2"/>
    <n v="6690584.305927664"/>
    <s v="CO2 - atmosfære"/>
    <x v="0"/>
  </r>
  <r>
    <s v="Vestdanmark"/>
    <x v="2"/>
    <n v="4029816.5016583097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402080.4193799872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62492.1785188979"/>
    <s v="CO2 - atmosfære"/>
    <x v="0"/>
  </r>
  <r>
    <s v="Østdanmark"/>
    <x v="1"/>
    <n v="359274.6794446436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39567.755712146653"/>
    <s v="Biogasanlæg"/>
    <x v="6"/>
  </r>
  <r>
    <s v="Østdanmark"/>
    <x v="1"/>
    <n v="0"/>
    <s v="Pyrolyseproces"/>
    <x v="7"/>
  </r>
  <r>
    <s v="Østdanmark"/>
    <x v="2"/>
    <n v="1125852.1326074144"/>
    <s v="CO2 - atmosfære"/>
    <x v="0"/>
  </r>
  <r>
    <s v="Østdanmark"/>
    <x v="2"/>
    <n v="358368.22621777962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38340.992287207751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n v="0"/>
    <x v="1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  <n v="0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n v="0"/>
    <x v="1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  <n v="0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n v="0"/>
    <x v="1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  <n v="0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n v="0"/>
    <x v="1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  <n v="0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x v="0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x v="0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x v="0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x v="0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757.8833161388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035.402394015458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176.116683861201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898.597605984571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574649.0044539375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1433600.0178498654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574649.0044539375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1433600.0178498654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61497.65842248674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175961.7081777011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61497.65842248686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175961.70817770113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09437.3149926052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0590.59860996436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510220.2350540829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80002.07888864272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205986.6540704854"/>
  </r>
  <r>
    <x v="5"/>
    <s v="Vestdanmark"/>
    <x v="15"/>
    <x v="1"/>
    <n v="1038679.7369068626"/>
  </r>
  <r>
    <x v="5"/>
    <s v="Vestdanmark"/>
    <x v="16"/>
    <x v="1"/>
    <n v="667.41809084363831"/>
  </r>
  <r>
    <x v="5"/>
    <s v="Vestdanmark"/>
    <x v="20"/>
    <x v="1"/>
    <n v="401728.76679519669"/>
  </r>
  <r>
    <x v="5"/>
    <s v="Vestdanmark"/>
    <x v="38"/>
    <x v="1"/>
    <n v="19633758.54900625"/>
  </r>
  <r>
    <x v="5"/>
    <s v="Vestdanmark"/>
    <x v="39"/>
    <x v="1"/>
    <n v="754340.44222441351"/>
  </r>
  <r>
    <x v="5"/>
    <s v="Vestdanmark"/>
    <x v="14"/>
    <x v="2"/>
    <n v="1154583.3414063647"/>
  </r>
  <r>
    <x v="5"/>
    <s v="Vestdanmark"/>
    <x v="15"/>
    <x v="2"/>
    <n v="1018832.5202039856"/>
  </r>
  <r>
    <x v="5"/>
    <s v="Vestdanmark"/>
    <x v="16"/>
    <x v="2"/>
    <n v="689.24253779859362"/>
  </r>
  <r>
    <x v="5"/>
    <s v="Vestdanmark"/>
    <x v="20"/>
    <x v="2"/>
    <n v="420665.19876426988"/>
  </r>
  <r>
    <x v="5"/>
    <s v="Vestdanmark"/>
    <x v="38"/>
    <x v="2"/>
    <n v="19033053.068458591"/>
  </r>
  <r>
    <x v="5"/>
    <s v="Vestdanmark"/>
    <x v="39"/>
    <x v="2"/>
    <n v="666631.084129495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74743.98704342762"/>
  </r>
  <r>
    <x v="5"/>
    <s v="Østdanmark"/>
    <x v="15"/>
    <x v="1"/>
    <n v="73823.133813296707"/>
  </r>
  <r>
    <x v="5"/>
    <s v="Østdanmark"/>
    <x v="16"/>
    <x v="1"/>
    <n v="56.016154012228355"/>
  </r>
  <r>
    <x v="5"/>
    <s v="Østdanmark"/>
    <x v="20"/>
    <x v="1"/>
    <n v="54219.773738244621"/>
  </r>
  <r>
    <x v="5"/>
    <s v="Østdanmark"/>
    <x v="38"/>
    <x v="1"/>
    <n v="3424154.0812072256"/>
  </r>
  <r>
    <x v="5"/>
    <s v="Østdanmark"/>
    <x v="39"/>
    <x v="1"/>
    <n v="352512.12657962355"/>
  </r>
  <r>
    <x v="5"/>
    <s v="Østdanmark"/>
    <x v="14"/>
    <x v="2"/>
    <n v="167295.79533098158"/>
  </r>
  <r>
    <x v="5"/>
    <s v="Østdanmark"/>
    <x v="15"/>
    <x v="2"/>
    <n v="72412.512538599258"/>
  </r>
  <r>
    <x v="5"/>
    <s v="Østdanmark"/>
    <x v="16"/>
    <x v="2"/>
    <n v="57.847871789484238"/>
  </r>
  <r>
    <x v="5"/>
    <s v="Østdanmark"/>
    <x v="20"/>
    <x v="2"/>
    <n v="57097.370490994261"/>
  </r>
  <r>
    <x v="5"/>
    <s v="Østdanmark"/>
    <x v="38"/>
    <x v="2"/>
    <n v="3391207.3391966592"/>
  </r>
  <r>
    <x v="5"/>
    <s v="Østdanmark"/>
    <x v="39"/>
    <x v="2"/>
    <n v="337366.10305839882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10416099.753436632</v>
      </c>
      <c r="R37" s="342">
        <f t="shared" ref="R37:R38" si="0">1-Q37/$Q$35</f>
        <v>0.47919501232816841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7816436.4385350784</v>
      </c>
      <c r="R38" s="342">
        <f t="shared" si="0"/>
        <v>0.60917817807324615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241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232814.06355054764</v>
      </c>
      <c r="J5" s="10">
        <f>SUMIFS('Resultat-Produktion &amp; forbrug'!$N$3:$N$1000,'Resultat-Produktion &amp; forbrug'!$A$3:$A$1000,Adfærd!$G5,'Resultat-Produktion &amp; forbrug'!$D$3:$D$1000,Adfærd!J$4)</f>
        <v>234032.25545686603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0.89030850260522276</v>
      </c>
      <c r="AC3" s="230">
        <f>SUM(E12:E14)/SUM(E12:E15)</f>
        <v>0.88291506599507918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0.44109208426101976</v>
      </c>
      <c r="AC5" s="346">
        <f t="shared" si="1"/>
        <v>0.43061813650898434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0.35540328821589312</v>
      </c>
      <c r="AC6" s="346">
        <f t="shared" si="1"/>
        <v>0.35548628419548717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12426575.77002522</v>
      </c>
      <c r="E12" s="130">
        <f>SUMIFS('Resultater - Danmark'!J$3:J$504,'Resultater - Danmark'!$F$3:$F$504,$A12)*D3</f>
        <v>11896912.230636118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1380730.6411139127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1321879.1367373448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0.44109208426101976</v>
      </c>
      <c r="L12" s="131">
        <f t="shared" ref="L12:L28" si="5">E12/E$29</f>
        <v>0.43061813650898434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10012525.836481437</v>
      </c>
      <c r="E13" s="133">
        <f>SUMIFS('Resultater - Danmark'!J$3:J$504,'Resultater - Danmark'!$F$3:$F$504,$A13)*D4</f>
        <v>9821205.2946832664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1112502.8707201593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1091245.0327425841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0.35540328821589312</v>
      </c>
      <c r="L13" s="134">
        <f t="shared" si="5"/>
        <v>0.35548628419548717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6510.9082037028029</v>
      </c>
      <c r="E14" s="133">
        <f>SUMIFS('Resultater - Danmark'!J$3:J$504,'Resultater - Danmark'!$F$3:$F$504,$A14)*D5</f>
        <v>6723.8136862927013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723.43424485586638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747.09040958807782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2.3111033346216928E-4</v>
      </c>
      <c r="L14" s="134">
        <f t="shared" si="5"/>
        <v>2.4337374805278808E-4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2765437.8672976275</v>
      </c>
      <c r="E15" s="133">
        <f>SUMIFS('Resultater - Danmark'!J$3:J$504,'Resultater - Danmark'!$F$3:$F$504,$A15)*D6</f>
        <v>2880969.7698136591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9.8161615504975444E-2</v>
      </c>
      <c r="L15" s="134">
        <f t="shared" si="5"/>
        <v>0.10427897672651332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1204392.371220411</v>
      </c>
      <c r="E16" s="133">
        <f>SUMIFS('Resultater - Danmark'!J$3:J$504,'Resultater - Danmark'!$F$3:$F$504,$A16)*D7</f>
        <v>1262014.3338818299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4.2750951760269572E-2</v>
      </c>
      <c r="L16" s="134">
        <f t="shared" si="5"/>
        <v>4.567960578076511E-2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1.2920318210095623E-2</v>
      </c>
      <c r="L18" s="134">
        <f t="shared" si="5"/>
        <v>1.3384370631384297E-2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2.5768863776553796E-2</v>
      </c>
      <c r="L19" s="134">
        <f t="shared" si="5"/>
        <v>2.6170714420721275E-2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2423121.629534869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2193266.4540293398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2.6953431859377216E-3</v>
      </c>
      <c r="L20" s="134">
        <f t="shared" si="5"/>
        <v>2.7484911163310186E-3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1301408.5619041431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1340610.4561460488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1.3438735351700443E-4</v>
      </c>
      <c r="L21" s="134">
        <f t="shared" si="5"/>
        <v>1.3703726086376639E-4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25219000.179414645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25879648.292538591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3.0411794208337001E-3</v>
      </c>
      <c r="L22" s="134">
        <f t="shared" si="5"/>
        <v>3.1011466981048369E-3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2216264.0662890263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2337396.8844828466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1.1714559094506843E-2</v>
      </c>
      <c r="L23" s="134">
        <f t="shared" si="5"/>
        <v>1.1945551783894708E-2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4797437.9011688586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4815746.5352901667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1.0167791181971981E-3</v>
      </c>
      <c r="L24" s="134">
        <f t="shared" si="5"/>
        <v>1.0368284039732141E-3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2.7686776477354319E-6</v>
      </c>
      <c r="L25" s="134">
        <f t="shared" si="5"/>
        <v>2.8232716184294185E-6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5.0667510870903978E-3</v>
      </c>
      <c r="L26" s="134">
        <f t="shared" si="5"/>
        <v>5.1666594533057953E-3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28172293.753228396</v>
      </c>
      <c r="E29" s="142">
        <f>SUM(E12:E28)</f>
        <v>27627522.442701165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9.3698270570963679E-2</v>
      </c>
      <c r="E30" s="146">
        <f>SUMPRODUCT(E12:E28,$H$12:$H$28)/E29</f>
        <v>9.4952032922386728E-2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1.5906904987054743E-2</v>
      </c>
      <c r="E31" s="146">
        <f>SUM(E21:E24)/E29</f>
        <v>1.6220564146836525E-2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622657993.09082103</v>
      </c>
      <c r="E32" s="123">
        <f>SUMPRODUCT(E12:E28,$I$12:$I$28)</f>
        <v>618917904.12527752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22.353421951960478</v>
      </c>
      <c r="E33" s="123">
        <f>E32*[1]Energiindhold!$C$10</f>
        <v>22.219152758097465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10853879.88663437</v>
      </c>
      <c r="E39" s="130">
        <f>SUMIFS('Resultater - Vestdanmark'!J$3:J$504,'Resultater - Vestdanmark'!$F$3:$F$504,$A39)*D3</f>
        <v>10391250.072657285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1572695.883390849</v>
      </c>
      <c r="M39" s="130">
        <f>SUMIFS('Resultater - Østdanmark'!J$3:J$504,'Resultater - Østdanmark'!$F$3:$F$504,$A39)*D3</f>
        <v>1505662.1579788346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9348117.6321617663</v>
      </c>
      <c r="E40" s="133">
        <f>SUMIFS('Resultater - Vestdanmark'!J$3:J$504,'Resultater - Vestdanmark'!$F$3:$F$504,$A40)*D4</f>
        <v>9169492.6818358731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664408.20431967056</v>
      </c>
      <c r="M40" s="133">
        <f>SUMIFS('Resultater - Østdanmark'!J$3:J$504,'Resultater - Østdanmark'!$F$3:$F$504,$A40)*D4</f>
        <v>651712.6128473935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6006.7628175927466</v>
      </c>
      <c r="E41" s="133">
        <f>SUMIFS('Resultater - Vestdanmark'!J$3:J$504,'Resultater - Vestdanmark'!$F$3:$F$504,$A41)*D5</f>
        <v>6203.1828401873436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504.14538611005531</v>
      </c>
      <c r="M41" s="133">
        <f>SUMIFS('Resultater - Østdanmark'!J$3:J$504,'Resultater - Østdanmark'!$F$3:$F$504,$A41)*D5</f>
        <v>520.63084610535827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1497865.6247316466</v>
      </c>
      <c r="E42" s="133">
        <f>SUMIFS('Resultater - Vestdanmark'!J$3:J$504,'Resultater - Vestdanmark'!$F$3:$F$504,$A42)*D6</f>
        <v>1554136.2730559006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1267572.2425659813</v>
      </c>
      <c r="M42" s="133">
        <f>SUMIFS('Resultater - Østdanmark'!J$3:J$504,'Resultater - Østdanmark'!$F$3:$F$504,$A42)*D6</f>
        <v>1326833.4967577588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1061170.3273835385</v>
      </c>
      <c r="E43" s="133">
        <f>SUMIFS('Resultater - Vestdanmark'!J$3:J$504,'Resultater - Vestdanmark'!$F$3:$F$504,$A43)*D7</f>
        <v>1111191.0910754299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143222.04383687259</v>
      </c>
      <c r="M43" s="133">
        <f>SUMIFS('Resultater - Østdanmark'!J$3:J$504,'Resultater - Østdanmark'!$F$3:$F$504,$A43)*D7</f>
        <v>150823.24280639994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508461.98144503916</v>
      </c>
      <c r="E46" s="133">
        <f>SUMIFS('Resultater - Vestdanmark'!J$3:J$504,'Resultater - Vestdanmark'!$F$3:$F$504,$A46)/SUMIFS('Resultater - Danmark'!J$3:J$504,'Resultater - Danmark'!$F$3:$F$504,$A46)*E19</f>
        <v>505095.54922592157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217506.01855496093</v>
      </c>
      <c r="M46" s="133">
        <f>SUMIFS('Resultater - Østdanmark'!J$3:J$504,'Resultater - Østdanmark'!$F$3:$F$504,$A46)/SUMIFS('Resultater - Danmark'!J$3:J$504,'Resultater - Danmark'!$F$3:$F$504,$A46)*E19</f>
        <v>217936.45077407858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56919.465613311506</v>
      </c>
      <c r="E47" s="133">
        <f>SUMIFS('Resultater - Vestdanmark'!J$3:J$504,'Resultater - Vestdanmark'!$F$3:$F$504,$A47)/SUMIFS('Resultater - Danmark'!J$3:J$504,'Resultater - Danmark'!$F$3:$F$504,$A47)*E20</f>
        <v>56363.143589277955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19014.534386688534</v>
      </c>
      <c r="M47" s="133">
        <f>SUMIFS('Resultater - Østdanmark'!J$3:J$504,'Resultater - Østdanmark'!$F$3:$F$504,$A47)/SUMIFS('Resultater - Danmark'!J$3:J$504,'Resultater - Danmark'!$F$3:$F$504,$A47)*E20</f>
        <v>19570.856410722019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23989918.321113184</v>
      </c>
      <c r="E56" s="142">
        <f ca="1">SUM(E39:E55)</f>
        <v>23451666.702753257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4182375.4321152167</v>
      </c>
      <c r="M56" s="142">
        <f ca="1">SUM(M39:M55)</f>
        <v>4175855.7399479169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9.095646080329492E-2</v>
      </c>
      <c r="E57" s="146">
        <f ca="1">SUMPRODUCT(E39:E55,$F$39:$F$55)/E56</f>
        <v>9.2187188659594549E-2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0.10942516870481635</v>
      </c>
      <c r="M57" s="146">
        <f ca="1">SUMPRODUCT(M39:M55,$N$39:$N$55)/M56</f>
        <v>0.1104794386025527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1.4513554845206923E-2</v>
      </c>
      <c r="E58" s="146">
        <f ca="1">SUM(E48:E51)/E56</f>
        <v>1.4762925910575759E-2</v>
      </c>
      <c r="I58" s="145" t="s">
        <v>160</v>
      </c>
      <c r="K58" s="146">
        <f ca="1">SUM(K48:K51)/K56</f>
        <v>1.898804560837036E-2</v>
      </c>
      <c r="L58" s="146">
        <f ca="1">SUM(L48:L51)/L56</f>
        <v>2.3899099049541229E-2</v>
      </c>
      <c r="M58" s="146">
        <f ca="1">SUM(M48:M51)/M56</f>
        <v>2.4406681728188339E-2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505790517.60277271</v>
      </c>
      <c r="E59" s="123">
        <f ca="1">SUMPRODUCT(E39:E55,$I$12:$I$28)</f>
        <v>501122761.30297709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116867475.48804837</v>
      </c>
      <c r="M59" s="123">
        <f ca="1">SUMPRODUCT(M39:M55,$I$12:$I$28)</f>
        <v>117795142.82230058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18.157879581939543</v>
      </c>
      <c r="E60" s="123">
        <f ca="1">E59*[1]Energiindhold!$C$10</f>
        <v>17.99030713077688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4.1955423700209371</v>
      </c>
      <c r="M60" s="123">
        <f ca="1">M59*[1]Energiindhold!$C$10</f>
        <v>4.2288456273205917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10853879.88663437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9348117.6321617663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6006.7628175927466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56919.465613311506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10391250.072657285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9169492.6818358731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6203.1828401873436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56363.143589277955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1572695.883390849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664408.20431967056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504.14538611005531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19014.534386688534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1505662.1579788346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651712.6128473935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520.63084610535827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19570.856410722019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4574649.0044539375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1433600.0178498654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4574649.0044539375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1433600.0178498654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561497.65842248674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175961.7081777011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561497.65842248686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175961.70817770113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1718383.5826301961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118975.23871053761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154113.19774513159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2216108.0610893057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613643.91300757031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704738.04690467322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35370.36927383874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42488.00877346145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647463.53775021608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178867.25625835601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1524930.120014648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118611.40079884419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154949.74904422625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2264707.1819447498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706150.80367053335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668336.33401469165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36218.254030130476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43629.687083109289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636114.09576760326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191083.2231889611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1205986.6540704854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1038679.7369068626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667.41809084363831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19634803.097663861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759497.94854896027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1154583.3414063647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1018832.5202039856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689.24253779859362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19034869.385293324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675231.56821186934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174743.98704342762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73823.133813296707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56.016154012228355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3423109.5325496108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347707.00141996267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167295.79533098158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72412.512538599258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57.847871789484238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3389391.0223619263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329109.80308415229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371797.62097043003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370660.6274963881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110532.40398074606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113182.04384415773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675388.18044765247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2393771.7630778486</v>
      </c>
      <c r="F14">
        <f>E14-D14</f>
        <v>1718383.5826301961</v>
      </c>
      <c r="G14">
        <f t="shared" si="3"/>
        <v>1718383.5826301961</v>
      </c>
      <c r="H14">
        <f t="shared" si="1"/>
        <v>704738.04690467322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2216108.0610893057</v>
      </c>
      <c r="F17">
        <f t="shared" ca="1" si="2"/>
        <v>2216108.0610893057</v>
      </c>
      <c r="G17">
        <f t="shared" ca="1" si="3"/>
        <v>2216108.0610893057</v>
      </c>
      <c r="H17">
        <f t="shared" ca="1" si="1"/>
        <v>647463.53775021608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94926.092814218573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799664.13971889182</v>
      </c>
      <c r="F20">
        <f t="shared" si="2"/>
        <v>704738.04690467322</v>
      </c>
      <c r="G20">
        <f t="shared" si="3"/>
        <v>704738.04690467322</v>
      </c>
      <c r="H20">
        <f t="shared" si="1"/>
        <v>1718383.5826301961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647463.53775021608</v>
      </c>
      <c r="F23">
        <f t="shared" ca="1" si="2"/>
        <v>647463.53775021608</v>
      </c>
      <c r="G23">
        <f t="shared" ca="1" si="3"/>
        <v>647463.53775021608</v>
      </c>
      <c r="H23">
        <f t="shared" ca="1" si="1"/>
        <v>2216108.0610893057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674831.85842361895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2199761.978438267</v>
      </c>
      <c r="F26">
        <f t="shared" si="2"/>
        <v>1524930.120014648</v>
      </c>
      <c r="G26">
        <f t="shared" si="3"/>
        <v>1524930.120014648</v>
      </c>
      <c r="H26">
        <f t="shared" si="1"/>
        <v>668336.33401469165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2264707.1819447498</v>
      </c>
      <c r="F29">
        <f t="shared" ca="1" si="2"/>
        <v>2264707.1819447498</v>
      </c>
      <c r="G29">
        <f t="shared" ca="1" si="3"/>
        <v>2264707.1819447498</v>
      </c>
      <c r="H29">
        <f t="shared" ca="1" si="1"/>
        <v>636114.09576760326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95482.414838252065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763818.74885294377</v>
      </c>
      <c r="F32">
        <f t="shared" si="2"/>
        <v>668336.33401469165</v>
      </c>
      <c r="G32">
        <f t="shared" si="3"/>
        <v>668336.33401469165</v>
      </c>
      <c r="H32">
        <f t="shared" si="1"/>
        <v>1524930.120014648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636114.09576760326</v>
      </c>
      <c r="F35">
        <f t="shared" ca="1" si="2"/>
        <v>636114.09576760326</v>
      </c>
      <c r="G35">
        <f t="shared" ca="1" si="3"/>
        <v>636114.09576760326</v>
      </c>
      <c r="H35">
        <f t="shared" ca="1" si="1"/>
        <v>2264707.1819447498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16043.948800305228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157232.3916991241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4010.9872000763066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39308.097924781017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-991550.54998594569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164398.76300619225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56907.264117528095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7553.3878726777893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3776.6939363388956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-47633.733853916543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613643.91300757031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706150.80367053335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664780.90575820126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764996.70397641126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-492531.2161151293</v>
      </c>
      <c r="J425" s="339">
        <f t="shared" ca="1" si="0"/>
        <v>-1398061.7035200731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4116696178.6233363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4116696178.6233363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218322473.43187514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218322473.43187514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9141266.1774978284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9051920.8604380395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278810.84576672339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3435746.5620960109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130246558.63961244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124695000.87188742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-138143.84213505097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-132255.674893794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131808458.6134809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129289846.81388581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-275081.02564076782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-269824.74448619323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78688.592910464984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81261.695206454198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25619886.995640021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1664607.8584908096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22053931.912599351</v>
      </c>
      <c r="J474" s="283">
        <f ca="1">SUMIFS('Forbrug af biomasse'!$E$1:$E$425,'Forbrug af biomasse'!$A$1:$A$425,"Biogas",'Forbrug af biomasse'!$B$1:$B$425,$A$1,'Forbrug af biomasse'!$D$1:$D$425,J$2)*'[1]Processer - data'!J474</f>
        <v>21559117.199841071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6391729.2665735725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6119291.7094537327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8309437.8952549007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8150660.161631885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4671.9266359054682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4824.6977645901552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137443621.68364704</v>
      </c>
      <c r="J479" s="283">
        <f ca="1">J474*'[1]Processer - data'!J$479*Biogasanlæg!AC$3</f>
        <v>133244085.69705327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121519671.76783365</v>
      </c>
      <c r="J480" s="283">
        <f ca="1">-SUMIFS('Resultater - Vestdanmark'!J$3:J$504,'Resultater - Vestdanmark'!$F$3:$F$504,"Gødning",'Resultater - Vestdanmark'!$A$3:$A$504,"&lt;&gt;Gødning")-SUM(J475:J479)</f>
        <v>108037050.91389909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17.760879926413601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15.761382401184326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4.1641333548688158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2.8356828385104209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32.119314874961454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32.823689581596938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18.143044809186389</v>
      </c>
      <c r="J489" s="283">
        <f ca="1">SUM(J455:J473)*'[1]Processer - data'!$H$489</f>
        <v>17.975872443721137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3135.1638248583922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30366.072573484667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783.79095621459794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7591.518143371165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-191496.77516048111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31989.907437941809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11073.429497749088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1476.0149579318631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738.00747896593168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-9308.1548115443074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178867.25625835601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191083.2231889611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193772.86094655233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207006.82512137451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-139441.16039766971</v>
      </c>
      <c r="J425" s="339">
        <f t="shared" ca="1" si="0"/>
        <v>-310775.20677175629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505288004.05960792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505288004.05960804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26797150.446657356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26797150.44665736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3053734.2225021785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3143079.5395619562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82373.554233276591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955199.68790398887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18872350.600690186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18067945.895746015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-20016.644196433852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-19163.465749854124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9368155.6809073556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9189147.8411482479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-19551.111515712801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-19177.526537353628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6604.3045580417247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6820.2640839801934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7382713.0043599783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500954.14150919009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3844857.7347435188</v>
      </c>
      <c r="J474" s="283">
        <f ca="1">SUMIFS('Forbrug af biomasse'!$E$1:$E$425,'Forbrug af biomasse'!$A$1:$A$425,"Biogas",'Forbrug af biomasse'!$B$1:$B$425,$A$1,'Forbrug af biomasse'!$D$1:$D$425,J$2)*'[1]Processer - data'!J474</f>
        <v>3838864.18173412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926143.13133016636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886667.71525420237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590585.07050637365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579300.10030879406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392.11307808559849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404.93510252638964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23961766.727847274</v>
      </c>
      <c r="J479" s="283">
        <f ca="1">J474*'[1]Processer - data'!J$479*Biogasanlæg!AC$3</f>
        <v>23725737.156533483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55633120.227194026</v>
      </c>
      <c r="J480" s="283">
        <f ca="1">-SUMIFS('Resultater - Østdanmark'!J$3:J$504,'Resultater - Østdanmark'!$F$3:$F$504,"Gødning",'Resultater - Østdanmark'!$A$3:$A$504,"&lt;&gt;Gødning")-SUM(J475:J479)</f>
        <v>52657568.493464366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7.2840359726264934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6.9077949177828728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1.2379629245843558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0.78177936143169058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9.3840573951224986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9.2195634757621487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4.194121887590871</v>
      </c>
      <c r="J489" s="283">
        <f ca="1">SUM(J455:J473)*'[1]Processer - data'!$H$489</f>
        <v>4.2274691856974806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10415381.723796258</v>
      </c>
      <c r="O3" s="98">
        <f ca="1">SUMIF($F$3:$F$509,$L$3,J$3:J$509)</f>
        <v>7815124.1692338809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19179.11262516362</v>
      </c>
      <c r="J35" s="277">
        <f ca="1">'Resultater - Vestdanmark'!J35+'Resultater - Østdanmark'!J35</f>
        <v>187598.46427260878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4794.7781562909049</v>
      </c>
      <c r="J36" s="277">
        <f ca="1">'Resultater - Vestdanmark'!J36+'Resultater - Østdanmark'!J36</f>
        <v>46899.61606815218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-120948.74005423731</v>
      </c>
      <c r="J38" s="277">
        <f ca="1">'Resultater - Vestdanmark'!J38+'Resultater - Østdanmark'!J38</f>
        <v>-1183047.3251464269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196388.67044413407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67980.693615277181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9029.4028306096516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4514.7014153048276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-56941.88866546085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12799320.650900256</v>
      </c>
      <c r="J95" s="277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13807306.411139132</v>
      </c>
      <c r="J96" s="277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1769997.0584818162</v>
      </c>
      <c r="J97" s="277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144673.8645132767</v>
      </c>
      <c r="J98" s="277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-7899064778.4300537</v>
      </c>
      <c r="J99" s="277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-606647.28855816624</v>
      </c>
      <c r="J100" s="277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1034388.9484922757</v>
      </c>
      <c r="J101" s="277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286226.56294538995</v>
      </c>
      <c r="J102" s="277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310246.95545695163</v>
      </c>
      <c r="J104" s="277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9488.6186867232918</v>
      </c>
      <c r="J105" s="277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-518070170.56194645</v>
      </c>
      <c r="J106" s="277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-34973.233836315019</v>
      </c>
      <c r="J107" s="277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74625.88058269133</v>
      </c>
      <c r="J108" s="277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343504.41336069477</v>
      </c>
      <c r="J109" s="277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9967942.9800798073</v>
      </c>
      <c r="J110" s="277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195343.77170144278</v>
      </c>
      <c r="J111" s="277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3731303.0466279737</v>
      </c>
      <c r="J112" s="277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42507.033653433064</v>
      </c>
      <c r="J113" s="277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-2586204586.6692138</v>
      </c>
      <c r="J114" s="277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-10817.013072585138</v>
      </c>
      <c r="J115" s="277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2797326.9329336165</v>
      </c>
      <c r="J116" s="277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21412.262565954799</v>
      </c>
      <c r="J117" s="277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1157085.7271217881</v>
      </c>
      <c r="J118" s="277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9553.1632986567565</v>
      </c>
      <c r="J119" s="277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441971.06065624644</v>
      </c>
      <c r="J120" s="277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8833.5743465669384</v>
      </c>
      <c r="J121" s="277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-537450594.13078606</v>
      </c>
      <c r="J122" s="277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-2709.8349283905177</v>
      </c>
      <c r="J123" s="277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486132.10955144238</v>
      </c>
      <c r="J124" s="277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82323881.005690798</v>
      </c>
      <c r="J125" s="277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5239.8247641809012</v>
      </c>
      <c r="J126" s="277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116133.63423732575</v>
      </c>
      <c r="J127" s="277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171561.69845929107</v>
      </c>
      <c r="J128" s="277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7245.7392422613466</v>
      </c>
      <c r="J129" s="277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-285090575.83192879</v>
      </c>
      <c r="J130" s="277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-6757.0168947177917</v>
      </c>
      <c r="J131" s="277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11008.392730152173</v>
      </c>
      <c r="J132" s="277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1128905.9256907196</v>
      </c>
      <c r="J133" s="277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1994.5176843777681</v>
      </c>
      <c r="J134" s="277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7510.1592646289591</v>
      </c>
      <c r="J135" s="277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13826.644973337128</v>
      </c>
      <c r="J136" s="277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1418.8674777386532</v>
      </c>
      <c r="J137" s="277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-55826704.872071199</v>
      </c>
      <c r="J138" s="277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-2492.2636103603218</v>
      </c>
      <c r="J139" s="277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2371.2412074498138</v>
      </c>
      <c r="J140" s="277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792511.16926592635</v>
      </c>
      <c r="J423" s="277">
        <f ca="1">'Resultater - Vestdanmark'!J423+'Resultater - Østdanmark'!J423</f>
        <v>897234.02685949439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858553.76670475362</v>
      </c>
      <c r="J424" s="277">
        <f ca="1">'Resultater - Vestdanmark'!J424+'Resultater - Østdanmark'!J424</f>
        <v>972003.52909778571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-631972.37651279895</v>
      </c>
      <c r="J425" s="277">
        <f ca="1">'Resultater - Vestdanmark'!J425+'Resultater - Østdanmark'!J425</f>
        <v>-1708836.9102918294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2679978.7351939101</v>
      </c>
      <c r="J426" s="277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104331.85268210551</v>
      </c>
      <c r="J427" s="277">
        <f>'Resultater - Vestdanmark'!J427+'Resultater - Østdanmark'!J427</f>
        <v>102393.86056963103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13709.205442428665</v>
      </c>
      <c r="J428" s="277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1388963.5194082048</v>
      </c>
      <c r="J429" s="277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1262146.510248078</v>
      </c>
      <c r="J430" s="277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24180.745341776219</v>
      </c>
      <c r="J431" s="277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112563.08046776136</v>
      </c>
      <c r="J432" s="277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111066.04139884243</v>
      </c>
      <c r="J433" s="277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90971.147089593054</v>
      </c>
      <c r="J434" s="277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44121.743543858545</v>
      </c>
      <c r="J435" s="277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5823.9227067081456</v>
      </c>
      <c r="J436" s="277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59861.078960088766</v>
      </c>
      <c r="J437" s="277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157498.34817848625</v>
      </c>
      <c r="J438" s="277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580.93006043583182</v>
      </c>
      <c r="J439" s="280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4621984182.6829443</v>
      </c>
      <c r="J440" s="274">
        <f>'Resultater - Vestdanmark'!J440+'Resultater - Østdanmark'!J440</f>
        <v>4621984182.6829443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131956390.2838318</v>
      </c>
      <c r="J441" s="277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62759746.598407798</v>
      </c>
      <c r="J443" s="277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245119623.8785325</v>
      </c>
      <c r="J444" s="277">
        <f>'Resultater - Vestdanmark'!J444+'Resultater - Østdanmark'!J444</f>
        <v>245119623.8785325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1346116103.3222597</v>
      </c>
      <c r="J445" s="277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193911524.74636257</v>
      </c>
      <c r="J446" s="277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1828078772.7125964</v>
      </c>
      <c r="J449" s="277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131151778.14795476</v>
      </c>
      <c r="J450" s="277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97358068.441119805</v>
      </c>
      <c r="J453" s="277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3223276216.3233547</v>
      </c>
      <c r="J454" s="277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12195000.400000006</v>
      </c>
      <c r="J455" s="277">
        <f>'Resultater - Vestdanmark'!J455+'Resultater - Østdanmark'!J455</f>
        <v>12195000.399999995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149118909.24030262</v>
      </c>
      <c r="J458" s="277">
        <f>'Resultater - Vestdanmark'!J458+'Resultater - Østdanmark'!J458</f>
        <v>142762946.76763344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-158160.48633148483</v>
      </c>
      <c r="J459" s="283">
        <f>'Resultater - Vestdanmark'!J459+'Resultater - Østdanmark'!J459</f>
        <v>-151419.14064364813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141176614.29438826</v>
      </c>
      <c r="J460" s="277">
        <f>'Resultater - Vestdanmark'!J460+'Resultater - Østdanmark'!J460</f>
        <v>138478994.65503407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-294632.13715648063</v>
      </c>
      <c r="J461" s="283">
        <f>'Resultater - Vestdanmark'!J461+'Resultater - Østdanmark'!J461</f>
        <v>-289002.27102354687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85292.897468506708</v>
      </c>
      <c r="J462" s="277">
        <f>'Resultater - Vestdanmark'!J462+'Resultater - Østdanmark'!J462</f>
        <v>88081.959290434388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72263542.273224667</v>
      </c>
      <c r="J463" s="277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74480686.960000008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38439586.355437025</v>
      </c>
      <c r="J473" s="277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25898789.647342868</v>
      </c>
      <c r="J474" s="283">
        <f ca="1">'Resultater - Vestdanmark'!J474+'Resultater - Østdanmark'!J474</f>
        <v>25397981.38157519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7317872.3979037385</v>
      </c>
      <c r="J475" s="283">
        <f>'Resultater - Vestdanmark'!J475+'Resultater - Østdanmark'!J475</f>
        <v>7005959.4247079352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8900022.9657612741</v>
      </c>
      <c r="J476" s="283">
        <f>'Resultater - Vestdanmark'!J476+'Resultater - Østdanmark'!J476</f>
        <v>8729960.2619406786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5064.0397139910665</v>
      </c>
      <c r="J477" s="283">
        <f>'Resultater - Vestdanmark'!J477+'Resultater - Østdanmark'!J477</f>
        <v>5229.6328671165447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6383279.5674681785</v>
      </c>
      <c r="J478" s="283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161405388.41149431</v>
      </c>
      <c r="J479" s="283">
        <f ca="1">'Resultater - Vestdanmark'!J479+'Resultater - Østdanmark'!J479</f>
        <v>156969822.85358676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177152791.99502766</v>
      </c>
      <c r="J480" s="283">
        <f ca="1">'Resultater - Vestdanmark'!J480+'Resultater - Østdanmark'!J480</f>
        <v>160694619.40736347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25.044915899040095</v>
      </c>
      <c r="J481" s="287">
        <f>'Resultater - Vestdanmark'!J481+'Resultater - Østdanmark'!J481</f>
        <v>22.669177318967201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41.50337227008395</v>
      </c>
      <c r="J484" s="287">
        <f ca="1">'Resultater - Vestdanmark'!J484+'Resultater - Østdanmark'!J484</f>
        <v>42.043253057359088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22.33716669677726</v>
      </c>
      <c r="J489" s="290">
        <f ca="1">'Resultater - Vestdanmark'!J489+'Resultater - Østdanmark'!J489</f>
        <v>22.203341629418617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138453.77532930995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173687.6704413374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505790517.60277271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505790517.60277271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505790517.60277271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22053931.912599351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19634803.097663861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2419128.8149354905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659441.56058834167</v>
      </c>
      <c r="O57" s="190">
        <f t="shared" si="1"/>
        <v>659441.56058834167</v>
      </c>
      <c r="P57" s="200">
        <f t="shared" si="10"/>
        <v>1061170.3273835385</v>
      </c>
      <c r="Q57" s="187">
        <f>IFERROR(VLOOKUP(A57,[1]Energiindhold!$A$2:$C$11,3,FALSE),IFERROR(VLOOKUP(A57,[1]Biogasudbytte!$A$2:$B$18,2,FALSE)*[1]Energiindhold!$C$10,0))*O57</f>
        <v>1.420437121507288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7">
        <f>IFERROR(VLOOKUP(A57,[1]Biogasudbytte!$A$2:$B$18,2,FALSE)*[1]Energiindhold!$C$10,0)*J57*IFERROR(VLOOKUP(A57,Biogasanlæg!$F$3:$G$8,2,FALSE),1)</f>
        <v>2.2857608851841418</v>
      </c>
      <c r="T57" s="188">
        <f t="shared" si="11"/>
        <v>1.420437121507288</v>
      </c>
      <c r="U57" s="186">
        <f>O57*IFERROR(VLOOKUP(A57,[1]Tørstofindhold!A$2:B$24,2,FALSE),0)</f>
        <v>197832.4681765025</v>
      </c>
      <c r="V57" s="187">
        <f>IF(D57=År1,P57,SUM(O57,P57))*IFERROR(VLOOKUP(A57,[1]Tørstofindhold!A$2:B$24,2,FALSE),0)</f>
        <v>516183.56639156403</v>
      </c>
      <c r="W57" s="187">
        <f>J57*IFERROR(VLOOKUP(A57,[1]Tørstofindhold!A$2:B$24,2,FALSE),0)</f>
        <v>318351.09821506153</v>
      </c>
      <c r="X57" s="188">
        <f t="shared" si="12"/>
        <v>197832.4681765025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6006.7628175927466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667.41809084363831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6006.7628175927466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2.8249204854856927E-3</v>
      </c>
      <c r="S59" s="187">
        <f>IFERROR(VLOOKUP(A59,[1]Biogasudbytte!$A$2:$B$18,2,FALSE)*[1]Energiindhold!$C$10,0)*J59*IFERROR(VLOOKUP(A59,Biogasanlæg!$F$3:$G$8,2,FALSE),1)</f>
        <v>2.8249204854856927E-3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378.42605750834304</v>
      </c>
      <c r="W59" s="187">
        <f>J59*IFERROR(VLOOKUP(A59,[1]Tørstofindhold!A$2:B$24,2,FALSE),0)</f>
        <v>378.42605750834304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110008.34505172751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67038.95730919046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18543411.521579027</v>
      </c>
      <c r="O64" s="190">
        <f t="shared" si="1"/>
        <v>18543411.521579027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34.117559273265215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34.240902574844462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34.117559273265215</v>
      </c>
      <c r="U64" s="186">
        <f>O64*IFERROR(VLOOKUP(A64,[1]Tørstofindhold!A$2:B$24,2,FALSE),0)</f>
        <v>5192155.2260421282</v>
      </c>
      <c r="V64" s="187">
        <f>IF(D64=År1,P64,SUM(O64,P64))*IFERROR(VLOOKUP(A64,[1]Tørstofindhold!A$2:B$24,2,FALSE),0)</f>
        <v>5210926.1340887016</v>
      </c>
      <c r="W64" s="187">
        <f>J64*IFERROR(VLOOKUP(A64,[1]Tørstofindhold!A$2:B$24,2,FALSE),0)</f>
        <v>18770.908046573331</v>
      </c>
      <c r="X64" s="188">
        <f t="shared" si="12"/>
        <v>5192155.2260421282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56919.465613311506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1718383.5826301961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1775303.0482435077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18.089051382185772</v>
      </c>
      <c r="S67" s="187">
        <f>IFERROR(VLOOKUP(A67,[1]Biogasudbytte!$A$2:$B$18,2,FALSE)*[1]Energiindhold!$C$10,0)*J67*IFERROR(VLOOKUP(A67,Biogasanlæg!$F$3:$G$8,2,FALSE),1)</f>
        <v>0.32817145577217205</v>
      </c>
      <c r="T67" s="188">
        <f t="shared" si="11"/>
        <v>17.760879926413601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1509007.5910069814</v>
      </c>
      <c r="W67" s="187">
        <f>J67*IFERROR(VLOOKUP(A67,[1]Tørstofindhold!A$2:B$24,2,FALSE),0)</f>
        <v>48381.545771314777</v>
      </c>
      <c r="X67" s="188">
        <f t="shared" si="12"/>
        <v>1460626.0452356667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-3862742.0312364982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-51961.836502145103</v>
      </c>
      <c r="O70" s="190">
        <f t="shared" si="20"/>
        <v>0</v>
      </c>
      <c r="P70" s="200">
        <f t="shared" si="10"/>
        <v>508461.98144503916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7">
        <f>IFERROR(VLOOKUP(A70,[1]Biogasudbytte!$A$2:$B$18,2,FALSE)*[1]Energiindhold!$C$10,0)*J70*IFERROR(VLOOKUP(A70,Biogasanlæg!$F$3:$G$8,2,FALSE),1)</f>
        <v>1.8727470858101014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213554.03220691642</v>
      </c>
      <c r="W70" s="187">
        <f>J70*IFERROR(VLOOKUP(A70,[1]Tørstofindhold!A$2:B$24,2,FALSE),0)</f>
        <v>213554.03220691642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4574649.0044539375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2922.545553110308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525029.2004420124</v>
      </c>
      <c r="O73" s="190">
        <f t="shared" si="20"/>
        <v>525029.2004420124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1.798151507425831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1.8081608167888563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1.798151507425831</v>
      </c>
      <c r="U73" s="186">
        <f>O73*IFERROR(VLOOKUP(A73,[1]Tørstofindhold!A$2:B$24,2,FALSE),0)</f>
        <v>162759.05213702386</v>
      </c>
      <c r="V73" s="187">
        <f>IF(D73=År1,P73,SUM(O73,P73))*IFERROR(VLOOKUP(A73,[1]Tørstofindhold!A$2:B$24,2,FALSE),0)</f>
        <v>163665.04125848803</v>
      </c>
      <c r="W73" s="187">
        <f>J73*IFERROR(VLOOKUP(A73,[1]Tørstofindhold!A$2:B$24,2,FALSE),0)</f>
        <v>905.98912146419548</v>
      </c>
      <c r="X73" s="188">
        <f t="shared" si="12"/>
        <v>162759.05213702383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759497.94854896027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-759497.94854896027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9348117.6321617663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1038679.7369068626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9348117.6321617663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4.7319236642239648</v>
      </c>
      <c r="S75" s="187">
        <f>IFERROR(VLOOKUP(A75,[1]Biogasudbytte!$A$2:$B$18,2,FALSE)*[1]Energiindhold!$C$10,0)*J75*IFERROR(VLOOKUP(A75,Biogasanlæg!$F$3:$G$8,2,FALSE),1)</f>
        <v>4.7319236642239648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710456.94004429423</v>
      </c>
      <c r="W75" s="187">
        <f>J75*IFERROR(VLOOKUP(A75,[1]Tørstofindhold!A$2:B$24,2,FALSE),0)</f>
        <v>710456.94004429423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84223.753359721275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256198.86995640022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1139313.6587412274</v>
      </c>
      <c r="O77" s="190">
        <f t="shared" si="20"/>
        <v>1139313.6587412274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4.0901360348810067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5.0098899780244839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4.0901360348810067</v>
      </c>
      <c r="U77" s="186">
        <f>O77*IFERROR(VLOOKUP(A77,[1]Tørstofindhold!A$2:B$24,2,FALSE),0)</f>
        <v>341794.09762236819</v>
      </c>
      <c r="V77" s="187">
        <f>IF(D77=År1,P77,SUM(O77,P77))*IFERROR(VLOOKUP(A77,[1]Tørstofindhold!A$2:B$24,2,FALSE),0)</f>
        <v>418653.75860928826</v>
      </c>
      <c r="W77" s="187">
        <f>J77*IFERROR(VLOOKUP(A77,[1]Tørstofindhold!A$2:B$24,2,FALSE),0)</f>
        <v>76859.660986920062</v>
      </c>
      <c r="X77" s="188">
        <f t="shared" si="12"/>
        <v>341794.09762236819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2029734.6292751078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24906.257794285637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3896345.2282942934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14619.525612205209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1433600.0178498654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22018.622466809651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3491284.1132804635</v>
      </c>
      <c r="O89" s="190">
        <f t="shared" si="20"/>
        <v>3491284.1132804635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9.4754847348077096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9.5352441569275292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9.4754847348077096</v>
      </c>
      <c r="U89" s="186">
        <f>O89*IFERROR(VLOOKUP(A89,[1]Tørstofindhold!A$2:B$24,2,FALSE),0)</f>
        <v>698256.8226560927</v>
      </c>
      <c r="V89" s="187">
        <f>IF(D89=År1,P89,SUM(O89,P89))*IFERROR(VLOOKUP(A89,[1]Tørstofindhold!A$2:B$24,2,FALSE),0)</f>
        <v>702660.54714945471</v>
      </c>
      <c r="W89" s="187">
        <f>J89*IFERROR(VLOOKUP(A89,[1]Tørstofindhold!A$2:B$24,2,FALSE),0)</f>
        <v>4403.7244933619304</v>
      </c>
      <c r="X89" s="188">
        <f t="shared" si="26"/>
        <v>698256.82265609282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152898.46172507474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72222.074160927164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2451693.2150962139</v>
      </c>
      <c r="O92" s="190">
        <f t="shared" si="20"/>
        <v>2451693.2150962139</v>
      </c>
      <c r="P92" s="200">
        <f t="shared" si="24"/>
        <v>1497865.6247316466</v>
      </c>
      <c r="Q92" s="187">
        <f>IFERROR(VLOOKUP(A92,[1]Energiindhold!$A$2:$C$11,3,FALSE),IFERROR(VLOOKUP(A92,[1]Biogasudbytte!$A$2:$B$18,2,FALSE)*[1]Energiindhold!$C$10,0))*O92</f>
        <v>1.2234194312651618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7">
        <f>IFERROR(VLOOKUP(A92,[1]Biogasudbytte!$A$2:$B$18,2,FALSE)*[1]Energiindhold!$C$10,0)*J92*IFERROR(VLOOKUP(A92,Biogasanlæg!$F$3:$G$8,2,FALSE),1)</f>
        <v>0.74744992539733912</v>
      </c>
      <c r="T92" s="188">
        <f t="shared" si="25"/>
        <v>1.2234194312651616</v>
      </c>
      <c r="U92" s="186">
        <f>O92*IFERROR(VLOOKUP(A92,[1]Tørstofindhold!A$2:B$24,2,FALSE),0)</f>
        <v>147101.59290577282</v>
      </c>
      <c r="V92" s="187">
        <f>IF(D92=År1,P92,SUM(O92,P92))*IFERROR(VLOOKUP(A92,[1]Tørstofindhold!A$2:B$24,2,FALSE),0)</f>
        <v>236973.53038967162</v>
      </c>
      <c r="W92" s="187">
        <f>J92*IFERROR(VLOOKUP(A92,[1]Tørstofindhold!A$2:B$24,2,FALSE),0)</f>
        <v>89871.937483898801</v>
      </c>
      <c r="X92" s="188">
        <f t="shared" si="26"/>
        <v>147101.59290577282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10853879.88663437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1205986.6540704854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10853879.88663437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4.6758514551620873</v>
      </c>
      <c r="S93" s="187">
        <f>IFERROR(VLOOKUP(A93,[1]Biogasudbytte!$A$2:$B$18,2,FALSE)*[1]Energiindhold!$C$10,0)*J93*IFERROR(VLOOKUP(A93,Biogasanlæg!$F$3:$G$8,2,FALSE),1)</f>
        <v>4.6758514551620873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542693.99433171854</v>
      </c>
      <c r="W93" s="187">
        <f>J93*IFERROR(VLOOKUP(A93,[1]Tørstofindhold!A$2:B$24,2,FALSE),0)</f>
        <v>542693.99433171854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980534.87657675741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2216108.0610893057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2216108.0610893057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2216108.0610893057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32.119314874961454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32.119314874961454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1096050.1118804191</v>
      </c>
      <c r="W97" s="187">
        <f>J97*IFERROR(VLOOKUP(A97,[1]Tørstofindhold!A$2:B$24,2,FALSE),0)</f>
        <v>0</v>
      </c>
      <c r="X97" s="188">
        <f t="shared" ca="1" si="26"/>
        <v>1096050.1118804191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613643.91300757031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613643.91300757031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132728.62230789059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173302.97400794749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501122761.30297703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501122761.30297703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501122761.30297703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21559117.199841071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19034869.385293324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2524247.8145477474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690525.89231115999</v>
      </c>
      <c r="O105" s="190">
        <f t="shared" si="20"/>
        <v>690525.89231115999</v>
      </c>
      <c r="P105" s="200">
        <f t="shared" si="24"/>
        <v>1111191.0910754299</v>
      </c>
      <c r="Q105" s="187">
        <f>IFERROR(VLOOKUP(A105,[1]Energiindhold!$A$2:$C$11,3,FALSE),IFERROR(VLOOKUP(A105,[1]Biogasudbytte!$A$2:$B$18,2,FALSE)*[1]Energiindhold!$C$10,0))*O105</f>
        <v>1.4873927720382387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7">
        <f>IFERROR(VLOOKUP(A105,[1]Biogasudbytte!$A$2:$B$18,2,FALSE)*[1]Energiindhold!$C$10,0)*J105*IFERROR(VLOOKUP(A105,Biogasanlæg!$F$3:$G$8,2,FALSE),1)</f>
        <v>2.3935056101764762</v>
      </c>
      <c r="T105" s="188">
        <f t="shared" si="25"/>
        <v>1.4873927720382389</v>
      </c>
      <c r="U105" s="186">
        <f>O105*IFERROR(VLOOKUP(A105,[1]Tørstofindhold!A$2:B$24,2,FALSE),0)</f>
        <v>207157.767693348</v>
      </c>
      <c r="V105" s="187">
        <f>IF(D105=År1,P105,SUM(O105,P105))*IFERROR(VLOOKUP(A105,[1]Tørstofindhold!A$2:B$24,2,FALSE),0)</f>
        <v>540515.09501597693</v>
      </c>
      <c r="W105" s="187">
        <f>J105*IFERROR(VLOOKUP(A105,[1]Tørstofindhold!A$2:B$24,2,FALSE),0)</f>
        <v>333357.32732262899</v>
      </c>
      <c r="X105" s="188">
        <f t="shared" si="26"/>
        <v>207157.76769334794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6203.1828401873436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689.24253779859362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6203.1828401873436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2.917294857911706E-3</v>
      </c>
      <c r="S107" s="187">
        <f>IFERROR(VLOOKUP(A107,[1]Biogasudbytte!$A$2:$B$18,2,FALSE)*[1]Energiindhold!$C$10,0)*J107*IFERROR(VLOOKUP(A107,Biogasanlæg!$F$3:$G$8,2,FALSE),1)</f>
        <v>2.917294857911706E-3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390.80051893180263</v>
      </c>
      <c r="W107" s="187">
        <f>J107*IFERROR(VLOOKUP(A107,[1]Tørstofindhold!A$2:B$24,2,FALSE),0)</f>
        <v>390.80051893180263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102256.20137296121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66710.304652357008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18918906.21805495</v>
      </c>
      <c r="O112" s="190">
        <f t="shared" si="20"/>
        <v>18918906.21805495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34.808422577943851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34.931161199716108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34.808422577943851</v>
      </c>
      <c r="U112" s="186">
        <f>O112*IFERROR(VLOOKUP(A112,[1]Tørstofindhold!A$2:B$24,2,FALSE),0)</f>
        <v>5297293.7410553861</v>
      </c>
      <c r="V112" s="187">
        <f>IF(D112=År1,P112,SUM(O112,P112))*IFERROR(VLOOKUP(A112,[1]Tørstofindhold!A$2:B$24,2,FALSE),0)</f>
        <v>5315972.6263580462</v>
      </c>
      <c r="W112" s="187">
        <f>J112*IFERROR(VLOOKUP(A112,[1]Tørstofindhold!A$2:B$24,2,FALSE),0)</f>
        <v>18678.885302659965</v>
      </c>
      <c r="X112" s="188">
        <f t="shared" si="26"/>
        <v>5297293.7410553861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56363.143589277955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1524930.120014648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1581293.2636039259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16.086346360074053</v>
      </c>
      <c r="S115" s="187">
        <f>IFERROR(VLOOKUP(A115,[1]Biogasudbytte!$A$2:$B$18,2,FALSE)*[1]Energiindhold!$C$10,0)*J115*IFERROR(VLOOKUP(A115,Biogasanlæg!$F$3:$G$8,2,FALSE),1)</f>
        <v>0.32496395888972562</v>
      </c>
      <c r="T115" s="188">
        <f t="shared" si="25"/>
        <v>15.761382401184328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1344099.2740633369</v>
      </c>
      <c r="W115" s="187">
        <f>J115*IFERROR(VLOOKUP(A115,[1]Tørstofindhold!A$2:B$24,2,FALSE),0)</f>
        <v>47908.672050886264</v>
      </c>
      <c r="X115" s="188">
        <f t="shared" si="26"/>
        <v>1296190.6020124506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-3862742.0312364982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-51417.493458536803</v>
      </c>
      <c r="O118" s="190">
        <f t="shared" si="20"/>
        <v>0</v>
      </c>
      <c r="P118" s="200">
        <f t="shared" si="24"/>
        <v>505095.54922592157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7">
        <f>IFERROR(VLOOKUP(A118,[1]Biogasudbytte!$A$2:$B$18,2,FALSE)*[1]Energiindhold!$C$10,0)*J118*IFERROR(VLOOKUP(A118,Biogasanlæg!$F$3:$G$8,2,FALSE),1)</f>
        <v>1.8603479756347201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212140.13067488704</v>
      </c>
      <c r="W118" s="187">
        <f>J118*IFERROR(VLOOKUP(A118,[1]Tørstofindhold!A$2:B$24,2,FALSE),0)</f>
        <v>212140.13067488704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4574649.0044539375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2904.8671673179329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529002.46794124227</v>
      </c>
      <c r="O121" s="190">
        <f t="shared" si="20"/>
        <v>529002.46794124227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1.8117593923532433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1.8217081557199037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1.8117593923532433</v>
      </c>
      <c r="U121" s="186">
        <f>O121*IFERROR(VLOOKUP(A121,[1]Tørstofindhold!A$2:B$24,2,FALSE),0)</f>
        <v>163990.76506178509</v>
      </c>
      <c r="V121" s="187">
        <f>IF(D121=År1,P121,SUM(O121,P121))*IFERROR(VLOOKUP(A121,[1]Tørstofindhold!A$2:B$24,2,FALSE),0)</f>
        <v>164891.27388365366</v>
      </c>
      <c r="W121" s="187">
        <f>J121*IFERROR(VLOOKUP(A121,[1]Tørstofindhold!A$2:B$24,2,FALSE),0)</f>
        <v>900.50882186855915</v>
      </c>
      <c r="X121" s="188">
        <f t="shared" si="26"/>
        <v>163990.76506178509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675231.56821186934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-675231.56821186934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9169492.6818358731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1018832.5202039856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9169492.6818358731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4.6415055006185009</v>
      </c>
      <c r="S123" s="187">
        <f>IFERROR(VLOOKUP(A123,[1]Biogasudbytte!$A$2:$B$18,2,FALSE)*[1]Energiindhold!$C$10,0)*J123*IFERROR(VLOOKUP(A123,Biogasanlæg!$F$3:$G$8,2,FALSE),1)</f>
        <v>4.6415055006185009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696881.44381952635</v>
      </c>
      <c r="W123" s="187">
        <f>J123*IFERROR(VLOOKUP(A123,[1]Tørstofindhold!A$2:B$24,2,FALSE),0)</f>
        <v>696881.44381952635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60135.437128841644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254724.42475046791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1200205.4859530888</v>
      </c>
      <c r="O125" s="190">
        <f t="shared" si="20"/>
        <v>1200205.4859530888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4.3087376945715894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5.223198379425769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4.3087376945715894</v>
      </c>
      <c r="U125" s="186">
        <f>O125*IFERROR(VLOOKUP(A125,[1]Tørstofindhold!A$2:B$24,2,FALSE),0)</f>
        <v>360061.64578592667</v>
      </c>
      <c r="V125" s="187">
        <f>IF(D125=År1,P125,SUM(O125,P125))*IFERROR(VLOOKUP(A125,[1]Tørstofindhold!A$2:B$24,2,FALSE),0)</f>
        <v>436478.97321106703</v>
      </c>
      <c r="W125" s="187">
        <f>J125*IFERROR(VLOOKUP(A125,[1]Tørstofindhold!A$2:B$24,2,FALSE),0)</f>
        <v>76417.327425140364</v>
      </c>
      <c r="X125" s="188">
        <f t="shared" si="26"/>
        <v>360061.64578592667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1964839.0076939645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19861.924916870877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3823969.5719075543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14051.028875184245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1433600.0178498654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21875.621442119991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3473281.1542050461</v>
      </c>
      <c r="O137" s="190">
        <f t="shared" si="39"/>
        <v>3473281.1542050461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9.4266239837586632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9.4859952953774354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9.4266239837586632</v>
      </c>
      <c r="U137" s="186">
        <f>O137*IFERROR(VLOOKUP(A137,[1]Tørstofindhold!A$2:B$24,2,FALSE),0)</f>
        <v>694656.2308410093</v>
      </c>
      <c r="V137" s="187">
        <f>IF(D137=År1,P137,SUM(O137,P137))*IFERROR(VLOOKUP(A137,[1]Tørstofindhold!A$2:B$24,2,FALSE),0)</f>
        <v>699031.35512943333</v>
      </c>
      <c r="W137" s="187">
        <f>J137*IFERROR(VLOOKUP(A137,[1]Tørstofindhold!A$2:B$24,2,FALSE),0)</f>
        <v>4375.1242884239982</v>
      </c>
      <c r="X137" s="188">
        <f t="shared" si="26"/>
        <v>694656.2308410093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148453.72937457461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69347.610603876325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2543796.5149034681</v>
      </c>
      <c r="O140" s="190">
        <f t="shared" si="39"/>
        <v>2543796.5149034681</v>
      </c>
      <c r="P140" s="200">
        <f t="shared" si="24"/>
        <v>1554136.2730559006</v>
      </c>
      <c r="Q140" s="187">
        <f>IFERROR(VLOOKUP(A140,[1]Energiindhold!$A$2:$C$11,3,FALSE),IFERROR(VLOOKUP(A140,[1]Biogasudbytte!$A$2:$B$18,2,FALSE)*[1]Energiindhold!$C$10,0))*O140</f>
        <v>1.2693798989019798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7">
        <f>IFERROR(VLOOKUP(A140,[1]Biogasudbytte!$A$2:$B$18,2,FALSE)*[1]Energiindhold!$C$10,0)*J140*IFERROR(VLOOKUP(A140,Biogasanlæg!$F$3:$G$8,2,FALSE),1)</f>
        <v>0.77552954161762511</v>
      </c>
      <c r="T140" s="188">
        <f t="shared" si="25"/>
        <v>1.2693798989019798</v>
      </c>
      <c r="U140" s="186">
        <f>O140*IFERROR(VLOOKUP(A140,[1]Tørstofindhold!A$2:B$24,2,FALSE),0)</f>
        <v>152627.79089420807</v>
      </c>
      <c r="V140" s="187">
        <f>IF(D140=År1,P140,SUM(O140,P140))*IFERROR(VLOOKUP(A140,[1]Tørstofindhold!A$2:B$24,2,FALSE),0)</f>
        <v>245875.96727756213</v>
      </c>
      <c r="W140" s="187">
        <f>J140*IFERROR(VLOOKUP(A140,[1]Tørstofindhold!A$2:B$24,2,FALSE),0)</f>
        <v>93248.176383354032</v>
      </c>
      <c r="X140" s="188">
        <f t="shared" si="26"/>
        <v>152627.7908942081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10391250.072657285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1154583.3414063647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10391250.072657285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4.4765505313007594</v>
      </c>
      <c r="S141" s="187">
        <f>IFERROR(VLOOKUP(A141,[1]Biogasudbytte!$A$2:$B$18,2,FALSE)*[1]Energiindhold!$C$10,0)*J141*IFERROR(VLOOKUP(A141,Biogasanlæg!$F$3:$G$8,2,FALSE),1)</f>
        <v>4.4765505313007594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519562.50363286427</v>
      </c>
      <c r="W141" s="187">
        <f>J141*IFERROR(VLOOKUP(A141,[1]Tørstofindhold!A$2:B$24,2,FALSE),0)</f>
        <v>519562.50363286427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945493.60796413617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2264707.1819447498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2264707.1819447498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2264707.1819447498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32.823689581596938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32.823689581596938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1120086.4270701741</v>
      </c>
      <c r="W145" s="187">
        <f>J145*IFERROR(VLOOKUP(A145,[1]Tørstofindhold!A$2:B$24,2,FALSE),0)</f>
        <v>0</v>
      </c>
      <c r="X145" s="188">
        <f t="shared" ca="1" si="26"/>
        <v>1120086.4270701741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706150.80367053335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706150.80367053335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-13854.556574310172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59126.393109210258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116867475.48804837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116867475.48804837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116867475.48804837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3844857.7347435188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3423109.5325496108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421748.20219390793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89002.270098627952</v>
      </c>
      <c r="O201" s="190">
        <f t="shared" si="59"/>
        <v>89002.270098627952</v>
      </c>
      <c r="P201" s="200">
        <f t="shared" si="49"/>
        <v>143222.04383687259</v>
      </c>
      <c r="Q201" s="187">
        <f>IFERROR(VLOOKUP(A201,[1]Energiindhold!$A$2:$C$11,3,FALSE),IFERROR(VLOOKUP(A201,[1]Biogasudbytte!$A$2:$B$18,2,FALSE)*[1]Energiindhold!$C$10,0))*O201</f>
        <v>0.19171088979244461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7">
        <f>IFERROR(VLOOKUP(A201,[1]Biogasudbytte!$A$2:$B$18,2,FALSE)*[1]Energiindhold!$C$10,0)*J201*IFERROR(VLOOKUP(A201,Biogasanlæg!$F$3:$G$8,2,FALSE),1)</f>
        <v>0.30850028242462357</v>
      </c>
      <c r="T201" s="188">
        <f t="shared" si="50"/>
        <v>0.19171088979244455</v>
      </c>
      <c r="U201" s="186">
        <f>O201*IFERROR(VLOOKUP(A201,[1]Tørstofindhold!A$2:B$24,2,FALSE),0)</f>
        <v>26700.681029588384</v>
      </c>
      <c r="V201" s="187">
        <f>IF(D201=År1,P201,SUM(O201,P201))*IFERROR(VLOOKUP(A201,[1]Tørstofindhold!A$2:B$24,2,FALSE),0)</f>
        <v>69667.294180650162</v>
      </c>
      <c r="W201" s="187">
        <f>J201*IFERROR(VLOOKUP(A201,[1]Tørstofindhold!A$2:B$24,2,FALSE),0)</f>
        <v>42966.613151061778</v>
      </c>
      <c r="X201" s="188">
        <f t="shared" si="51"/>
        <v>26700.681029588384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504.14538611005531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56.016154012228355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504.14538611005531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2.3709453363369792E-4</v>
      </c>
      <c r="S203" s="187">
        <f>IFERROR(VLOOKUP(A203,[1]Biogasudbytte!$A$2:$B$18,2,FALSE)*[1]Energiindhold!$C$10,0)*J203*IFERROR(VLOOKUP(A203,Biogasanlæg!$F$3:$G$8,2,FALSE),1)</f>
        <v>2.3709453363369792E-4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31.761159324933484</v>
      </c>
      <c r="W203" s="187">
        <f>J203*IFERROR(VLOOKUP(A203,[1]Tørstofindhold!A$2:B$24,2,FALSE),0)</f>
        <v>31.761159324933484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-18364.881940672021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18638.04269080954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6675588.6578356167</v>
      </c>
      <c r="O208" s="190">
        <f t="shared" si="59"/>
        <v>6675588.6578356167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12.282248681835306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12.316540350631058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12.282248681835306</v>
      </c>
      <c r="U208" s="186">
        <f>O208*IFERROR(VLOOKUP(A208,[1]Tørstofindhold!A$2:B$24,2,FALSE),0)</f>
        <v>1869164.8241939729</v>
      </c>
      <c r="V208" s="187">
        <f>IF(D208=År1,P208,SUM(O208,P208))*IFERROR(VLOOKUP(A208,[1]Tørstofindhold!A$2:B$24,2,FALSE),0)</f>
        <v>1874383.4761473995</v>
      </c>
      <c r="W208" s="187">
        <f>J208*IFERROR(VLOOKUP(A208,[1]Tørstofindhold!A$2:B$24,2,FALSE),0)</f>
        <v>5218.6519534266718</v>
      </c>
      <c r="X208" s="188">
        <f t="shared" si="51"/>
        <v>1869164.8241939729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19014.534386688534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704738.04690467322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723752.58129136171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7.3936650312143213</v>
      </c>
      <c r="S211" s="187">
        <f>IFERROR(VLOOKUP(A211,[1]Biogasudbytte!$A$2:$B$18,2,FALSE)*[1]Energiindhold!$C$10,0)*J211*IFERROR(VLOOKUP(A211,Biogasanlæg!$F$3:$G$8,2,FALSE),1)</f>
        <v>0.10962905858782822</v>
      </c>
      <c r="T211" s="188">
        <f t="shared" si="50"/>
        <v>7.2840359726264934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615189.69409765746</v>
      </c>
      <c r="W211" s="187">
        <f>J211*IFERROR(VLOOKUP(A211,[1]Tørstofindhold!A$2:B$24,2,FALSE),0)</f>
        <v>16162.354228685253</v>
      </c>
      <c r="X211" s="188">
        <f t="shared" si="51"/>
        <v>599027.33986897219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-474117.38114065683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-22227.841189355648</v>
      </c>
      <c r="O214" s="190">
        <f t="shared" si="59"/>
        <v>0</v>
      </c>
      <c r="P214" s="200">
        <f t="shared" si="49"/>
        <v>217506.01855496093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7">
        <f>IFERROR(VLOOKUP(A214,[1]Biogasudbytte!$A$2:$B$18,2,FALSE)*[1]Energiindhold!$C$10,0)*J214*IFERROR(VLOOKUP(A214,Biogasanlæg!$F$3:$G$8,2,FALSE),1)</f>
        <v>0.80110957605389932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91352.527793083587</v>
      </c>
      <c r="W214" s="187">
        <f>J214*IFERROR(VLOOKUP(A214,[1]Tørstofindhold!A$2:B$24,2,FALSE),0)</f>
        <v>91352.527793083587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561497.65842248674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863.45444688969167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776379.36146213044</v>
      </c>
      <c r="O217" s="190">
        <f t="shared" si="59"/>
        <v>776379.36146213044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2.6589906198971924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2.6619478304941673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2.6589906198971924</v>
      </c>
      <c r="U217" s="186">
        <f>O217*IFERROR(VLOOKUP(A217,[1]Tørstofindhold!A$2:B$24,2,FALSE),0)</f>
        <v>240677.60205326043</v>
      </c>
      <c r="V217" s="187">
        <f>IF(D217=År1,P217,SUM(O217,P217))*IFERROR(VLOOKUP(A217,[1]Tørstofindhold!A$2:B$24,2,FALSE),0)</f>
        <v>240945.27293179624</v>
      </c>
      <c r="W217" s="187">
        <f>J217*IFERROR(VLOOKUP(A217,[1]Tørstofindhold!A$2:B$24,2,FALSE),0)</f>
        <v>267.67087853580443</v>
      </c>
      <c r="X217" s="188">
        <f t="shared" si="65"/>
        <v>240677.60205326043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347707.00141996267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-347707.00141996267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664408.20431967056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73823.133813296707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664408.20431967056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0.33631678894457406</v>
      </c>
      <c r="S219" s="187">
        <f>IFERROR(VLOOKUP(A219,[1]Biogasudbytte!$A$2:$B$18,2,FALSE)*[1]Energiindhold!$C$10,0)*J219*IFERROR(VLOOKUP(A219,Biogasanlæg!$F$3:$G$8,2,FALSE),1)</f>
        <v>0.33631678894457406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50495.023528294958</v>
      </c>
      <c r="W219" s="187">
        <f>J219*IFERROR(VLOOKUP(A219,[1]Tørstofindhold!A$2:B$24,2,FALSE),0)</f>
        <v>50495.023528294958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-56663.967855439478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73827.130043599784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1076950.4075477989</v>
      </c>
      <c r="O221" s="190">
        <f t="shared" si="59"/>
        <v>1076950.4075477989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3.8662519630965986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4.1312913599531216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3.8662519630965981</v>
      </c>
      <c r="U221" s="186">
        <f>O221*IFERROR(VLOOKUP(A221,[1]Tørstofindhold!A$2:B$24,2,FALSE),0)</f>
        <v>323085.12226433965</v>
      </c>
      <c r="V221" s="187">
        <f>IF(D221=År1,P221,SUM(O221,P221))*IFERROR(VLOOKUP(A221,[1]Tørstofindhold!A$2:B$24,2,FALSE),0)</f>
        <v>345233.26127741957</v>
      </c>
      <c r="W221" s="187">
        <f>J221*IFERROR(VLOOKUP(A221,[1]Tørstofindhold!A$2:B$24,2,FALSE),0)</f>
        <v>22148.139013079934</v>
      </c>
      <c r="X221" s="188">
        <f t="shared" si="65"/>
        <v>323085.12226433965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-231198.20190680941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-45939.072923222928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276928.87898992695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34243.186388774338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175961.7081777011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6626.3775331903453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1306153.7878883947</v>
      </c>
      <c r="O233" s="190">
        <f t="shared" si="59"/>
        <v>1306153.7878883947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3.5449536264806185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3.5629378801607983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3.5449536264806185</v>
      </c>
      <c r="U233" s="186">
        <f>O233*IFERROR(VLOOKUP(A233,[1]Tørstofindhold!A$2:B$24,2,FALSE),0)</f>
        <v>261230.75757767895</v>
      </c>
      <c r="V233" s="187">
        <f>IF(D233=År1,P233,SUM(O233,P233))*IFERROR(VLOOKUP(A233,[1]Tørstofindhold!A$2:B$24,2,FALSE),0)</f>
        <v>262556.03308431705</v>
      </c>
      <c r="W233" s="187">
        <f>J233*IFERROR(VLOOKUP(A233,[1]Tørstofindhold!A$2:B$24,2,FALSE),0)</f>
        <v>1325.2755066380691</v>
      </c>
      <c r="X233" s="188">
        <f t="shared" si="65"/>
        <v>261230.75757767897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18028.658633856463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10761.995034953325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2074751.0427045652</v>
      </c>
      <c r="O236" s="190">
        <f t="shared" si="59"/>
        <v>2074751.0427045652</v>
      </c>
      <c r="P236" s="200">
        <f t="shared" si="63"/>
        <v>1267572.2425659813</v>
      </c>
      <c r="Q236" s="187">
        <f>IFERROR(VLOOKUP(A236,[1]Energiindhold!$A$2:$C$11,3,FALSE),IFERROR(VLOOKUP(A236,[1]Biogasudbytte!$A$2:$B$18,2,FALSE)*[1]Energiindhold!$C$10,0))*O236</f>
        <v>1.0353215178200053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7">
        <f>IFERROR(VLOOKUP(A236,[1]Biogasudbytte!$A$2:$B$18,2,FALSE)*[1]Energiindhold!$C$10,0)*J236*IFERROR(VLOOKUP(A236,Biogasanlæg!$F$3:$G$8,2,FALSE),1)</f>
        <v>0.6325312247628504</v>
      </c>
      <c r="T236" s="188">
        <f t="shared" si="64"/>
        <v>1.0353215178200053</v>
      </c>
      <c r="U236" s="186">
        <f>O236*IFERROR(VLOOKUP(A236,[1]Tørstofindhold!A$2:B$24,2,FALSE),0)</f>
        <v>124485.0625622739</v>
      </c>
      <c r="V236" s="187">
        <f>IF(D236=År1,P236,SUM(O236,P236))*IFERROR(VLOOKUP(A236,[1]Tørstofindhold!A$2:B$24,2,FALSE),0)</f>
        <v>200539.39711623278</v>
      </c>
      <c r="W236" s="187">
        <f>J236*IFERROR(VLOOKUP(A236,[1]Tørstofindhold!A$2:B$24,2,FALSE),0)</f>
        <v>76054.334553958877</v>
      </c>
      <c r="X236" s="188">
        <f t="shared" si="65"/>
        <v>124485.0625622739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1572695.883390849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174743.98704342762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1572695.883390849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0.67751738656477789</v>
      </c>
      <c r="S237" s="187">
        <f>IFERROR(VLOOKUP(A237,[1]Biogasudbytte!$A$2:$B$18,2,FALSE)*[1]Energiindhold!$C$10,0)*J237*IFERROR(VLOOKUP(A237,Biogasanlæg!$F$3:$G$8,2,FALSE),1)</f>
        <v>0.67751738656477789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78634.794169542452</v>
      </c>
      <c r="W237" s="187">
        <f>J237*IFERROR(VLOOKUP(A237,[1]Tørstofindhold!A$2:B$24,2,FALSE),0)</f>
        <v>78634.794169542452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54209.6497730923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647463.53775021608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647463.53775021608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647463.53775021608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9.3840573951224986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9.3840573951224986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320224.67471229436</v>
      </c>
      <c r="W241" s="187">
        <f>J241*IFERROR(VLOOKUP(A241,[1]Tørstofindhold!A$2:B$24,2,FALSE),0)</f>
        <v>0</v>
      </c>
      <c r="X241" s="188">
        <f t="shared" ca="1" si="65"/>
        <v>320224.67471229436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178867.25625835601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178867.25625835601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-15551.122347381201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60729.281448918548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117795142.82230058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117795142.82230058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117795142.82230058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3838864.18173412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3389391.0223619263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449473.15937219374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93725.872315405693</v>
      </c>
      <c r="O249" s="190">
        <f t="shared" si="59"/>
        <v>93725.872315405693</v>
      </c>
      <c r="P249" s="200">
        <f t="shared" si="63"/>
        <v>150823.24280639994</v>
      </c>
      <c r="Q249" s="187">
        <f>IFERROR(VLOOKUP(A249,[1]Energiindhold!$A$2:$C$11,3,FALSE),IFERROR(VLOOKUP(A249,[1]Biogasudbytte!$A$2:$B$18,2,FALSE)*[1]Energiindhold!$C$10,0))*O249</f>
        <v>0.20188552896738388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7">
        <f>IFERROR(VLOOKUP(A249,[1]Biogasudbytte!$A$2:$B$18,2,FALSE)*[1]Energiindhold!$C$10,0)*J249*IFERROR(VLOOKUP(A249,Biogasanlæg!$F$3:$G$8,2,FALSE),1)</f>
        <v>0.32487326500498548</v>
      </c>
      <c r="T249" s="188">
        <f t="shared" si="64"/>
        <v>0.20188552896738388</v>
      </c>
      <c r="U249" s="186">
        <f>O249*IFERROR(VLOOKUP(A249,[1]Tørstofindhold!A$2:B$24,2,FALSE),0)</f>
        <v>28117.761694621706</v>
      </c>
      <c r="V249" s="187">
        <f>IF(D249=År1,P249,SUM(O249,P249))*IFERROR(VLOOKUP(A249,[1]Tørstofindhold!A$2:B$24,2,FALSE),0)</f>
        <v>73364.734536541684</v>
      </c>
      <c r="W249" s="187">
        <f>J249*IFERROR(VLOOKUP(A249,[1]Tørstofindhold!A$2:B$24,2,FALSE),0)</f>
        <v>45246.972841919982</v>
      </c>
      <c r="X249" s="188">
        <f t="shared" si="65"/>
        <v>28117.761694621702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520.63084610535827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57.847871789484238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520.63084610535827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2.4484748061488895E-4</v>
      </c>
      <c r="S251" s="187">
        <f>IFERROR(VLOOKUP(A251,[1]Biogasudbytte!$A$2:$B$18,2,FALSE)*[1]Energiindhold!$C$10,0)*J251*IFERROR(VLOOKUP(A251,Biogasanlæg!$F$3:$G$8,2,FALSE),1)</f>
        <v>2.4484748061488895E-4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32.799743304637573</v>
      </c>
      <c r="W251" s="187">
        <f>J251*IFERROR(VLOOKUP(A251,[1]Tørstofindhold!A$2:B$24,2,FALSE),0)</f>
        <v>32.799743304637573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-20332.910274194179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18966.695347643046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6960742.0744836386</v>
      </c>
      <c r="O256" s="190">
        <f t="shared" si="59"/>
        <v>6960742.0744836386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12.806895324290585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12.841791672893329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12.806895324290585</v>
      </c>
      <c r="U256" s="186">
        <f>O256*IFERROR(VLOOKUP(A256,[1]Tørstofindhold!A$2:B$24,2,FALSE),0)</f>
        <v>1949007.7808554191</v>
      </c>
      <c r="V256" s="187">
        <f>IF(D256=År1,P256,SUM(O256,P256))*IFERROR(VLOOKUP(A256,[1]Tørstofindhold!A$2:B$24,2,FALSE),0)</f>
        <v>1954318.4555527591</v>
      </c>
      <c r="W256" s="187">
        <f>J256*IFERROR(VLOOKUP(A256,[1]Tørstofindhold!A$2:B$24,2,FALSE),0)</f>
        <v>5310.6746973400532</v>
      </c>
      <c r="X256" s="188">
        <f t="shared" si="65"/>
        <v>1949007.7808554191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19570.856410722019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668336.33401469165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687907.19042541366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7.0206314732531467</v>
      </c>
      <c r="S259" s="187">
        <f>IFERROR(VLOOKUP(A259,[1]Biogasudbytte!$A$2:$B$18,2,FALSE)*[1]Energiindhold!$C$10,0)*J259*IFERROR(VLOOKUP(A259,Biogasanlæg!$F$3:$G$8,2,FALSE),1)</f>
        <v>0.11283655547027424</v>
      </c>
      <c r="T259" s="188">
        <f t="shared" si="64"/>
        <v>6.9077949177828728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584721.11186160159</v>
      </c>
      <c r="W259" s="187">
        <f>J259*IFERROR(VLOOKUP(A259,[1]Tørstofindhold!A$2:B$24,2,FALSE),0)</f>
        <v>16635.227949113716</v>
      </c>
      <c r="X259" s="188">
        <f t="shared" si="65"/>
        <v>568085.88391248789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-474117.381140657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-22185.398483962403</v>
      </c>
      <c r="O262" s="190">
        <f t="shared" si="75"/>
        <v>0</v>
      </c>
      <c r="P262" s="200">
        <f t="shared" si="63"/>
        <v>217936.45077407858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7">
        <f>IFERROR(VLOOKUP(A262,[1]Biogasudbytte!$A$2:$B$18,2,FALSE)*[1]Energiindhold!$C$10,0)*J262*IFERROR(VLOOKUP(A262,Biogasanlæg!$F$3:$G$8,2,FALSE),1)</f>
        <v>0.80269492700128076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91533.309325113005</v>
      </c>
      <c r="W262" s="187">
        <f>J262*IFERROR(VLOOKUP(A262,[1]Tørstofindhold!A$2:B$24,2,FALSE),0)</f>
        <v>91533.309325113005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561497.65842248686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881.1328326820676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811607.98820480623</v>
      </c>
      <c r="O265" s="190">
        <f t="shared" si="75"/>
        <v>811607.98820480623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2.7796437344831131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2.7826614910764524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2.7796437344831131</v>
      </c>
      <c r="U265" s="186">
        <f>O265*IFERROR(VLOOKUP(A265,[1]Tørstofindhold!A$2:B$24,2,FALSE),0)</f>
        <v>251598.47634348992</v>
      </c>
      <c r="V265" s="187">
        <f>IF(D265=År1,P265,SUM(O265,P265))*IFERROR(VLOOKUP(A265,[1]Tørstofindhold!A$2:B$24,2,FALSE),0)</f>
        <v>251871.62752162138</v>
      </c>
      <c r="W265" s="187">
        <f>J265*IFERROR(VLOOKUP(A265,[1]Tørstofindhold!A$2:B$24,2,FALSE),0)</f>
        <v>273.15117813144093</v>
      </c>
      <c r="X265" s="188">
        <f t="shared" si="65"/>
        <v>251598.47634348995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329109.80308415229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-329109.80308415229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651712.6128473935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72412.512538599258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651712.6128473935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0.32989040749722215</v>
      </c>
      <c r="S267" s="187">
        <f>IFERROR(VLOOKUP(A267,[1]Biogasudbytte!$A$2:$B$18,2,FALSE)*[1]Energiindhold!$C$10,0)*J267*IFERROR(VLOOKUP(A267,Biogasanlæg!$F$3:$G$8,2,FALSE),1)</f>
        <v>0.32989040749722215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49530.158576401904</v>
      </c>
      <c r="W267" s="187">
        <f>J267*IFERROR(VLOOKUP(A267,[1]Tørstofindhold!A$2:B$24,2,FALSE),0)</f>
        <v>49530.158576401904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-58376.021079607381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75301.575249532107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1137191.3985297582</v>
      </c>
      <c r="O269" s="190">
        <f t="shared" si="75"/>
        <v>1137191.3985297582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4.0825171207218327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4.3528497758676528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4.0825171207218327</v>
      </c>
      <c r="U269" s="186">
        <f>O269*IFERROR(VLOOKUP(A269,[1]Tørstofindhold!A$2:B$24,2,FALSE),0)</f>
        <v>341157.41955892748</v>
      </c>
      <c r="V269" s="187">
        <f>IF(D269=År1,P269,SUM(O269,P269))*IFERROR(VLOOKUP(A269,[1]Tørstofindhold!A$2:B$24,2,FALSE),0)</f>
        <v>363747.89213378704</v>
      </c>
      <c r="W269" s="187">
        <f>J269*IFERROR(VLOOKUP(A269,[1]Tørstofindhold!A$2:B$24,2,FALSE),0)</f>
        <v>22590.472574859632</v>
      </c>
      <c r="X269" s="188">
        <f t="shared" si="65"/>
        <v>341157.41955892742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-253680.1735764404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-48568.262884772746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271784.85087768652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35568.006320480163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175961.70817770113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6769.3785578800062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1342465.3810851211</v>
      </c>
      <c r="O281" s="190">
        <f t="shared" si="89"/>
        <v>1342465.3810851211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3.6435047428802618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3.6618771070614904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3.6435047428802618</v>
      </c>
      <c r="U281" s="186">
        <f>O281*IFERROR(VLOOKUP(A281,[1]Tørstofindhold!A$2:B$24,2,FALSE),0)</f>
        <v>268493.07621702424</v>
      </c>
      <c r="V281" s="187">
        <f>IF(D281=År1,P281,SUM(O281,P281))*IFERROR(VLOOKUP(A281,[1]Tørstofindhold!A$2:B$24,2,FALSE),0)</f>
        <v>269846.9519286002</v>
      </c>
      <c r="W281" s="187">
        <f>J281*IFERROR(VLOOKUP(A281,[1]Tørstofindhold!A$2:B$24,2,FALSE),0)</f>
        <v>1353.8757115760013</v>
      </c>
      <c r="X281" s="188">
        <f t="shared" si="65"/>
        <v>268493.07621702418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17515.983585710339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10358.273057913673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2171749.3397621554</v>
      </c>
      <c r="O284" s="190">
        <f t="shared" si="89"/>
        <v>2171749.3397621554</v>
      </c>
      <c r="P284" s="200">
        <f t="shared" si="94"/>
        <v>1326833.4967577588</v>
      </c>
      <c r="Q284" s="187">
        <f>IFERROR(VLOOKUP(A284,[1]Energiindhold!$A$2:$C$11,3,FALSE),IFERROR(VLOOKUP(A284,[1]Biogasudbytte!$A$2:$B$18,2,FALSE)*[1]Energiindhold!$C$10,0))*O284</f>
        <v>1.0837246380347134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7">
        <f>IFERROR(VLOOKUP(A284,[1]Biogasudbytte!$A$2:$B$18,2,FALSE)*[1]Energiindhold!$C$10,0)*J284*IFERROR(VLOOKUP(A284,Biogasanlæg!$F$3:$G$8,2,FALSE),1)</f>
        <v>0.66210318321708928</v>
      </c>
      <c r="T284" s="188">
        <f t="shared" si="95"/>
        <v>1.0837246380347136</v>
      </c>
      <c r="U284" s="186">
        <f>O284*IFERROR(VLOOKUP(A284,[1]Tørstofindhold!A$2:B$24,2,FALSE),0)</f>
        <v>130304.96038572933</v>
      </c>
      <c r="V284" s="187">
        <f>IF(D284=År1,P284,SUM(O284,P284))*IFERROR(VLOOKUP(A284,[1]Tørstofindhold!A$2:B$24,2,FALSE),0)</f>
        <v>209914.97019119485</v>
      </c>
      <c r="W284" s="187">
        <f>J284*IFERROR(VLOOKUP(A284,[1]Tørstofindhold!A$2:B$24,2,FALSE),0)</f>
        <v>79610.009805465525</v>
      </c>
      <c r="X284" s="188">
        <f t="shared" si="96"/>
        <v>130304.96038572933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1505662.1579788346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167295.79533098158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1505662.1579788346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0.64863925765728203</v>
      </c>
      <c r="S285" s="187">
        <f>IFERROR(VLOOKUP(A285,[1]Biogasudbytte!$A$2:$B$18,2,FALSE)*[1]Energiindhold!$C$10,0)*J285*IFERROR(VLOOKUP(A285,Biogasanlæg!$F$3:$G$8,2,FALSE),1)</f>
        <v>0.64863925765728203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75283.107898941729</v>
      </c>
      <c r="W285" s="187">
        <f>J285*IFERROR(VLOOKUP(A285,[1]Tørstofindhold!A$2:B$24,2,FALSE),0)</f>
        <v>75283.107898941729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44872.898915976679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636114.09576760326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636114.09576760326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636114.09576760326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9.2195634757621487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9.2195634757621487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314611.42986506043</v>
      </c>
      <c r="W289" s="187">
        <f>J289*IFERROR(VLOOKUP(A289,[1]Tørstofindhold!A$2:B$24,2,FALSE),0)</f>
        <v>0</v>
      </c>
      <c r="X289" s="188">
        <f t="shared" ca="1" si="96"/>
        <v>314611.42986506043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191083.2231889611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191083.2231889611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278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279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280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3223493.7051022411</v>
      </c>
      <c r="F5" s="237"/>
      <c r="G5" s="237">
        <v>17676.221889995504</v>
      </c>
      <c r="H5" s="237"/>
      <c r="I5" s="237"/>
      <c r="J5" s="237">
        <v>428226</v>
      </c>
      <c r="K5" s="237">
        <v>257031.00000000003</v>
      </c>
      <c r="L5" s="237"/>
      <c r="M5" s="237">
        <v>227802.00000000003</v>
      </c>
      <c r="N5" s="237">
        <v>234</v>
      </c>
      <c r="O5" s="237"/>
      <c r="P5" s="237">
        <v>2444654</v>
      </c>
      <c r="Q5" s="237"/>
      <c r="R5" s="237">
        <v>11357.999999999998</v>
      </c>
      <c r="S5" s="237">
        <v>24187240.797831371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8315241.6371112876</v>
      </c>
      <c r="AB5" s="237">
        <v>27238357.333994672</v>
      </c>
      <c r="AC5" s="237"/>
      <c r="AD5" s="237"/>
      <c r="AE5" s="237"/>
      <c r="AF5" s="237"/>
      <c r="AG5" s="237"/>
      <c r="AH5" s="237"/>
      <c r="AI5" s="237"/>
      <c r="AJ5" s="237"/>
      <c r="AK5" s="237">
        <v>68890233.695929572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1204392.371220411</v>
      </c>
      <c r="F7" s="237"/>
      <c r="G7" s="237">
        <v>6510.908203702802</v>
      </c>
      <c r="H7" s="237"/>
      <c r="I7" s="237"/>
      <c r="J7" s="237">
        <v>142742</v>
      </c>
      <c r="K7" s="237">
        <v>85677</v>
      </c>
      <c r="L7" s="237"/>
      <c r="M7" s="237">
        <v>75934.000000000015</v>
      </c>
      <c r="N7" s="237">
        <v>78</v>
      </c>
      <c r="O7" s="237"/>
      <c r="P7" s="237">
        <v>725968.00000000012</v>
      </c>
      <c r="Q7" s="237"/>
      <c r="R7" s="237">
        <v>3785.9999999999991</v>
      </c>
      <c r="S7" s="237">
        <v>10012525.836481437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2765437.867297628</v>
      </c>
      <c r="AB7" s="237">
        <v>12426575.77002522</v>
      </c>
      <c r="AC7" s="237"/>
      <c r="AD7" s="237"/>
      <c r="AE7" s="237"/>
      <c r="AF7" s="237"/>
      <c r="AG7" s="237"/>
      <c r="AH7" s="237"/>
      <c r="AI7" s="237"/>
      <c r="AJ7" s="237"/>
      <c r="AK7" s="237">
        <v>28172293.7532284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1262014.3338818299</v>
      </c>
      <c r="F8" s="237"/>
      <c r="G8" s="237">
        <v>6723.8136862927022</v>
      </c>
      <c r="H8" s="237"/>
      <c r="I8" s="237"/>
      <c r="J8" s="237">
        <v>142742</v>
      </c>
      <c r="K8" s="237">
        <v>85677.000000000029</v>
      </c>
      <c r="L8" s="237"/>
      <c r="M8" s="237">
        <v>75934.000000000029</v>
      </c>
      <c r="N8" s="237">
        <v>78</v>
      </c>
      <c r="O8" s="237"/>
      <c r="P8" s="237">
        <v>723032.00000000012</v>
      </c>
      <c r="Q8" s="237"/>
      <c r="R8" s="237">
        <v>3786</v>
      </c>
      <c r="S8" s="237">
        <v>9821205.2946832664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2880969.7698136596</v>
      </c>
      <c r="AB8" s="237">
        <v>11896912.23063612</v>
      </c>
      <c r="AC8" s="237"/>
      <c r="AD8" s="237"/>
      <c r="AE8" s="237"/>
      <c r="AF8" s="237"/>
      <c r="AG8" s="237"/>
      <c r="AH8" s="237"/>
      <c r="AI8" s="237"/>
      <c r="AJ8" s="237"/>
      <c r="AK8" s="237">
        <v>27627522.442701168</v>
      </c>
    </row>
    <row r="9" spans="1:37" x14ac:dyDescent="0.25">
      <c r="A9" s="78" t="s">
        <v>112</v>
      </c>
      <c r="B9" s="237"/>
      <c r="C9" s="237">
        <v>188279.23979522343</v>
      </c>
      <c r="D9" s="237"/>
      <c r="E9" s="237"/>
      <c r="F9" s="237"/>
      <c r="G9" s="237"/>
      <c r="H9" s="237"/>
      <c r="I9" s="237"/>
      <c r="J9" s="237"/>
      <c r="K9" s="237">
        <v>35723370.761702038</v>
      </c>
      <c r="L9" s="237"/>
      <c r="M9" s="237">
        <v>2256735.8881010804</v>
      </c>
      <c r="N9" s="237"/>
      <c r="O9" s="237">
        <v>14094793.090225756</v>
      </c>
      <c r="P9" s="237"/>
      <c r="Q9" s="237">
        <v>0</v>
      </c>
      <c r="R9" s="237">
        <v>16873130.135453977</v>
      </c>
      <c r="S9" s="237"/>
      <c r="T9" s="237">
        <v>4424562.1351877507</v>
      </c>
      <c r="U9" s="237">
        <v>16513658.323706053</v>
      </c>
      <c r="V9" s="237"/>
      <c r="W9" s="237"/>
      <c r="X9" s="237"/>
      <c r="Y9" s="237">
        <v>4163536.9465407887</v>
      </c>
      <c r="Z9" s="237">
        <v>115059.53543041431</v>
      </c>
      <c r="AA9" s="237"/>
      <c r="AB9" s="237"/>
      <c r="AC9" s="237"/>
      <c r="AD9" s="237"/>
      <c r="AE9" s="237"/>
      <c r="AF9" s="237">
        <v>624982.47654247773</v>
      </c>
      <c r="AG9" s="237"/>
      <c r="AH9" s="237"/>
      <c r="AI9" s="237"/>
      <c r="AJ9" s="237"/>
      <c r="AK9" s="237">
        <v>94978108.532685548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57932.073783145664</v>
      </c>
      <c r="D11" s="237"/>
      <c r="E11" s="237"/>
      <c r="F11" s="237"/>
      <c r="G11" s="237"/>
      <c r="H11" s="237"/>
      <c r="I11" s="237"/>
      <c r="J11" s="237"/>
      <c r="K11" s="237">
        <v>10991806.388216011</v>
      </c>
      <c r="L11" s="237"/>
      <c r="M11" s="237">
        <v>694380.27326187096</v>
      </c>
      <c r="N11" s="237"/>
      <c r="O11" s="237">
        <v>4336859.4123771554</v>
      </c>
      <c r="P11" s="237"/>
      <c r="Q11" s="237">
        <v>0</v>
      </c>
      <c r="R11" s="237">
        <v>5136146.6628764244</v>
      </c>
      <c r="S11" s="237"/>
      <c r="T11" s="237">
        <v>1361403.7339039231</v>
      </c>
      <c r="U11" s="237">
        <v>5081125.638063401</v>
      </c>
      <c r="V11" s="237"/>
      <c r="W11" s="237"/>
      <c r="X11" s="237"/>
      <c r="Y11" s="237">
        <v>1609561.7260275665</v>
      </c>
      <c r="Z11" s="237">
        <v>35402.933978589019</v>
      </c>
      <c r="AA11" s="237"/>
      <c r="AB11" s="237"/>
      <c r="AC11" s="237"/>
      <c r="AD11" s="237"/>
      <c r="AE11" s="237"/>
      <c r="AF11" s="237">
        <v>192302.30047460849</v>
      </c>
      <c r="AG11" s="237"/>
      <c r="AH11" s="237"/>
      <c r="AI11" s="237"/>
      <c r="AJ11" s="237"/>
      <c r="AK11" s="237">
        <v>29496921.142962694</v>
      </c>
    </row>
    <row r="12" spans="1:37" x14ac:dyDescent="0.25">
      <c r="A12" s="79">
        <v>2050</v>
      </c>
      <c r="B12" s="237"/>
      <c r="C12" s="237">
        <v>57932.073783145672</v>
      </c>
      <c r="D12" s="237"/>
      <c r="E12" s="237"/>
      <c r="F12" s="237"/>
      <c r="G12" s="237"/>
      <c r="H12" s="237"/>
      <c r="I12" s="237"/>
      <c r="J12" s="237"/>
      <c r="K12" s="237">
        <v>10991806.388216011</v>
      </c>
      <c r="L12" s="237"/>
      <c r="M12" s="237">
        <v>694380.27326187096</v>
      </c>
      <c r="N12" s="237"/>
      <c r="O12" s="237">
        <v>4336859.4123771554</v>
      </c>
      <c r="P12" s="237"/>
      <c r="Q12" s="237">
        <v>0</v>
      </c>
      <c r="R12" s="237">
        <v>5136146.6628764244</v>
      </c>
      <c r="S12" s="237"/>
      <c r="T12" s="237">
        <v>1361403.7339039231</v>
      </c>
      <c r="U12" s="237">
        <v>5081125.638063401</v>
      </c>
      <c r="V12" s="237"/>
      <c r="W12" s="237"/>
      <c r="X12" s="237"/>
      <c r="Y12" s="237">
        <v>1609561.7260275665</v>
      </c>
      <c r="Z12" s="237">
        <v>35402.933978589019</v>
      </c>
      <c r="AA12" s="237"/>
      <c r="AB12" s="237"/>
      <c r="AC12" s="237"/>
      <c r="AD12" s="237"/>
      <c r="AE12" s="237"/>
      <c r="AF12" s="237">
        <v>192302.30047460849</v>
      </c>
      <c r="AG12" s="237"/>
      <c r="AH12" s="237"/>
      <c r="AI12" s="237"/>
      <c r="AJ12" s="237"/>
      <c r="AK12" s="237">
        <v>29496921.142962694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6504015.4400808569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19253682.186700571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2420027.9136025696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6617094.9248231128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2190222.3139427258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6427183.1088270806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1757476.1026458484</v>
      </c>
      <c r="F25" s="237"/>
      <c r="G25" s="237">
        <v>5912.0246544439442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11900238.236796077</v>
      </c>
      <c r="T25" s="237"/>
      <c r="U25" s="237"/>
      <c r="V25" s="237"/>
      <c r="W25" s="237"/>
      <c r="X25" s="237"/>
      <c r="Y25" s="237"/>
      <c r="Z25" s="237"/>
      <c r="AA25" s="237"/>
      <c r="AB25" s="237">
        <v>17444740.444517922</v>
      </c>
      <c r="AC25" s="237"/>
      <c r="AD25" s="237"/>
      <c r="AE25" s="237"/>
      <c r="AF25" s="237"/>
      <c r="AG25" s="237"/>
      <c r="AH25" s="237">
        <v>54285664.77337721</v>
      </c>
      <c r="AI25" s="237">
        <v>3055664.844672014</v>
      </c>
      <c r="AJ25" s="237"/>
      <c r="AK25" s="237">
        <v>88449696.426663518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455948.54053344129</v>
      </c>
      <c r="F27" s="237"/>
      <c r="G27" s="237">
        <v>723.43424485586661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1112502.8707201593</v>
      </c>
      <c r="T27" s="237"/>
      <c r="U27" s="237"/>
      <c r="V27" s="237"/>
      <c r="W27" s="237"/>
      <c r="X27" s="237"/>
      <c r="Y27" s="237"/>
      <c r="Z27" s="237"/>
      <c r="AA27" s="237"/>
      <c r="AB27" s="237">
        <v>1380730.6411139129</v>
      </c>
      <c r="AC27" s="237"/>
      <c r="AD27" s="237"/>
      <c r="AE27" s="237"/>
      <c r="AF27" s="237"/>
      <c r="AG27" s="237"/>
      <c r="AH27" s="237">
        <v>23057912.630213477</v>
      </c>
      <c r="AI27" s="237">
        <v>1106852.5688040371</v>
      </c>
      <c r="AJ27" s="237"/>
      <c r="AK27" s="237">
        <v>27114670.685629882</v>
      </c>
    </row>
    <row r="28" spans="1:37" x14ac:dyDescent="0.25">
      <c r="A28" s="79">
        <v>2050</v>
      </c>
      <c r="B28" s="237"/>
      <c r="C28" s="237"/>
      <c r="D28" s="237"/>
      <c r="E28" s="237">
        <v>477762.56925526413</v>
      </c>
      <c r="F28" s="237"/>
      <c r="G28" s="237">
        <v>747.09040958807782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1091245.0327425848</v>
      </c>
      <c r="T28" s="237"/>
      <c r="U28" s="237"/>
      <c r="V28" s="237"/>
      <c r="W28" s="237"/>
      <c r="X28" s="237"/>
      <c r="Y28" s="237"/>
      <c r="Z28" s="237"/>
      <c r="AA28" s="237"/>
      <c r="AB28" s="237">
        <v>1321879.1367373462</v>
      </c>
      <c r="AC28" s="237"/>
      <c r="AD28" s="237"/>
      <c r="AE28" s="237"/>
      <c r="AF28" s="237"/>
      <c r="AG28" s="237"/>
      <c r="AH28" s="237">
        <v>22424260.40765525</v>
      </c>
      <c r="AI28" s="237">
        <v>1003997.1871878947</v>
      </c>
      <c r="AJ28" s="237"/>
      <c r="AK28" s="237">
        <v>26319891.423987929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188279.23979522343</v>
      </c>
      <c r="D33" s="237">
        <v>1462906</v>
      </c>
      <c r="E33" s="237">
        <v>4980969.8077480895</v>
      </c>
      <c r="F33" s="237">
        <v>281468.55244752642</v>
      </c>
      <c r="G33" s="237">
        <v>23588.246544439447</v>
      </c>
      <c r="H33" s="237">
        <v>197788.71253069426</v>
      </c>
      <c r="I33" s="237">
        <v>1445379.0531089196</v>
      </c>
      <c r="J33" s="237">
        <v>428226</v>
      </c>
      <c r="K33" s="237">
        <v>35980401.761702038</v>
      </c>
      <c r="L33" s="237">
        <v>1513844.376677237</v>
      </c>
      <c r="M33" s="237">
        <v>8988553.3281819373</v>
      </c>
      <c r="N33" s="237">
        <v>2948427</v>
      </c>
      <c r="O33" s="237">
        <v>14094793.090225756</v>
      </c>
      <c r="P33" s="237">
        <v>2444654</v>
      </c>
      <c r="Q33" s="237">
        <v>692260.49385742994</v>
      </c>
      <c r="R33" s="237">
        <v>18542870.417442106</v>
      </c>
      <c r="S33" s="237">
        <v>36087479.034627445</v>
      </c>
      <c r="T33" s="237">
        <v>4424562.1351877507</v>
      </c>
      <c r="U33" s="237">
        <v>17503736.323706053</v>
      </c>
      <c r="V33" s="237">
        <v>2647325.8446415998</v>
      </c>
      <c r="W33" s="237">
        <v>336392.95646566537</v>
      </c>
      <c r="X33" s="237">
        <v>1643947.1078218848</v>
      </c>
      <c r="Y33" s="237">
        <v>4249471.9465407887</v>
      </c>
      <c r="Z33" s="237">
        <v>115059.53543041431</v>
      </c>
      <c r="AA33" s="237">
        <v>8315241.6371112876</v>
      </c>
      <c r="AB33" s="237">
        <v>44683097.778512597</v>
      </c>
      <c r="AC33" s="237">
        <v>682979.63888483576</v>
      </c>
      <c r="AD33" s="237">
        <v>604877.62481286074</v>
      </c>
      <c r="AE33" s="237">
        <v>8774736.4880378172</v>
      </c>
      <c r="AF33" s="237">
        <v>624982.47654247773</v>
      </c>
      <c r="AG33" s="237">
        <v>526063.07450300315</v>
      </c>
      <c r="AH33" s="237">
        <v>54285664.77337721</v>
      </c>
      <c r="AI33" s="237">
        <v>3055664.844672014</v>
      </c>
      <c r="AJ33" s="237">
        <v>2517529.7800321821</v>
      </c>
      <c r="AK33" s="237">
        <v>285475797.2773515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74189.67769150075</v>
      </c>
      <c r="E7" s="76">
        <v>1106852.5688040371</v>
      </c>
      <c r="F7" s="76">
        <v>21032.815128937291</v>
      </c>
      <c r="G7" s="76">
        <v>142742</v>
      </c>
      <c r="H7" s="76">
        <v>439387.69075181423</v>
      </c>
      <c r="I7" s="76">
        <v>4336859.4123771554</v>
      </c>
      <c r="J7" s="76">
        <v>6341081.7334361542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73602.891942499205</v>
      </c>
      <c r="E8" s="76">
        <v>1003997.1871878947</v>
      </c>
      <c r="F8" s="76">
        <v>28706.337967901869</v>
      </c>
      <c r="G8" s="76">
        <v>142742</v>
      </c>
      <c r="H8" s="76">
        <v>459741.59060662938</v>
      </c>
      <c r="I8" s="76">
        <v>4336859.4123771554</v>
      </c>
      <c r="J8" s="76">
        <v>6288195.3738520704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430124.59997510223</v>
      </c>
      <c r="E9" s="76">
        <v>3055664.8446720145</v>
      </c>
      <c r="F9" s="76">
        <v>49739.15309683916</v>
      </c>
      <c r="G9" s="76">
        <v>428226</v>
      </c>
      <c r="H9" s="76">
        <v>1319759.2711998716</v>
      </c>
      <c r="I9" s="76">
        <v>14094793.090225754</v>
      </c>
      <c r="J9" s="76">
        <v>20414979.777109288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7" width="11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4" width="9.85546875" style="168" bestFit="1" customWidth="1"/>
    <col min="25" max="25" width="9.28515625" style="168" bestFit="1" customWidth="1"/>
    <col min="26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56</v>
      </c>
      <c r="X5" s="168" t="s">
        <v>55</v>
      </c>
      <c r="Y5" s="168" t="s">
        <v>238</v>
      </c>
      <c r="Z5" s="168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232958.9113036553</v>
      </c>
      <c r="D7" s="98">
        <v>2840877.0171293938</v>
      </c>
      <c r="E7" s="98">
        <v>748443.83068696968</v>
      </c>
      <c r="F7" s="98">
        <v>91643.463111055491</v>
      </c>
      <c r="G7" s="98">
        <v>1462811.7838699373</v>
      </c>
      <c r="H7" s="98">
        <v>25246455.421058252</v>
      </c>
      <c r="I7" s="98">
        <v>2063763.1734135598</v>
      </c>
      <c r="J7" s="98">
        <v>1297758.6982125081</v>
      </c>
      <c r="K7" s="98">
        <v>27559.785504281797</v>
      </c>
      <c r="L7" s="98">
        <v>2222801.0578479809</v>
      </c>
      <c r="M7" s="98">
        <v>1798536.4273682984</v>
      </c>
      <c r="N7" s="98">
        <v>279460.19505556813</v>
      </c>
      <c r="O7" s="98"/>
      <c r="P7" s="98">
        <v>4173274.1072842204</v>
      </c>
      <c r="Q7" s="98">
        <v>4793694.4895566516</v>
      </c>
      <c r="R7" s="98">
        <v>170927.12035893119</v>
      </c>
      <c r="S7" s="98">
        <v>82984.069195880496</v>
      </c>
      <c r="T7" s="98">
        <v>1034744.5263498498</v>
      </c>
      <c r="U7" s="98">
        <v>120600</v>
      </c>
      <c r="V7" s="98">
        <v>4526444.2578007793</v>
      </c>
      <c r="W7" s="98">
        <v>925011.48221335816</v>
      </c>
      <c r="X7" s="98">
        <v>1327226.7147852567</v>
      </c>
      <c r="Y7" s="98">
        <v>48708.38860179724</v>
      </c>
      <c r="Z7" s="98">
        <v>55641284.139463186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234184.80513909008</v>
      </c>
      <c r="D8" s="98">
        <v>2973720.9739199397</v>
      </c>
      <c r="E8" s="98">
        <v>784251.76462656562</v>
      </c>
      <c r="F8" s="98">
        <v>81923.291098767033</v>
      </c>
      <c r="G8" s="98">
        <v>1471843.8941405099</v>
      </c>
      <c r="H8" s="98">
        <v>25908831.037530463</v>
      </c>
      <c r="I8" s="98">
        <v>2065153.5058970719</v>
      </c>
      <c r="J8" s="98">
        <v>1336749.1175869717</v>
      </c>
      <c r="K8" s="98">
        <v>1759.4160492342635</v>
      </c>
      <c r="L8" s="98">
        <v>2344360.7093656687</v>
      </c>
      <c r="M8" s="98">
        <v>1711158.8341175241</v>
      </c>
      <c r="N8" s="98">
        <v>279460.19505556813</v>
      </c>
      <c r="O8" s="98"/>
      <c r="P8" s="98">
        <v>4095754.4227852407</v>
      </c>
      <c r="Q8" s="98">
        <v>4811804.0768148107</v>
      </c>
      <c r="R8" s="98">
        <v>165969.71296028496</v>
      </c>
      <c r="S8" s="98">
        <v>79705.883661789994</v>
      </c>
      <c r="T8" s="98">
        <v>990366.50688011281</v>
      </c>
      <c r="U8" s="98">
        <v>120600</v>
      </c>
      <c r="V8" s="98">
        <v>4715545.854665624</v>
      </c>
      <c r="W8" s="98">
        <v>929013.574979258</v>
      </c>
      <c r="X8" s="98">
        <v>1334029.2470398843</v>
      </c>
      <c r="Y8" s="98">
        <v>49456.655720713003</v>
      </c>
      <c r="Z8" s="98">
        <v>56602820.979995593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679854.72619849222</v>
      </c>
      <c r="D9" s="98">
        <v>9045127.0632908456</v>
      </c>
      <c r="E9" s="98">
        <v>2884913.6024563927</v>
      </c>
      <c r="F9" s="98">
        <v>311842.03423872165</v>
      </c>
      <c r="G9" s="98">
        <v>4437213.7136186622</v>
      </c>
      <c r="H9" s="98">
        <v>55273290.168888882</v>
      </c>
      <c r="I9" s="98">
        <v>6169790.4301767666</v>
      </c>
      <c r="J9" s="98">
        <v>4609178.1451108996</v>
      </c>
      <c r="K9" s="98">
        <v>81211.334173612384</v>
      </c>
      <c r="L9" s="98">
        <v>5833424.013481142</v>
      </c>
      <c r="M9" s="98">
        <v>6046478.5028147623</v>
      </c>
      <c r="N9" s="98">
        <v>559800.49011113623</v>
      </c>
      <c r="O9" s="98">
        <v>8064.2063400965635</v>
      </c>
      <c r="P9" s="98">
        <v>13538028.530069461</v>
      </c>
      <c r="Q9" s="98">
        <v>11261863.207872376</v>
      </c>
      <c r="R9" s="98">
        <v>553907.20075473934</v>
      </c>
      <c r="S9" s="98">
        <v>268636.26442962571</v>
      </c>
      <c r="T9" s="98">
        <v>3407762.4644088694</v>
      </c>
      <c r="U9" s="98">
        <v>241276.5</v>
      </c>
      <c r="V9" s="98">
        <v>13610314.014145063</v>
      </c>
      <c r="W9" s="98">
        <v>2765599.6996776825</v>
      </c>
      <c r="X9" s="98">
        <v>4666358.1332259178</v>
      </c>
      <c r="Y9" s="98">
        <v>196991.07736846476</v>
      </c>
      <c r="Z9" s="98">
        <v>146869299.14097011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19.802671473587463</v>
      </c>
      <c r="C7" s="235">
        <v>0</v>
      </c>
      <c r="D7" s="235">
        <v>67.440456557930133</v>
      </c>
      <c r="E7" s="235">
        <v>29.457581705455638</v>
      </c>
      <c r="F7" s="235">
        <v>0.35905402506237244</v>
      </c>
      <c r="G7" s="235">
        <v>1.6121480112997326</v>
      </c>
      <c r="H7" s="235">
        <v>0</v>
      </c>
      <c r="I7" s="235">
        <v>5.3986394353114884</v>
      </c>
      <c r="J7" s="235">
        <v>45.119459803579794</v>
      </c>
      <c r="K7" s="235">
        <v>169.19001101222665</v>
      </c>
    </row>
    <row r="8" spans="1:11" x14ac:dyDescent="0.25">
      <c r="A8" s="79">
        <v>2050</v>
      </c>
      <c r="B8" s="235">
        <v>19.897035061438991</v>
      </c>
      <c r="C8" s="235">
        <v>0</v>
      </c>
      <c r="D8" s="235">
        <v>69.144694188437583</v>
      </c>
      <c r="E8" s="235">
        <v>27.215892259421679</v>
      </c>
      <c r="F8" s="235">
        <v>0.35905402506237249</v>
      </c>
      <c r="G8" s="235">
        <v>1.6892783010056229</v>
      </c>
      <c r="H8" s="235">
        <v>0</v>
      </c>
      <c r="I8" s="235">
        <v>5.4154006187752017</v>
      </c>
      <c r="J8" s="235">
        <v>45.698441444158348</v>
      </c>
      <c r="K8" s="235">
        <v>169.41979589829981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5.2940684669341902</v>
      </c>
      <c r="C11" s="235">
        <v>2.1694819870080004</v>
      </c>
      <c r="D11" s="235">
        <v>1.4201719861750002</v>
      </c>
      <c r="E11" s="235">
        <v>0.45076703432000009</v>
      </c>
      <c r="F11" s="235">
        <v>0</v>
      </c>
      <c r="G11" s="235">
        <v>13.01893247752329</v>
      </c>
      <c r="H11" s="235">
        <v>0</v>
      </c>
      <c r="I11" s="235">
        <v>0</v>
      </c>
      <c r="J11" s="235">
        <v>0</v>
      </c>
      <c r="K11" s="235">
        <v>22.353421951960478</v>
      </c>
    </row>
    <row r="12" spans="1:11" x14ac:dyDescent="0.25">
      <c r="A12" s="79">
        <v>2050</v>
      </c>
      <c r="B12" s="235">
        <v>5.3606050360007158</v>
      </c>
      <c r="C12" s="235">
        <v>2.1694819870080004</v>
      </c>
      <c r="D12" s="235">
        <v>1.4201719861750002</v>
      </c>
      <c r="E12" s="235">
        <v>0.4507670343200002</v>
      </c>
      <c r="F12" s="235">
        <v>0</v>
      </c>
      <c r="G12" s="235">
        <v>12.818126714593753</v>
      </c>
      <c r="H12" s="235">
        <v>0</v>
      </c>
      <c r="I12" s="235">
        <v>0</v>
      </c>
      <c r="J12" s="235">
        <v>0</v>
      </c>
      <c r="K12" s="235">
        <v>22.219152758097472</v>
      </c>
    </row>
    <row r="13" spans="1:11" x14ac:dyDescent="0.25">
      <c r="A13" s="78" t="s">
        <v>289</v>
      </c>
      <c r="B13" s="235">
        <v>57.243637059528758</v>
      </c>
      <c r="C13" s="235">
        <v>0</v>
      </c>
      <c r="D13" s="235">
        <v>136.58515074636773</v>
      </c>
      <c r="E13" s="235">
        <v>76.247064453434518</v>
      </c>
      <c r="F13" s="235">
        <v>0.71810805012474499</v>
      </c>
      <c r="G13" s="235">
        <v>3.3014263123053555</v>
      </c>
      <c r="H13" s="235">
        <v>0</v>
      </c>
      <c r="I13" s="235">
        <v>14.765087181916268</v>
      </c>
      <c r="J13" s="235">
        <v>138.30699617208001</v>
      </c>
      <c r="K13" s="235">
        <v>427.16746997575734</v>
      </c>
    </row>
    <row r="14" spans="1:11" x14ac:dyDescent="0.25">
      <c r="A14" s="78" t="s">
        <v>244</v>
      </c>
      <c r="B14" s="235">
        <v>18.137828207141908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30.929342150122046</v>
      </c>
      <c r="H14" s="235">
        <v>0</v>
      </c>
      <c r="I14" s="235">
        <v>0</v>
      </c>
      <c r="J14" s="235">
        <v>0</v>
      </c>
      <c r="K14" s="235">
        <v>61.188433379772952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1139180.7875059044</v>
      </c>
      <c r="C4" s="236">
        <v>128467.8</v>
      </c>
      <c r="D4" s="236">
        <v>8823313.0931620356</v>
      </c>
      <c r="E4" s="236">
        <v>2525046.4830080615</v>
      </c>
      <c r="F4" s="236">
        <v>60009.02925833522</v>
      </c>
      <c r="G4" s="236">
        <v>1968541.7998628975</v>
      </c>
      <c r="H4" s="236">
        <v>1497826.23315338</v>
      </c>
      <c r="I4" s="236">
        <v>16142385.225950614</v>
      </c>
    </row>
    <row r="5" spans="1:9" x14ac:dyDescent="0.25">
      <c r="A5" s="78">
        <v>2050</v>
      </c>
      <c r="B5" s="236">
        <v>1157844.6374687571</v>
      </c>
      <c r="C5" s="236">
        <v>128467.8</v>
      </c>
      <c r="D5" s="236">
        <v>9048868.0786811933</v>
      </c>
      <c r="E5" s="236">
        <v>2341798.7533032778</v>
      </c>
      <c r="F5" s="236">
        <v>60009.02925833522</v>
      </c>
      <c r="G5" s="236">
        <v>1955560.6437424894</v>
      </c>
      <c r="H5" s="236">
        <v>1517162.9240881524</v>
      </c>
      <c r="I5" s="236">
        <v>16209711.866542205</v>
      </c>
    </row>
    <row r="6" spans="1:9" x14ac:dyDescent="0.25">
      <c r="A6" s="78" t="s">
        <v>61</v>
      </c>
      <c r="B6" s="236">
        <v>3374330.3649746617</v>
      </c>
      <c r="C6" s="236">
        <v>385403.4</v>
      </c>
      <c r="D6" s="236">
        <v>18000907.53184323</v>
      </c>
      <c r="E6" s="236">
        <v>6542263.2269665673</v>
      </c>
      <c r="F6" s="236">
        <v>120018.05851667044</v>
      </c>
      <c r="G6" s="236">
        <v>4628118.5594387203</v>
      </c>
      <c r="H6" s="236">
        <v>4590862.635672708</v>
      </c>
      <c r="I6" s="236">
        <v>37641903.777412556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C2" sqref="C2:C6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10416099.753436632</v>
      </c>
      <c r="C4" s="98">
        <v>-50273.43159900204</v>
      </c>
      <c r="D4" s="98">
        <v>4405853.505497627</v>
      </c>
      <c r="E4" s="98">
        <v>8852683.6564139053</v>
      </c>
      <c r="F4" s="98">
        <v>-1707937.0102545363</v>
      </c>
      <c r="G4" s="98">
        <v>-452792.62348796544</v>
      </c>
      <c r="H4" s="98">
        <v>0</v>
      </c>
      <c r="I4" s="98">
        <v>-631434.34313339414</v>
      </c>
      <c r="J4" s="98">
        <v>20832199.506873269</v>
      </c>
    </row>
    <row r="5" spans="1:10" x14ac:dyDescent="0.25">
      <c r="A5" s="78">
        <v>2050</v>
      </c>
      <c r="B5" s="98">
        <v>7816436.4385350784</v>
      </c>
      <c r="C5" s="98">
        <v>-50273.43159900204</v>
      </c>
      <c r="D5" s="98">
        <v>4388184.7278760895</v>
      </c>
      <c r="E5" s="98">
        <v>8600679.1735734027</v>
      </c>
      <c r="F5" s="98">
        <v>-2973715.1305050733</v>
      </c>
      <c r="G5" s="98">
        <v>-440421.41166719497</v>
      </c>
      <c r="H5" s="98">
        <v>0</v>
      </c>
      <c r="I5" s="98">
        <v>-1708017.489143146</v>
      </c>
      <c r="J5" s="98">
        <v>15632872.877070153</v>
      </c>
    </row>
    <row r="6" spans="1:10" x14ac:dyDescent="0.25">
      <c r="A6" s="78" t="s">
        <v>61</v>
      </c>
      <c r="B6" s="98">
        <v>32144098.310249284</v>
      </c>
      <c r="C6" s="98">
        <v>-100705.30039800408</v>
      </c>
      <c r="D6" s="98">
        <v>14313300.134110432</v>
      </c>
      <c r="E6" s="98">
        <v>27178829.019721493</v>
      </c>
      <c r="F6" s="98">
        <v>-5243552.1407596096</v>
      </c>
      <c r="G6" s="98">
        <v>-1058421.2460502202</v>
      </c>
      <c r="H6" s="98">
        <v>0</v>
      </c>
      <c r="I6" s="98">
        <v>-2945352.1563748149</v>
      </c>
      <c r="J6" s="98">
        <v>64288196.620498545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8876245.4055001382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-492531.2161151293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-413224.8677758188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6679794.3122639954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-1398061.7035200731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-402080.41937998723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1539136.3182961226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-139441.16039766971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-39567.755712146653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1135329.8569698851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-310775.20677175629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-38340.992287207751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2021-12-07T13:30:41Z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267361164093017</vt:r8>
  </property>
</Properties>
</file>