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32E835E8-1825-4A26-8BCB-26CD06CE8033}" xr6:coauthVersionLast="47" xr6:coauthVersionMax="47" xr10:uidLastSave="{00000000-0000-0000-0000-000000000000}"/>
  <bookViews>
    <workbookView xWindow="-96" yWindow="-96" windowWidth="23232" windowHeight="12552" tabRatio="945" firstSheet="11" activeTab="18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Forbrug af biomasse (2)" sheetId="74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Landbrugsareal - resultat" sheetId="20" state="hidden" r:id="rId21"/>
    <sheet name="Pivot tabeller og data" sheetId="68" state="hidden" r:id="rId22"/>
    <sheet name="Resultat-Forbrug af biomasse" sheetId="56" state="hidden" r:id="rId23"/>
    <sheet name="Resultat-Import" sheetId="51" state="hidden" r:id="rId24"/>
    <sheet name="Resultat-Eksport" sheetId="71" state="hidden" r:id="rId25"/>
    <sheet name="Resultat-Potentiale til energi" sheetId="50" state="hidden" r:id="rId26"/>
    <sheet name="Resultat-Tørstof til energi" sheetId="67" state="hidden" r:id="rId27"/>
    <sheet name="CO2-pivot" sheetId="64" state="hidden" r:id="rId28"/>
    <sheet name="CO2-udledning" sheetId="63" state="hidden" r:id="rId29"/>
    <sheet name="Produktion afgrøder-pivot" sheetId="60" state="hidden" r:id="rId30"/>
    <sheet name="Produktion af afgrøder" sheetId="57" state="hidden" r:id="rId31"/>
    <sheet name="Produkt skovbrug" sheetId="62" state="hidden" r:id="rId32"/>
    <sheet name="Produkt havbrug" sheetId="61" state="hidden" r:id="rId33"/>
    <sheet name="Arealanvendelse - pivot" sheetId="23" state="hidden" r:id="rId34"/>
    <sheet name="Pivot chart - landbrug" sheetId="19" state="hidden" r:id="rId35"/>
    <sheet name="Arealanvendelsesresultater-big" sheetId="22" state="hidden" r:id="rId36"/>
    <sheet name="Landbrugsresultater - pivot" sheetId="18" state="hidden" r:id="rId37"/>
  </sheets>
  <externalReferences>
    <externalReference r:id="rId38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biomasse'!$A$1:$G$421</definedName>
    <definedName name="_xlnm._FilterDatabase" localSheetId="14" hidden="1">'Forbrug af biomasse (2)'!$A$1:$G$421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9"/>
    <pivotCache cacheId="1" r:id="rId40"/>
    <pivotCache cacheId="2" r:id="rId41"/>
    <pivotCache cacheId="3" r:id="rId42"/>
    <pivotCache cacheId="4" r:id="rId43"/>
    <pivotCache cacheId="5" r:id="rId44"/>
    <pivotCache cacheId="6" r:id="rId45"/>
    <pivotCache cacheId="7" r:id="rId4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84" i="41" l="1"/>
  <c r="C305" i="74"/>
  <c r="C299" i="74"/>
  <c r="C311" i="74" s="1"/>
  <c r="C293" i="74"/>
  <c r="C187" i="74"/>
  <c r="C186" i="74"/>
  <c r="C185" i="74"/>
  <c r="C184" i="74"/>
  <c r="C183" i="74"/>
  <c r="C182" i="74"/>
  <c r="C181" i="74"/>
  <c r="C180" i="74"/>
  <c r="C179" i="74"/>
  <c r="C178" i="74"/>
  <c r="C177" i="74"/>
  <c r="C176" i="74"/>
  <c r="C175" i="74"/>
  <c r="C174" i="74"/>
  <c r="C173" i="74"/>
  <c r="C172" i="74"/>
  <c r="C171" i="74"/>
  <c r="C170" i="74"/>
  <c r="C169" i="74"/>
  <c r="C168" i="74"/>
  <c r="C167" i="74"/>
  <c r="C166" i="74"/>
  <c r="C165" i="74"/>
  <c r="C164" i="74"/>
  <c r="C163" i="74"/>
  <c r="C162" i="74"/>
  <c r="C161" i="74"/>
  <c r="C160" i="74"/>
  <c r="C159" i="74"/>
  <c r="C158" i="74"/>
  <c r="C157" i="74"/>
  <c r="C156" i="74"/>
  <c r="C155" i="74"/>
  <c r="C154" i="74"/>
  <c r="C153" i="74"/>
  <c r="C152" i="74"/>
  <c r="C151" i="74"/>
  <c r="C150" i="74"/>
  <c r="C149" i="74"/>
  <c r="C148" i="74"/>
  <c r="C147" i="74"/>
  <c r="C146" i="74"/>
  <c r="C145" i="74"/>
  <c r="C144" i="74"/>
  <c r="C143" i="74"/>
  <c r="C142" i="74"/>
  <c r="C141" i="74"/>
  <c r="C140" i="74"/>
  <c r="C139" i="74"/>
  <c r="C138" i="74"/>
  <c r="C137" i="74"/>
  <c r="C136" i="74"/>
  <c r="C135" i="74"/>
  <c r="C134" i="74"/>
  <c r="C133" i="74"/>
  <c r="C132" i="74"/>
  <c r="C131" i="74"/>
  <c r="C130" i="74"/>
  <c r="C129" i="74"/>
  <c r="C128" i="74"/>
  <c r="C127" i="74"/>
  <c r="C126" i="74"/>
  <c r="C125" i="74"/>
  <c r="C124" i="74"/>
  <c r="C123" i="74"/>
  <c r="C122" i="74"/>
  <c r="C121" i="74"/>
  <c r="C120" i="74"/>
  <c r="C119" i="74"/>
  <c r="C118" i="74"/>
  <c r="C117" i="74"/>
  <c r="C116" i="74"/>
  <c r="C115" i="74"/>
  <c r="C114" i="74"/>
  <c r="C113" i="74"/>
  <c r="C112" i="74"/>
  <c r="C111" i="74"/>
  <c r="C110" i="74"/>
  <c r="C109" i="74"/>
  <c r="C108" i="74"/>
  <c r="C107" i="74"/>
  <c r="C106" i="74"/>
  <c r="C105" i="74"/>
  <c r="C104" i="74"/>
  <c r="C103" i="74"/>
  <c r="C102" i="74"/>
  <c r="C101" i="74"/>
  <c r="C100" i="74"/>
  <c r="C99" i="74"/>
  <c r="C98" i="74"/>
  <c r="C97" i="74"/>
  <c r="C96" i="74"/>
  <c r="C95" i="74"/>
  <c r="C94" i="74"/>
  <c r="C93" i="74"/>
  <c r="C92" i="74"/>
  <c r="C91" i="74"/>
  <c r="C90" i="74"/>
  <c r="C89" i="74"/>
  <c r="C88" i="74"/>
  <c r="C87" i="74"/>
  <c r="C86" i="74"/>
  <c r="C85" i="74"/>
  <c r="C84" i="74"/>
  <c r="C83" i="74"/>
  <c r="C82" i="74"/>
  <c r="C81" i="74"/>
  <c r="C80" i="74"/>
  <c r="C79" i="74"/>
  <c r="C78" i="74"/>
  <c r="C77" i="74"/>
  <c r="C76" i="74"/>
  <c r="C75" i="74"/>
  <c r="C74" i="74"/>
  <c r="C73" i="74"/>
  <c r="C72" i="74"/>
  <c r="C71" i="74"/>
  <c r="C70" i="74"/>
  <c r="C69" i="74"/>
  <c r="C68" i="74"/>
  <c r="C67" i="74"/>
  <c r="C66" i="74"/>
  <c r="C65" i="74"/>
  <c r="C64" i="74"/>
  <c r="C63" i="74"/>
  <c r="C62" i="74"/>
  <c r="C61" i="74"/>
  <c r="C60" i="74"/>
  <c r="C59" i="74"/>
  <c r="C58" i="74"/>
  <c r="C57" i="74"/>
  <c r="C56" i="74"/>
  <c r="C55" i="74"/>
  <c r="C54" i="74"/>
  <c r="C53" i="74"/>
  <c r="C52" i="74"/>
  <c r="C51" i="74"/>
  <c r="C50" i="74"/>
  <c r="C49" i="74"/>
  <c r="C48" i="74"/>
  <c r="C47" i="74"/>
  <c r="C46" i="74"/>
  <c r="C45" i="74"/>
  <c r="C44" i="74"/>
  <c r="C43" i="74"/>
  <c r="C42" i="74"/>
  <c r="C41" i="74"/>
  <c r="C40" i="74"/>
  <c r="C39" i="74"/>
  <c r="C38" i="74"/>
  <c r="C37" i="74"/>
  <c r="C36" i="74"/>
  <c r="C35" i="74"/>
  <c r="C34" i="74"/>
  <c r="C33" i="74"/>
  <c r="C32" i="74"/>
  <c r="C31" i="74"/>
  <c r="C30" i="74"/>
  <c r="C29" i="74"/>
  <c r="C28" i="74"/>
  <c r="C27" i="74"/>
  <c r="C26" i="74"/>
  <c r="C25" i="74"/>
  <c r="C24" i="74"/>
  <c r="C23" i="74"/>
  <c r="C22" i="74"/>
  <c r="C21" i="74"/>
  <c r="C20" i="74"/>
  <c r="C19" i="74"/>
  <c r="C18" i="74"/>
  <c r="C17" i="74"/>
  <c r="C16" i="74"/>
  <c r="C15" i="74"/>
  <c r="C14" i="74"/>
  <c r="C13" i="74"/>
  <c r="C12" i="74"/>
  <c r="C11" i="74"/>
  <c r="C10" i="74"/>
  <c r="C9" i="74"/>
  <c r="C8" i="74"/>
  <c r="C7" i="74"/>
  <c r="C6" i="74"/>
  <c r="C5" i="74"/>
  <c r="C4" i="74"/>
  <c r="C3" i="74"/>
  <c r="C2" i="74"/>
  <c r="C323" i="74" l="1"/>
  <c r="C317" i="74"/>
  <c r="C329" i="74" l="1"/>
  <c r="C335" i="74"/>
  <c r="C347" i="74" l="1"/>
  <c r="C341" i="74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3" i="38" l="1"/>
  <c r="C305" i="38" s="1"/>
  <c r="C317" i="38" s="1"/>
  <c r="C329" i="38" s="1"/>
  <c r="C341" i="38" s="1"/>
  <c r="C299" i="38"/>
  <c r="C311" i="38" s="1"/>
  <c r="C323" i="38" s="1"/>
  <c r="C335" i="38" s="1"/>
  <c r="C347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193" i="74"/>
  <c r="C208" i="74" s="1"/>
  <c r="C223" i="74" s="1"/>
  <c r="C238" i="74" s="1"/>
  <c r="C253" i="74" s="1"/>
  <c r="C268" i="74" s="1"/>
  <c r="C9" i="34"/>
  <c r="C194" i="74"/>
  <c r="C209" i="74" s="1"/>
  <c r="C224" i="74" s="1"/>
  <c r="C239" i="74" s="1"/>
  <c r="C254" i="74" s="1"/>
  <c r="C269" i="74" s="1"/>
  <c r="C201" i="38"/>
  <c r="C201" i="74"/>
  <c r="C216" i="74" s="1"/>
  <c r="C231" i="74" s="1"/>
  <c r="C246" i="74" s="1"/>
  <c r="C261" i="74" s="1"/>
  <c r="C276" i="74" s="1"/>
  <c r="C15" i="34"/>
  <c r="C200" i="74"/>
  <c r="C215" i="74" s="1"/>
  <c r="C230" i="74" s="1"/>
  <c r="C245" i="74" s="1"/>
  <c r="C260" i="74" s="1"/>
  <c r="C275" i="74" s="1"/>
  <c r="C13" i="34"/>
  <c r="C198" i="74"/>
  <c r="C213" i="74" s="1"/>
  <c r="C228" i="74" s="1"/>
  <c r="C243" i="74" s="1"/>
  <c r="C258" i="74" s="1"/>
  <c r="C273" i="74" s="1"/>
  <c r="C190" i="38"/>
  <c r="C190" i="74"/>
  <c r="C205" i="74" s="1"/>
  <c r="C220" i="74" s="1"/>
  <c r="C235" i="74" s="1"/>
  <c r="C250" i="74" s="1"/>
  <c r="C265" i="74" s="1"/>
  <c r="C12" i="34"/>
  <c r="C197" i="74"/>
  <c r="C212" i="74" s="1"/>
  <c r="C227" i="74" s="1"/>
  <c r="C242" i="74" s="1"/>
  <c r="C257" i="74" s="1"/>
  <c r="C272" i="74" s="1"/>
  <c r="C10" i="34"/>
  <c r="C195" i="74"/>
  <c r="C210" i="74" s="1"/>
  <c r="C225" i="74" s="1"/>
  <c r="C240" i="74" s="1"/>
  <c r="C255" i="74" s="1"/>
  <c r="C270" i="74" s="1"/>
  <c r="C7" i="34"/>
  <c r="C192" i="74"/>
  <c r="C207" i="74" s="1"/>
  <c r="C222" i="74" s="1"/>
  <c r="C237" i="74" s="1"/>
  <c r="C252" i="74" s="1"/>
  <c r="C267" i="74" s="1"/>
  <c r="C191" i="38"/>
  <c r="C191" i="74"/>
  <c r="C206" i="74" s="1"/>
  <c r="C221" i="74" s="1"/>
  <c r="C236" i="74" s="1"/>
  <c r="C251" i="74" s="1"/>
  <c r="C266" i="74" s="1"/>
  <c r="C189" i="38"/>
  <c r="C189" i="74"/>
  <c r="C204" i="74" s="1"/>
  <c r="C219" i="74" s="1"/>
  <c r="C234" i="74" s="1"/>
  <c r="C249" i="74" s="1"/>
  <c r="C264" i="74" s="1"/>
  <c r="C3" i="34"/>
  <c r="C188" i="74"/>
  <c r="C203" i="74" s="1"/>
  <c r="C218" i="74" s="1"/>
  <c r="C233" i="74" s="1"/>
  <c r="C248" i="74" s="1"/>
  <c r="C263" i="74" s="1"/>
  <c r="C14" i="34"/>
  <c r="C199" i="74"/>
  <c r="C214" i="74" s="1"/>
  <c r="C229" i="74" s="1"/>
  <c r="C244" i="74" s="1"/>
  <c r="C259" i="74" s="1"/>
  <c r="C274" i="74" s="1"/>
  <c r="C17" i="34"/>
  <c r="C202" i="74"/>
  <c r="C217" i="74" s="1"/>
  <c r="C232" i="74" s="1"/>
  <c r="C247" i="74" s="1"/>
  <c r="C262" i="74" s="1"/>
  <c r="C277" i="74" s="1"/>
  <c r="C11" i="34"/>
  <c r="C196" i="74"/>
  <c r="C211" i="74" s="1"/>
  <c r="C226" i="74" s="1"/>
  <c r="C241" i="74" s="1"/>
  <c r="C256" i="74" s="1"/>
  <c r="C271" i="74" s="1"/>
  <c r="C198" i="38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C283" i="74" s="1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A17" i="8" l="1"/>
  <c r="C279" i="74"/>
  <c r="D373" i="74"/>
  <c r="D295" i="74"/>
  <c r="D288" i="74"/>
  <c r="D280" i="74"/>
  <c r="D238" i="74"/>
  <c r="D299" i="74"/>
  <c r="D291" i="74"/>
  <c r="D191" i="74"/>
  <c r="D143" i="74"/>
  <c r="D89" i="74"/>
  <c r="D47" i="74"/>
  <c r="D11" i="74"/>
  <c r="D401" i="74"/>
  <c r="D298" i="74"/>
  <c r="D290" i="74"/>
  <c r="D241" i="74"/>
  <c r="D352" i="74"/>
  <c r="D372" i="74"/>
  <c r="D287" i="74"/>
  <c r="D247" i="74"/>
  <c r="D237" i="74"/>
  <c r="D200" i="74"/>
  <c r="D194" i="74"/>
  <c r="D188" i="74"/>
  <c r="D152" i="74"/>
  <c r="D146" i="74"/>
  <c r="D140" i="74"/>
  <c r="D98" i="74"/>
  <c r="D92" i="74"/>
  <c r="D86" i="74"/>
  <c r="D56" i="74"/>
  <c r="D50" i="74"/>
  <c r="D44" i="74"/>
  <c r="D14" i="74"/>
  <c r="D8" i="74"/>
  <c r="D2" i="74"/>
  <c r="D243" i="74"/>
  <c r="D101" i="74"/>
  <c r="D389" i="74"/>
  <c r="D407" i="74"/>
  <c r="D395" i="74"/>
  <c r="D371" i="74"/>
  <c r="D294" i="74"/>
  <c r="D286" i="74"/>
  <c r="D279" i="74"/>
  <c r="D246" i="74"/>
  <c r="D236" i="74"/>
  <c r="D355" i="74"/>
  <c r="D354" i="74"/>
  <c r="D353" i="74"/>
  <c r="D370" i="74"/>
  <c r="D301" i="74"/>
  <c r="D245" i="74"/>
  <c r="D235" i="74"/>
  <c r="D199" i="74"/>
  <c r="D193" i="74"/>
  <c r="D151" i="74"/>
  <c r="D145" i="74"/>
  <c r="D139" i="74"/>
  <c r="D97" i="74"/>
  <c r="D91" i="74"/>
  <c r="D55" i="74"/>
  <c r="D49" i="74"/>
  <c r="D13" i="74"/>
  <c r="D7" i="74"/>
  <c r="D283" i="74"/>
  <c r="D417" i="74"/>
  <c r="D369" i="74"/>
  <c r="D293" i="74"/>
  <c r="D285" i="74"/>
  <c r="D278" i="74"/>
  <c r="D234" i="74"/>
  <c r="D242" i="74"/>
  <c r="D53" i="74"/>
  <c r="D416" i="74"/>
  <c r="D404" i="74"/>
  <c r="D392" i="74"/>
  <c r="D368" i="74"/>
  <c r="D300" i="74"/>
  <c r="D284" i="74"/>
  <c r="D244" i="74"/>
  <c r="D233" i="74"/>
  <c r="D198" i="74"/>
  <c r="D192" i="74"/>
  <c r="D150" i="74"/>
  <c r="D144" i="74"/>
  <c r="D138" i="74"/>
  <c r="D102" i="74"/>
  <c r="D96" i="74"/>
  <c r="D90" i="74"/>
  <c r="D54" i="74"/>
  <c r="D48" i="74"/>
  <c r="D12" i="74"/>
  <c r="D6" i="74"/>
  <c r="D292" i="74"/>
  <c r="D197" i="74"/>
  <c r="D149" i="74"/>
  <c r="D137" i="74"/>
  <c r="D95" i="74"/>
  <c r="D5" i="74"/>
  <c r="D350" i="74"/>
  <c r="D297" i="74"/>
  <c r="D190" i="74"/>
  <c r="D153" i="74"/>
  <c r="D99" i="74"/>
  <c r="D45" i="74"/>
  <c r="D9" i="74"/>
  <c r="D52" i="74"/>
  <c r="D87" i="74"/>
  <c r="D51" i="74"/>
  <c r="D15" i="74"/>
  <c r="D239" i="74"/>
  <c r="D46" i="74"/>
  <c r="D398" i="74"/>
  <c r="D296" i="74"/>
  <c r="D189" i="74"/>
  <c r="D142" i="74"/>
  <c r="D88" i="74"/>
  <c r="D57" i="74"/>
  <c r="D3" i="74"/>
  <c r="D386" i="74"/>
  <c r="D289" i="74"/>
  <c r="D141" i="74"/>
  <c r="D4" i="74"/>
  <c r="D281" i="74"/>
  <c r="D100" i="74"/>
  <c r="D10" i="74"/>
  <c r="D282" i="74"/>
  <c r="D202" i="74"/>
  <c r="D148" i="74"/>
  <c r="D94" i="74"/>
  <c r="D240" i="74"/>
  <c r="D201" i="74"/>
  <c r="D147" i="74"/>
  <c r="D93" i="74"/>
  <c r="D351" i="74"/>
  <c r="D196" i="74"/>
  <c r="D411" i="74"/>
  <c r="D410" i="74"/>
  <c r="D195" i="74"/>
  <c r="A16" i="8"/>
  <c r="C278" i="74"/>
  <c r="D421" i="74"/>
  <c r="D409" i="74"/>
  <c r="D397" i="74"/>
  <c r="D385" i="74"/>
  <c r="D349" i="74"/>
  <c r="D337" i="74"/>
  <c r="D271" i="74"/>
  <c r="D226" i="74"/>
  <c r="D403" i="74"/>
  <c r="D343" i="74"/>
  <c r="D277" i="74"/>
  <c r="D232" i="74"/>
  <c r="D342" i="74"/>
  <c r="D220" i="74"/>
  <c r="D173" i="74"/>
  <c r="D131" i="74"/>
  <c r="D77" i="74"/>
  <c r="D341" i="74"/>
  <c r="D219" i="74"/>
  <c r="D420" i="74"/>
  <c r="D384" i="74"/>
  <c r="D348" i="74"/>
  <c r="D336" i="74"/>
  <c r="D270" i="74"/>
  <c r="D225" i="74"/>
  <c r="D182" i="74"/>
  <c r="D176" i="74"/>
  <c r="D134" i="74"/>
  <c r="D128" i="74"/>
  <c r="D122" i="74"/>
  <c r="D80" i="74"/>
  <c r="D74" i="74"/>
  <c r="D38" i="74"/>
  <c r="D32" i="74"/>
  <c r="D367" i="74"/>
  <c r="D231" i="74"/>
  <c r="D41" i="74"/>
  <c r="D383" i="74"/>
  <c r="D347" i="74"/>
  <c r="D335" i="74"/>
  <c r="D269" i="74"/>
  <c r="D224" i="74"/>
  <c r="D276" i="74"/>
  <c r="D406" i="74"/>
  <c r="D394" i="74"/>
  <c r="D382" i="74"/>
  <c r="D346" i="74"/>
  <c r="D334" i="74"/>
  <c r="D268" i="74"/>
  <c r="D223" i="74"/>
  <c r="D187" i="74"/>
  <c r="D181" i="74"/>
  <c r="D175" i="74"/>
  <c r="D133" i="74"/>
  <c r="D127" i="74"/>
  <c r="D121" i="74"/>
  <c r="D85" i="74"/>
  <c r="D79" i="74"/>
  <c r="D73" i="74"/>
  <c r="D43" i="74"/>
  <c r="D37" i="74"/>
  <c r="D31" i="74"/>
  <c r="D391" i="74"/>
  <c r="D414" i="74"/>
  <c r="D330" i="74"/>
  <c r="D179" i="74"/>
  <c r="D125" i="74"/>
  <c r="D365" i="74"/>
  <c r="D381" i="74"/>
  <c r="D345" i="74"/>
  <c r="D333" i="74"/>
  <c r="D267" i="74"/>
  <c r="D222" i="74"/>
  <c r="D366" i="74"/>
  <c r="D380" i="74"/>
  <c r="D344" i="74"/>
  <c r="D332" i="74"/>
  <c r="D266" i="74"/>
  <c r="D221" i="74"/>
  <c r="D186" i="74"/>
  <c r="D180" i="74"/>
  <c r="D174" i="74"/>
  <c r="D132" i="74"/>
  <c r="D126" i="74"/>
  <c r="D120" i="74"/>
  <c r="D84" i="74"/>
  <c r="D78" i="74"/>
  <c r="D72" i="74"/>
  <c r="D42" i="74"/>
  <c r="D36" i="74"/>
  <c r="D30" i="74"/>
  <c r="D415" i="74"/>
  <c r="D331" i="74"/>
  <c r="D265" i="74"/>
  <c r="D264" i="74"/>
  <c r="D185" i="74"/>
  <c r="D83" i="74"/>
  <c r="D35" i="74"/>
  <c r="D329" i="74"/>
  <c r="D275" i="74"/>
  <c r="D263" i="74"/>
  <c r="D230" i="74"/>
  <c r="D400" i="74"/>
  <c r="D340" i="74"/>
  <c r="D171" i="74"/>
  <c r="D135" i="74"/>
  <c r="D81" i="74"/>
  <c r="D338" i="74"/>
  <c r="D328" i="74"/>
  <c r="D123" i="74"/>
  <c r="D33" i="74"/>
  <c r="D40" i="74"/>
  <c r="D75" i="74"/>
  <c r="D273" i="74"/>
  <c r="D339" i="74"/>
  <c r="D218" i="74"/>
  <c r="D388" i="74"/>
  <c r="D178" i="74"/>
  <c r="D124" i="74"/>
  <c r="D34" i="74"/>
  <c r="D364" i="74"/>
  <c r="D183" i="74"/>
  <c r="D228" i="74"/>
  <c r="D227" i="74"/>
  <c r="D327" i="74"/>
  <c r="D177" i="74"/>
  <c r="D129" i="74"/>
  <c r="D39" i="74"/>
  <c r="D362" i="74"/>
  <c r="D272" i="74"/>
  <c r="D326" i="74"/>
  <c r="D184" i="74"/>
  <c r="D130" i="74"/>
  <c r="D76" i="74"/>
  <c r="D172" i="74"/>
  <c r="D136" i="74"/>
  <c r="D82" i="74"/>
  <c r="D363" i="74"/>
  <c r="D274" i="74"/>
  <c r="D229" i="74"/>
  <c r="C295" i="74"/>
  <c r="C307" i="74" s="1"/>
  <c r="C319" i="74" s="1"/>
  <c r="C331" i="74" s="1"/>
  <c r="C343" i="74" s="1"/>
  <c r="C289" i="74"/>
  <c r="C301" i="74" s="1"/>
  <c r="C313" i="74" s="1"/>
  <c r="C325" i="74" s="1"/>
  <c r="C337" i="74" s="1"/>
  <c r="C349" i="74" s="1"/>
  <c r="C282" i="38"/>
  <c r="C288" i="38" s="1"/>
  <c r="C300" i="38" s="1"/>
  <c r="C312" i="38" s="1"/>
  <c r="C324" i="38" s="1"/>
  <c r="C336" i="38" s="1"/>
  <c r="C348" i="38" s="1"/>
  <c r="C282" i="74"/>
  <c r="C280" i="38"/>
  <c r="C280" i="74"/>
  <c r="D361" i="74"/>
  <c r="D325" i="74"/>
  <c r="D314" i="74"/>
  <c r="D304" i="74"/>
  <c r="D259" i="74"/>
  <c r="D248" i="74"/>
  <c r="D390" i="74"/>
  <c r="D252" i="74"/>
  <c r="D204" i="74"/>
  <c r="D113" i="74"/>
  <c r="D29" i="74"/>
  <c r="D318" i="74"/>
  <c r="D203" i="74"/>
  <c r="D412" i="74"/>
  <c r="D306" i="74"/>
  <c r="D408" i="74"/>
  <c r="D396" i="74"/>
  <c r="D360" i="74"/>
  <c r="D324" i="74"/>
  <c r="D313" i="74"/>
  <c r="D303" i="74"/>
  <c r="D258" i="74"/>
  <c r="D216" i="74"/>
  <c r="D208" i="74"/>
  <c r="D170" i="74"/>
  <c r="D164" i="74"/>
  <c r="D158" i="74"/>
  <c r="D116" i="74"/>
  <c r="D110" i="74"/>
  <c r="D104" i="74"/>
  <c r="D68" i="74"/>
  <c r="D62" i="74"/>
  <c r="D26" i="74"/>
  <c r="D20" i="74"/>
  <c r="D378" i="74"/>
  <c r="D161" i="74"/>
  <c r="D419" i="74"/>
  <c r="D359" i="74"/>
  <c r="D323" i="74"/>
  <c r="D312" i="74"/>
  <c r="D302" i="74"/>
  <c r="D257" i="74"/>
  <c r="D215" i="74"/>
  <c r="D207" i="74"/>
  <c r="D155" i="74"/>
  <c r="D59" i="74"/>
  <c r="D418" i="74"/>
  <c r="D358" i="74"/>
  <c r="D322" i="74"/>
  <c r="D311" i="74"/>
  <c r="D256" i="74"/>
  <c r="D169" i="74"/>
  <c r="D163" i="74"/>
  <c r="D157" i="74"/>
  <c r="D115" i="74"/>
  <c r="D109" i="74"/>
  <c r="D103" i="74"/>
  <c r="D67" i="74"/>
  <c r="D61" i="74"/>
  <c r="D25" i="74"/>
  <c r="D19" i="74"/>
  <c r="D319" i="74"/>
  <c r="D212" i="74"/>
  <c r="D71" i="74"/>
  <c r="D17" i="74"/>
  <c r="D405" i="74"/>
  <c r="D393" i="74"/>
  <c r="D357" i="74"/>
  <c r="D321" i="74"/>
  <c r="D310" i="74"/>
  <c r="D255" i="74"/>
  <c r="D214" i="74"/>
  <c r="D206" i="74"/>
  <c r="D379" i="74"/>
  <c r="D253" i="74"/>
  <c r="D167" i="74"/>
  <c r="D107" i="74"/>
  <c r="D377" i="74"/>
  <c r="D356" i="74"/>
  <c r="D320" i="74"/>
  <c r="D309" i="74"/>
  <c r="D254" i="74"/>
  <c r="D213" i="74"/>
  <c r="D205" i="74"/>
  <c r="D168" i="74"/>
  <c r="D162" i="74"/>
  <c r="D156" i="74"/>
  <c r="D114" i="74"/>
  <c r="D108" i="74"/>
  <c r="D66" i="74"/>
  <c r="D60" i="74"/>
  <c r="D24" i="74"/>
  <c r="D18" i="74"/>
  <c r="D308" i="74"/>
  <c r="D402" i="74"/>
  <c r="D307" i="74"/>
  <c r="D119" i="74"/>
  <c r="D65" i="74"/>
  <c r="D23" i="74"/>
  <c r="D413" i="74"/>
  <c r="D251" i="74"/>
  <c r="D211" i="74"/>
  <c r="D317" i="74"/>
  <c r="D399" i="74"/>
  <c r="D262" i="74"/>
  <c r="D117" i="74"/>
  <c r="D63" i="74"/>
  <c r="D27" i="74"/>
  <c r="D250" i="74"/>
  <c r="D22" i="74"/>
  <c r="D154" i="74"/>
  <c r="D261" i="74"/>
  <c r="D260" i="74"/>
  <c r="D217" i="74"/>
  <c r="D160" i="74"/>
  <c r="D106" i="74"/>
  <c r="D70" i="74"/>
  <c r="D16" i="74"/>
  <c r="D387" i="74"/>
  <c r="D210" i="74"/>
  <c r="D159" i="74"/>
  <c r="D105" i="74"/>
  <c r="D111" i="74"/>
  <c r="D249" i="74"/>
  <c r="D69" i="74"/>
  <c r="D21" i="74"/>
  <c r="D64" i="74"/>
  <c r="D376" i="74"/>
  <c r="D209" i="74"/>
  <c r="D375" i="74"/>
  <c r="D316" i="74"/>
  <c r="D166" i="74"/>
  <c r="D112" i="74"/>
  <c r="D58" i="74"/>
  <c r="D165" i="74"/>
  <c r="D374" i="74"/>
  <c r="D315" i="74"/>
  <c r="D305" i="74"/>
  <c r="D118" i="74"/>
  <c r="D28" i="74"/>
  <c r="P36" i="70"/>
  <c r="D407" i="38"/>
  <c r="D404" i="38"/>
  <c r="P38" i="70"/>
  <c r="D409" i="38"/>
  <c r="D406" i="38"/>
  <c r="P37" i="70"/>
  <c r="D408" i="38"/>
  <c r="D405" i="38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7" i="38"/>
  <c r="B40" i="63"/>
  <c r="D416" i="38"/>
  <c r="B36" i="63"/>
  <c r="B5" i="63"/>
  <c r="B38" i="63"/>
  <c r="D411" i="38"/>
  <c r="D410" i="38"/>
  <c r="B61" i="63"/>
  <c r="B53" i="63"/>
  <c r="B60" i="63"/>
  <c r="B31" i="63"/>
  <c r="D420" i="38"/>
  <c r="B58" i="63"/>
  <c r="B52" i="63"/>
  <c r="B57" i="63"/>
  <c r="B56" i="63"/>
  <c r="B55" i="63"/>
  <c r="D415" i="38"/>
  <c r="D414" i="38"/>
  <c r="B54" i="63"/>
  <c r="D421" i="38"/>
  <c r="B12" i="63"/>
  <c r="B51" i="63"/>
  <c r="B50" i="63"/>
  <c r="B47" i="63"/>
  <c r="B13" i="63"/>
  <c r="B45" i="63"/>
  <c r="B15" i="63"/>
  <c r="B44" i="63"/>
  <c r="B16" i="63"/>
  <c r="D419" i="38"/>
  <c r="D413" i="38"/>
  <c r="D412" i="38"/>
  <c r="B48" i="63"/>
  <c r="B43" i="63"/>
  <c r="B17" i="63"/>
  <c r="D418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6" i="70"/>
  <c r="Q38" i="70"/>
  <c r="C288" i="74" l="1"/>
  <c r="C300" i="74" s="1"/>
  <c r="C312" i="74" s="1"/>
  <c r="C324" i="74" s="1"/>
  <c r="C336" i="74" s="1"/>
  <c r="C348" i="74" s="1"/>
  <c r="C294" i="74"/>
  <c r="C306" i="74" s="1"/>
  <c r="C318" i="74" s="1"/>
  <c r="C330" i="74" s="1"/>
  <c r="C342" i="74" s="1"/>
  <c r="C284" i="74"/>
  <c r="C296" i="74" s="1"/>
  <c r="C308" i="74" s="1"/>
  <c r="C320" i="74" s="1"/>
  <c r="C332" i="74" s="1"/>
  <c r="C344" i="74" s="1"/>
  <c r="C290" i="74"/>
  <c r="C302" i="74" s="1"/>
  <c r="C314" i="74" s="1"/>
  <c r="C326" i="74" s="1"/>
  <c r="C338" i="74" s="1"/>
  <c r="C294" i="38"/>
  <c r="C306" i="38" s="1"/>
  <c r="C318" i="38" s="1"/>
  <c r="C330" i="38" s="1"/>
  <c r="C342" i="38" s="1"/>
  <c r="C292" i="74"/>
  <c r="C304" i="74" s="1"/>
  <c r="C316" i="74" s="1"/>
  <c r="C328" i="74" s="1"/>
  <c r="C340" i="74" s="1"/>
  <c r="C286" i="74"/>
  <c r="C298" i="74" s="1"/>
  <c r="C310" i="74" s="1"/>
  <c r="C322" i="74" s="1"/>
  <c r="C334" i="74" s="1"/>
  <c r="C346" i="74" s="1"/>
  <c r="C285" i="74"/>
  <c r="C297" i="74" s="1"/>
  <c r="C309" i="74" s="1"/>
  <c r="C321" i="74" s="1"/>
  <c r="C333" i="74" s="1"/>
  <c r="C345" i="74" s="1"/>
  <c r="C291" i="74"/>
  <c r="C303" i="74" s="1"/>
  <c r="C315" i="74" s="1"/>
  <c r="C327" i="74" s="1"/>
  <c r="C339" i="74" s="1"/>
  <c r="E185" i="74"/>
  <c r="E151" i="74"/>
  <c r="E64" i="74"/>
  <c r="E40" i="74"/>
  <c r="E16" i="74"/>
  <c r="E14" i="74"/>
  <c r="E78" i="74"/>
  <c r="E54" i="74"/>
  <c r="E30" i="74"/>
  <c r="E6" i="74"/>
  <c r="E58" i="74"/>
  <c r="E10" i="74"/>
  <c r="E82" i="74"/>
  <c r="E72" i="74"/>
  <c r="E48" i="74"/>
  <c r="E62" i="74"/>
  <c r="E2" i="74"/>
  <c r="E34" i="74"/>
  <c r="E24" i="74"/>
  <c r="E38" i="74"/>
  <c r="E50" i="74"/>
  <c r="E74" i="74"/>
  <c r="E22" i="74"/>
  <c r="E36" i="74"/>
  <c r="E12" i="74"/>
  <c r="E66" i="74"/>
  <c r="E42" i="74"/>
  <c r="E18" i="74"/>
  <c r="E60" i="74"/>
  <c r="E70" i="74"/>
  <c r="E46" i="74"/>
  <c r="E84" i="74"/>
  <c r="E26" i="74"/>
  <c r="E8" i="74"/>
  <c r="E7" i="74"/>
  <c r="E29" i="74"/>
  <c r="E81" i="74"/>
  <c r="E31" i="74"/>
  <c r="E71" i="74"/>
  <c r="E32" i="74"/>
  <c r="E56" i="74"/>
  <c r="E3" i="74"/>
  <c r="E67" i="74"/>
  <c r="E44" i="74"/>
  <c r="E68" i="74"/>
  <c r="E80" i="74"/>
  <c r="E4" i="74"/>
  <c r="E47" i="74"/>
  <c r="E13" i="74"/>
  <c r="E63" i="74"/>
  <c r="E69" i="74"/>
  <c r="E79" i="74"/>
  <c r="E85" i="74"/>
  <c r="E37" i="74"/>
  <c r="E55" i="74"/>
  <c r="E76" i="74"/>
  <c r="E61" i="74"/>
  <c r="E15" i="74"/>
  <c r="E11" i="74"/>
  <c r="E5" i="74"/>
  <c r="E45" i="74"/>
  <c r="E53" i="74"/>
  <c r="E20" i="74"/>
  <c r="E17" i="74"/>
  <c r="E9" i="74"/>
  <c r="E39" i="74"/>
  <c r="E28" i="74"/>
  <c r="E27" i="74"/>
  <c r="E51" i="74"/>
  <c r="E19" i="74"/>
  <c r="E77" i="74"/>
  <c r="E35" i="74"/>
  <c r="E25" i="74"/>
  <c r="E21" i="74"/>
  <c r="E23" i="74"/>
  <c r="E52" i="74"/>
  <c r="E41" i="74"/>
  <c r="E33" i="74"/>
  <c r="E49" i="74"/>
  <c r="E59" i="74"/>
  <c r="E75" i="74"/>
  <c r="E43" i="74"/>
  <c r="E73" i="74"/>
  <c r="E83" i="74"/>
  <c r="E57" i="74"/>
  <c r="E65" i="74"/>
  <c r="E100" i="74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E20" i="38"/>
  <c r="D53" i="39"/>
  <c r="E117" i="38" s="1"/>
  <c r="L53" i="39"/>
  <c r="E168" i="38" s="1"/>
  <c r="E16" i="38"/>
  <c r="E33" i="38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A12" i="53"/>
  <c r="C274" i="38"/>
  <c r="U51" i="66"/>
  <c r="C271" i="38"/>
  <c r="C254" i="38"/>
  <c r="A8" i="53"/>
  <c r="E168" i="74" l="1"/>
  <c r="E117" i="74"/>
  <c r="E134" i="74"/>
  <c r="C27" i="63"/>
  <c r="C17" i="63"/>
  <c r="C7" i="63"/>
  <c r="D24" i="20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C269" i="38"/>
  <c r="D52" i="20"/>
  <c r="P24" i="18" s="1"/>
  <c r="P33" i="18"/>
  <c r="A14" i="53"/>
  <c r="A21" i="53"/>
  <c r="P23" i="18"/>
  <c r="P32" i="18"/>
  <c r="A18" i="53"/>
  <c r="G24" i="20"/>
  <c r="A29" i="53"/>
  <c r="D25" i="20"/>
  <c r="G25" i="20"/>
  <c r="C220" i="38"/>
  <c r="A22" i="53"/>
  <c r="C230" i="38"/>
  <c r="I10" i="41"/>
  <c r="C223" i="38"/>
  <c r="J10" i="41"/>
  <c r="D15" i="53" l="1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9" i="58" l="1"/>
  <c r="J122" i="58"/>
  <c r="J117" i="58"/>
  <c r="C3" i="63"/>
  <c r="R189" i="74"/>
  <c r="E199" i="74"/>
  <c r="E196" i="74"/>
  <c r="E190" i="74"/>
  <c r="E191" i="74"/>
  <c r="E193" i="74"/>
  <c r="E202" i="74"/>
  <c r="E201" i="74"/>
  <c r="E189" i="74"/>
  <c r="E198" i="74"/>
  <c r="E188" i="74"/>
  <c r="E192" i="74"/>
  <c r="E197" i="74"/>
  <c r="E200" i="74"/>
  <c r="E386" i="74" s="1"/>
  <c r="E195" i="74"/>
  <c r="E194" i="74"/>
  <c r="E233" i="74"/>
  <c r="E235" i="74"/>
  <c r="E243" i="74"/>
  <c r="E244" i="74"/>
  <c r="E246" i="74"/>
  <c r="E238" i="74"/>
  <c r="E236" i="74"/>
  <c r="E241" i="74"/>
  <c r="E242" i="74"/>
  <c r="E234" i="74"/>
  <c r="E240" i="74"/>
  <c r="E247" i="74"/>
  <c r="E239" i="74"/>
  <c r="E237" i="74"/>
  <c r="E245" i="74"/>
  <c r="E389" i="74" s="1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7" i="41" l="1"/>
  <c r="E249" i="74"/>
  <c r="E265" i="74"/>
  <c r="E250" i="74"/>
  <c r="E101" i="38"/>
  <c r="E101" i="74"/>
  <c r="I99" i="41"/>
  <c r="E213" i="74"/>
  <c r="E215" i="74"/>
  <c r="E387" i="74" s="1"/>
  <c r="E217" i="74"/>
  <c r="E205" i="74"/>
  <c r="E203" i="74"/>
  <c r="E208" i="74"/>
  <c r="E210" i="74"/>
  <c r="E214" i="74"/>
  <c r="E212" i="74"/>
  <c r="E204" i="74"/>
  <c r="E211" i="74"/>
  <c r="E216" i="74"/>
  <c r="E206" i="74"/>
  <c r="E207" i="74"/>
  <c r="E209" i="74"/>
  <c r="E274" i="74"/>
  <c r="E252" i="74"/>
  <c r="E264" i="74"/>
  <c r="E255" i="74"/>
  <c r="E136" i="38"/>
  <c r="J143" i="66" s="1"/>
  <c r="S143" i="66" s="1"/>
  <c r="E136" i="74"/>
  <c r="J99" i="41"/>
  <c r="E228" i="74"/>
  <c r="E220" i="74"/>
  <c r="E218" i="74"/>
  <c r="E224" i="74"/>
  <c r="E231" i="74"/>
  <c r="E222" i="74"/>
  <c r="E230" i="74"/>
  <c r="E388" i="74" s="1"/>
  <c r="E226" i="74"/>
  <c r="E223" i="74"/>
  <c r="E225" i="74"/>
  <c r="E227" i="74"/>
  <c r="E221" i="74"/>
  <c r="E219" i="74"/>
  <c r="E229" i="74"/>
  <c r="E232" i="74"/>
  <c r="E273" i="74"/>
  <c r="E260" i="74"/>
  <c r="E390" i="74" s="1"/>
  <c r="E266" i="74"/>
  <c r="E253" i="74"/>
  <c r="E271" i="74"/>
  <c r="E254" i="74"/>
  <c r="E119" i="38"/>
  <c r="J95" i="66" s="1"/>
  <c r="P95" i="66" s="1"/>
  <c r="E119" i="74"/>
  <c r="E268" i="74"/>
  <c r="E272" i="74"/>
  <c r="E251" i="74"/>
  <c r="E277" i="74"/>
  <c r="E270" i="74"/>
  <c r="E261" i="74"/>
  <c r="E186" i="38"/>
  <c r="E186" i="74"/>
  <c r="E267" i="74"/>
  <c r="E276" i="74"/>
  <c r="E259" i="74"/>
  <c r="E102" i="38"/>
  <c r="E102" i="74"/>
  <c r="E269" i="74"/>
  <c r="E248" i="74"/>
  <c r="E258" i="74"/>
  <c r="E118" i="38"/>
  <c r="J79" i="66" s="1"/>
  <c r="S79" i="66" s="1"/>
  <c r="E118" i="74"/>
  <c r="E275" i="74"/>
  <c r="E391" i="74" s="1"/>
  <c r="E257" i="74"/>
  <c r="E256" i="74"/>
  <c r="E263" i="74"/>
  <c r="E262" i="74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C53" i="63" s="1"/>
  <c r="H98" i="58"/>
  <c r="I98" i="58"/>
  <c r="I128" i="58"/>
  <c r="F195" i="66" s="1"/>
  <c r="N195" i="66" s="1"/>
  <c r="H97" i="58"/>
  <c r="H124" i="58"/>
  <c r="H126" i="58"/>
  <c r="H477" i="58" s="1"/>
  <c r="E370" i="74" s="1"/>
  <c r="H477" i="37"/>
  <c r="E352" i="74" s="1"/>
  <c r="J97" i="58"/>
  <c r="J475" i="37"/>
  <c r="E362" i="74" s="1"/>
  <c r="J96" i="58"/>
  <c r="J475" i="58" s="1"/>
  <c r="E380" i="74" s="1"/>
  <c r="I97" i="58"/>
  <c r="I477" i="37"/>
  <c r="E358" i="74" s="1"/>
  <c r="I126" i="58"/>
  <c r="I477" i="58" s="1"/>
  <c r="E376" i="74" s="1"/>
  <c r="I96" i="58"/>
  <c r="I475" i="58" s="1"/>
  <c r="E374" i="74" s="1"/>
  <c r="I475" i="37"/>
  <c r="E356" i="74" s="1"/>
  <c r="J477" i="37"/>
  <c r="E364" i="74" s="1"/>
  <c r="J126" i="58"/>
  <c r="J477" i="58" s="1"/>
  <c r="E382" i="74" s="1"/>
  <c r="H128" i="58"/>
  <c r="F147" i="66" s="1"/>
  <c r="N147" i="66" s="1"/>
  <c r="H96" i="58"/>
  <c r="K54" i="39"/>
  <c r="J31" i="66"/>
  <c r="J137" i="41"/>
  <c r="J47" i="66"/>
  <c r="J123" i="41"/>
  <c r="I108" i="41"/>
  <c r="I107" i="41"/>
  <c r="J108" i="4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J95" i="41"/>
  <c r="P79" i="66" l="1"/>
  <c r="O4" i="41"/>
  <c r="N4" i="41"/>
  <c r="P143" i="66"/>
  <c r="S95" i="66"/>
  <c r="E170" i="38"/>
  <c r="E170" i="74"/>
  <c r="E187" i="38"/>
  <c r="J287" i="66" s="1"/>
  <c r="S287" i="66" s="1"/>
  <c r="E187" i="74"/>
  <c r="E169" i="38"/>
  <c r="J223" i="66" s="1"/>
  <c r="P223" i="66" s="1"/>
  <c r="E169" i="74"/>
  <c r="E152" i="38"/>
  <c r="J175" i="66" s="1"/>
  <c r="E152" i="74"/>
  <c r="E153" i="38"/>
  <c r="J191" i="66" s="1"/>
  <c r="R191" i="66" s="1"/>
  <c r="E153" i="74"/>
  <c r="E135" i="38"/>
  <c r="J127" i="66" s="1"/>
  <c r="P127" i="66" s="1"/>
  <c r="E135" i="74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H433" i="41"/>
  <c r="I476" i="37"/>
  <c r="E357" i="74" s="1"/>
  <c r="I110" i="58"/>
  <c r="I476" i="58" s="1"/>
  <c r="E375" i="74" s="1"/>
  <c r="I432" i="41"/>
  <c r="K41" i="39"/>
  <c r="F155" i="66"/>
  <c r="E370" i="38"/>
  <c r="K155" i="66" s="1"/>
  <c r="I125" i="58"/>
  <c r="I430" i="41"/>
  <c r="F94" i="66"/>
  <c r="N94" i="66" s="1"/>
  <c r="J113" i="58"/>
  <c r="J110" i="58"/>
  <c r="J476" i="58" s="1"/>
  <c r="E381" i="74" s="1"/>
  <c r="J476" i="37"/>
  <c r="E363" i="74" s="1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I96" i="41"/>
  <c r="D12" i="39" s="1"/>
  <c r="F93" i="66"/>
  <c r="D39" i="39"/>
  <c r="F237" i="66"/>
  <c r="L39" i="39"/>
  <c r="I127" i="58"/>
  <c r="I105" i="58"/>
  <c r="F46" i="66"/>
  <c r="N46" i="66" s="1"/>
  <c r="H430" i="41"/>
  <c r="R31" i="66"/>
  <c r="P31" i="66"/>
  <c r="S31" i="66"/>
  <c r="H98" i="41"/>
  <c r="J124" i="41"/>
  <c r="O5" i="41" s="1"/>
  <c r="J98" i="41"/>
  <c r="S271" i="66"/>
  <c r="P271" i="66"/>
  <c r="I97" i="41"/>
  <c r="M41" i="39"/>
  <c r="F251" i="66"/>
  <c r="E41" i="39"/>
  <c r="J126" i="41"/>
  <c r="E14" i="39" s="1"/>
  <c r="F107" i="66"/>
  <c r="F203" i="66"/>
  <c r="L41" i="39"/>
  <c r="H128" i="41"/>
  <c r="F3" i="66"/>
  <c r="N3" i="66" s="1"/>
  <c r="I126" i="41"/>
  <c r="D14" i="39" s="1"/>
  <c r="D41" i="39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H124" i="41"/>
  <c r="M5" i="41" s="1"/>
  <c r="E39" i="39"/>
  <c r="J96" i="41"/>
  <c r="E12" i="39" s="1"/>
  <c r="F141" i="66"/>
  <c r="H126" i="41"/>
  <c r="C14" i="39" s="1"/>
  <c r="C41" i="39"/>
  <c r="F11" i="66"/>
  <c r="P287" i="66" l="1"/>
  <c r="S191" i="66"/>
  <c r="T191" i="66" s="1"/>
  <c r="P191" i="66"/>
  <c r="S127" i="66"/>
  <c r="E105" i="38"/>
  <c r="E105" i="74"/>
  <c r="E171" i="38"/>
  <c r="E171" i="74"/>
  <c r="E156" i="38"/>
  <c r="J203" i="66" s="1"/>
  <c r="E156" i="74"/>
  <c r="E120" i="38"/>
  <c r="J459" i="37" s="1"/>
  <c r="E120" i="74"/>
  <c r="E103" i="38"/>
  <c r="E103" i="74"/>
  <c r="E139" i="38"/>
  <c r="E139" i="74"/>
  <c r="E88" i="38"/>
  <c r="E88" i="74"/>
  <c r="E122" i="38"/>
  <c r="E122" i="74"/>
  <c r="E173" i="38"/>
  <c r="J251" i="66" s="1"/>
  <c r="E173" i="74"/>
  <c r="E154" i="38"/>
  <c r="I459" i="58" s="1"/>
  <c r="E154" i="74"/>
  <c r="S223" i="66"/>
  <c r="F9" i="66"/>
  <c r="F153" i="66"/>
  <c r="D43" i="39"/>
  <c r="F201" i="66"/>
  <c r="M43" i="39"/>
  <c r="L43" i="39"/>
  <c r="F57" i="66"/>
  <c r="I111" i="41"/>
  <c r="H105" i="41"/>
  <c r="J127" i="41"/>
  <c r="P239" i="66"/>
  <c r="S239" i="66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F219" i="66"/>
  <c r="J105" i="41"/>
  <c r="J125" i="41"/>
  <c r="J11" i="66"/>
  <c r="Y51" i="66"/>
  <c r="Y195" i="66"/>
  <c r="Z51" i="66"/>
  <c r="Z195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H110" i="41"/>
  <c r="B4" i="39" s="1"/>
  <c r="H476" i="58" s="1"/>
  <c r="E369" i="74" s="1"/>
  <c r="F27" i="66"/>
  <c r="H438" i="58"/>
  <c r="F156" i="66" s="1"/>
  <c r="N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J121" i="58"/>
  <c r="R175" i="66"/>
  <c r="S175" i="66"/>
  <c r="P175" i="66"/>
  <c r="J237" i="66" l="1"/>
  <c r="J141" i="66"/>
  <c r="S141" i="66" s="1"/>
  <c r="E121" i="38"/>
  <c r="J461" i="37" s="1"/>
  <c r="C30" i="63" s="1"/>
  <c r="E121" i="74"/>
  <c r="E104" i="38"/>
  <c r="J75" i="66" s="1"/>
  <c r="E104" i="74"/>
  <c r="E109" i="38"/>
  <c r="J57" i="66" s="1"/>
  <c r="P57" i="66" s="1"/>
  <c r="E109" i="74"/>
  <c r="E155" i="38"/>
  <c r="J219" i="66" s="1"/>
  <c r="E155" i="74"/>
  <c r="E172" i="38"/>
  <c r="J461" i="58" s="1"/>
  <c r="C60" i="63" s="1"/>
  <c r="E172" i="74"/>
  <c r="E126" i="38"/>
  <c r="J105" i="66" s="1"/>
  <c r="E126" i="74"/>
  <c r="E160" i="38"/>
  <c r="J201" i="66" s="1"/>
  <c r="E160" i="74"/>
  <c r="E177" i="38"/>
  <c r="J249" i="66" s="1"/>
  <c r="E177" i="74"/>
  <c r="H475" i="58"/>
  <c r="H475" i="37"/>
  <c r="H476" i="37"/>
  <c r="C12" i="39"/>
  <c r="P12" i="39" s="1"/>
  <c r="K40" i="39"/>
  <c r="E16" i="39"/>
  <c r="D16" i="39"/>
  <c r="B7" i="39"/>
  <c r="H478" i="37" s="1"/>
  <c r="E353" i="74" s="1"/>
  <c r="H428" i="41"/>
  <c r="T175" i="66"/>
  <c r="J121" i="41"/>
  <c r="I428" i="41"/>
  <c r="J439" i="41"/>
  <c r="J436" i="41"/>
  <c r="F139" i="66"/>
  <c r="P59" i="66"/>
  <c r="S59" i="66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F92" i="66"/>
  <c r="Y133" i="66"/>
  <c r="I437" i="41"/>
  <c r="F90" i="66"/>
  <c r="N90" i="66" s="1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F236" i="66"/>
  <c r="L42" i="39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C50" i="63" s="1"/>
  <c r="J437" i="41"/>
  <c r="F138" i="66"/>
  <c r="N138" i="66" s="1"/>
  <c r="C40" i="39"/>
  <c r="C39" i="39"/>
  <c r="K39" i="39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07" i="66"/>
  <c r="P107" i="66"/>
  <c r="J427" i="41"/>
  <c r="E15" i="39" s="1"/>
  <c r="F140" i="66"/>
  <c r="E42" i="39"/>
  <c r="J459" i="41"/>
  <c r="I435" i="41"/>
  <c r="F284" i="66"/>
  <c r="M42" i="39"/>
  <c r="P141" i="66" l="1"/>
  <c r="I461" i="37"/>
  <c r="C20" i="63" s="1"/>
  <c r="S57" i="66"/>
  <c r="J267" i="66"/>
  <c r="S267" i="66" s="1"/>
  <c r="O12" i="39"/>
  <c r="E138" i="38"/>
  <c r="H461" i="58" s="1"/>
  <c r="E138" i="74"/>
  <c r="E157" i="38"/>
  <c r="J236" i="66" s="1"/>
  <c r="N236" i="66" s="1"/>
  <c r="E157" i="74"/>
  <c r="E174" i="38"/>
  <c r="E174" i="74"/>
  <c r="E123" i="38"/>
  <c r="J140" i="66" s="1"/>
  <c r="N140" i="66" s="1"/>
  <c r="E123" i="74"/>
  <c r="E351" i="38"/>
  <c r="K27" i="66" s="1"/>
  <c r="E351" i="74"/>
  <c r="E350" i="38"/>
  <c r="K45" i="66" s="1"/>
  <c r="E350" i="74"/>
  <c r="E106" i="38"/>
  <c r="J92" i="66" s="1"/>
  <c r="N92" i="66" s="1"/>
  <c r="E106" i="74"/>
  <c r="E368" i="38"/>
  <c r="K189" i="66" s="1"/>
  <c r="E368" i="74"/>
  <c r="E137" i="38"/>
  <c r="E137" i="74"/>
  <c r="E86" i="38"/>
  <c r="J45" i="66" s="1"/>
  <c r="E86" i="74"/>
  <c r="E87" i="38"/>
  <c r="H461" i="37" s="1"/>
  <c r="E87" i="74"/>
  <c r="J171" i="66"/>
  <c r="R171" i="66" s="1"/>
  <c r="P249" i="66"/>
  <c r="S249" i="66"/>
  <c r="C16" i="39"/>
  <c r="O16" i="39" s="1"/>
  <c r="K43" i="39"/>
  <c r="C43" i="39"/>
  <c r="H478" i="58"/>
  <c r="S201" i="66"/>
  <c r="P201" i="66"/>
  <c r="AB3" i="39"/>
  <c r="T11" i="66"/>
  <c r="T155" i="66"/>
  <c r="J284" i="66"/>
  <c r="N284" i="66" s="1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Z282" i="66"/>
  <c r="Z138" i="66"/>
  <c r="Y138" i="66"/>
  <c r="Y282" i="66"/>
  <c r="J189" i="66"/>
  <c r="H459" i="58"/>
  <c r="C40" i="63" s="1"/>
  <c r="S105" i="66"/>
  <c r="P105" i="66"/>
  <c r="E353" i="38"/>
  <c r="K9" i="66" s="1"/>
  <c r="H475" i="41"/>
  <c r="Z80" i="66"/>
  <c r="Z224" i="66"/>
  <c r="Y224" i="66"/>
  <c r="Y80" i="66"/>
  <c r="P267" i="66"/>
  <c r="Q12" i="39"/>
  <c r="Z128" i="66"/>
  <c r="Y272" i="66"/>
  <c r="Z272" i="66"/>
  <c r="Y128" i="66"/>
  <c r="H459" i="37" l="1"/>
  <c r="I461" i="41"/>
  <c r="J27" i="66"/>
  <c r="R27" i="66" s="1"/>
  <c r="H460" i="37"/>
  <c r="C10" i="63"/>
  <c r="E371" i="38"/>
  <c r="K153" i="66" s="1"/>
  <c r="E371" i="74"/>
  <c r="E92" i="38"/>
  <c r="J9" i="66" s="1"/>
  <c r="P9" i="66" s="1"/>
  <c r="E92" i="74"/>
  <c r="E143" i="38"/>
  <c r="J153" i="66" s="1"/>
  <c r="R153" i="66" s="1"/>
  <c r="E143" i="74"/>
  <c r="P171" i="66"/>
  <c r="S171" i="66"/>
  <c r="T171" i="66" s="1"/>
  <c r="G15" i="39"/>
  <c r="F15" i="39"/>
  <c r="P16" i="39"/>
  <c r="Q16" i="39" s="1"/>
  <c r="H478" i="41"/>
  <c r="H459" i="41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Z284" i="66"/>
  <c r="Y140" i="66"/>
  <c r="O140" i="66"/>
  <c r="Y284" i="66"/>
  <c r="Z140" i="66"/>
  <c r="S45" i="66"/>
  <c r="P45" i="66"/>
  <c r="R45" i="66"/>
  <c r="H461" i="41"/>
  <c r="P27" i="66" l="1"/>
  <c r="S27" i="66"/>
  <c r="T27" i="66" s="1"/>
  <c r="R9" i="66"/>
  <c r="S9" i="66"/>
  <c r="S153" i="66"/>
  <c r="T153" i="66" s="1"/>
  <c r="P153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T9" i="66" l="1"/>
  <c r="H3" i="58"/>
  <c r="H3" i="41" l="1"/>
  <c r="B6" i="39" s="1"/>
  <c r="C15" i="39" s="1"/>
  <c r="AA3" i="39" s="1"/>
  <c r="F44" i="66"/>
  <c r="F188" i="66"/>
  <c r="K42" i="39" l="1"/>
  <c r="C42" i="39"/>
  <c r="P15" i="39"/>
  <c r="O15" i="39"/>
  <c r="E89" i="38" l="1"/>
  <c r="E89" i="74"/>
  <c r="E140" i="38"/>
  <c r="J188" i="66" s="1"/>
  <c r="E140" i="74"/>
  <c r="Q15" i="39"/>
  <c r="J44" i="66"/>
  <c r="S188" i="66" l="1"/>
  <c r="P188" i="66"/>
  <c r="R188" i="66"/>
  <c r="N188" i="66"/>
  <c r="S44" i="66"/>
  <c r="P44" i="66"/>
  <c r="R44" i="66"/>
  <c r="N44" i="66"/>
  <c r="T188" i="66" l="1"/>
  <c r="O188" i="66"/>
  <c r="Q188" i="66" s="1"/>
  <c r="T44" i="66"/>
  <c r="O44" i="66"/>
  <c r="Y44" i="66"/>
  <c r="Z188" i="66"/>
  <c r="Y188" i="66"/>
  <c r="Z44" i="66"/>
  <c r="Q44" i="66" l="1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8" i="58"/>
  <c r="C47" i="63" s="1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472" i="58"/>
  <c r="H472" i="37"/>
  <c r="E374" i="38"/>
  <c r="K237" i="66" s="1"/>
  <c r="E376" i="38"/>
  <c r="K203" i="66" s="1"/>
  <c r="E375" i="38"/>
  <c r="K219" i="66" s="1"/>
  <c r="I478" i="58"/>
  <c r="I478" i="37"/>
  <c r="E359" i="74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E254" i="38"/>
  <c r="G203" i="66" s="1"/>
  <c r="E209" i="38"/>
  <c r="E250" i="38"/>
  <c r="G237" i="66" s="1"/>
  <c r="E205" i="38"/>
  <c r="H8" i="58"/>
  <c r="C37" i="63" s="1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E377" i="38" l="1"/>
  <c r="K201" i="66" s="1"/>
  <c r="N201" i="66" s="1"/>
  <c r="E377" i="74"/>
  <c r="G14" i="39"/>
  <c r="G12" i="39"/>
  <c r="G13" i="39"/>
  <c r="G16" i="39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I447" i="58"/>
  <c r="G239" i="66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H426" i="58"/>
  <c r="F174" i="66" s="1"/>
  <c r="N174" i="66" s="1"/>
  <c r="G175" i="66"/>
  <c r="N175" i="66" s="1"/>
  <c r="H448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G160" i="66"/>
  <c r="H449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J478" i="37"/>
  <c r="E365" i="74" s="1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91" i="66"/>
  <c r="I453" i="37"/>
  <c r="H460" i="41"/>
  <c r="J473" i="41"/>
  <c r="I445" i="58"/>
  <c r="G221" i="66"/>
  <c r="G72" i="66"/>
  <c r="I442" i="37"/>
  <c r="G67" i="66"/>
  <c r="I441" i="37"/>
  <c r="E357" i="38"/>
  <c r="K75" i="66" s="1"/>
  <c r="I476" i="41"/>
  <c r="H444" i="58"/>
  <c r="G185" i="66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J447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E383" i="38" l="1"/>
  <c r="K249" i="66" s="1"/>
  <c r="N249" i="66" s="1"/>
  <c r="E383" i="74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65" i="38"/>
  <c r="K105" i="66" s="1"/>
  <c r="N105" i="6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J490" i="58"/>
  <c r="F257" i="66" s="1"/>
  <c r="N257" i="66" s="1"/>
  <c r="O175" i="66"/>
  <c r="J449" i="41"/>
  <c r="Z43" i="66"/>
  <c r="Y43" i="66"/>
  <c r="Y187" i="66"/>
  <c r="Z187" i="66"/>
  <c r="M208" i="66"/>
  <c r="I490" i="58"/>
  <c r="F209" i="66" s="1"/>
  <c r="I491" i="58"/>
  <c r="F202" i="6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29" i="38"/>
  <c r="E274" i="38"/>
  <c r="N143" i="66"/>
  <c r="I441" i="41"/>
  <c r="E363" i="38"/>
  <c r="K123" i="66" s="1"/>
  <c r="N123" i="66" s="1"/>
  <c r="O267" i="6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N127" i="66"/>
  <c r="J8" i="41"/>
  <c r="E364" i="38"/>
  <c r="K107" i="66" s="1"/>
  <c r="N107" i="66" s="1"/>
  <c r="J477" i="41"/>
  <c r="J452" i="41"/>
  <c r="H426" i="41"/>
  <c r="F30" i="66"/>
  <c r="N30" i="66" s="1"/>
  <c r="G202" i="66"/>
  <c r="I451" i="58"/>
  <c r="I453" i="41"/>
  <c r="M112" i="66"/>
  <c r="J490" i="37"/>
  <c r="J491" i="37"/>
  <c r="J492" i="37"/>
  <c r="J445" i="41"/>
  <c r="I426" i="58"/>
  <c r="F222" i="66" s="1"/>
  <c r="N222" i="66" s="1"/>
  <c r="H442" i="41"/>
  <c r="H443" i="41"/>
  <c r="M64" i="66"/>
  <c r="I490" i="37"/>
  <c r="I491" i="37"/>
  <c r="I492" i="37"/>
  <c r="E362" i="38"/>
  <c r="K141" i="66" s="1"/>
  <c r="N141" i="66" s="1"/>
  <c r="J475" i="41"/>
  <c r="Y139" i="66"/>
  <c r="Y283" i="66"/>
  <c r="Z139" i="66"/>
  <c r="Z283" i="66"/>
  <c r="Y268" i="66"/>
  <c r="Y124" i="66"/>
  <c r="Z268" i="66"/>
  <c r="Z124" i="66"/>
  <c r="O249" i="66" l="1"/>
  <c r="Q249" i="66" s="1"/>
  <c r="R249" i="66" s="1"/>
  <c r="T249" i="66" s="1"/>
  <c r="O93" i="66"/>
  <c r="Q93" i="66" s="1"/>
  <c r="R93" i="66" s="1"/>
  <c r="T93" i="66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Y107" i="66"/>
  <c r="Y251" i="66"/>
  <c r="Z251" i="66"/>
  <c r="O107" i="66"/>
  <c r="Z107" i="66"/>
  <c r="Y127" i="66"/>
  <c r="Y271" i="66"/>
  <c r="Z271" i="66"/>
  <c r="Z127" i="66"/>
  <c r="O127" i="66"/>
  <c r="Z267" i="66"/>
  <c r="Y267" i="66"/>
  <c r="Y123" i="66"/>
  <c r="O123" i="66"/>
  <c r="Z123" i="66"/>
  <c r="Y143" i="66"/>
  <c r="Z287" i="66"/>
  <c r="Y287" i="66"/>
  <c r="Z143" i="66"/>
  <c r="O143" i="66"/>
  <c r="F56" i="66"/>
  <c r="D44" i="39"/>
  <c r="I492" i="41"/>
  <c r="D17" i="39" s="1"/>
  <c r="F248" i="66"/>
  <c r="M44" i="39"/>
  <c r="Q267" i="66"/>
  <c r="R267" i="66" s="1"/>
  <c r="T267" i="66" s="1"/>
  <c r="Q75" i="66"/>
  <c r="R75" i="66" s="1"/>
  <c r="T75" i="66" s="1"/>
  <c r="F65" i="66"/>
  <c r="N65" i="66" s="1"/>
  <c r="I490" i="41"/>
  <c r="J426" i="58"/>
  <c r="F270" i="66" s="1"/>
  <c r="N270" i="66" s="1"/>
  <c r="F106" i="66"/>
  <c r="J491" i="41"/>
  <c r="F152" i="66"/>
  <c r="K44" i="39"/>
  <c r="J490" i="41"/>
  <c r="F113" i="66"/>
  <c r="N113" i="66" s="1"/>
  <c r="I491" i="41"/>
  <c r="F58" i="66"/>
  <c r="I426" i="41"/>
  <c r="F78" i="66"/>
  <c r="N78" i="66" s="1"/>
  <c r="Q47" i="66"/>
  <c r="Z285" i="66"/>
  <c r="Z141" i="66"/>
  <c r="Y285" i="66"/>
  <c r="Y141" i="66"/>
  <c r="O141" i="66"/>
  <c r="O251" i="66"/>
  <c r="F17" i="66"/>
  <c r="N17" i="66" s="1"/>
  <c r="H490" i="41"/>
  <c r="Q175" i="66"/>
  <c r="Z249" i="66"/>
  <c r="O105" i="66"/>
  <c r="Z105" i="66"/>
  <c r="Y249" i="66"/>
  <c r="Y105" i="66"/>
  <c r="F104" i="66"/>
  <c r="E44" i="39"/>
  <c r="J492" i="41"/>
  <c r="E17" i="39" s="1"/>
  <c r="O285" i="66"/>
  <c r="G250" i="66"/>
  <c r="N250" i="66" s="1"/>
  <c r="J451" i="58"/>
  <c r="C44" i="39"/>
  <c r="F8" i="66"/>
  <c r="H492" i="41"/>
  <c r="C17" i="39" s="1"/>
  <c r="Q31" i="66"/>
  <c r="F200" i="66"/>
  <c r="L44" i="39"/>
  <c r="E161" i="38" l="1"/>
  <c r="J200" i="66" s="1"/>
  <c r="E161" i="74"/>
  <c r="E93" i="38"/>
  <c r="E93" i="74"/>
  <c r="E178" i="38"/>
  <c r="E178" i="74"/>
  <c r="E127" i="38"/>
  <c r="E127" i="74"/>
  <c r="E144" i="38"/>
  <c r="J152" i="66" s="1"/>
  <c r="E144" i="74"/>
  <c r="E110" i="38"/>
  <c r="J56" i="66" s="1"/>
  <c r="E110" i="74"/>
  <c r="N58" i="66"/>
  <c r="Z202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250" i="66" s="1"/>
  <c r="Y161" i="66"/>
  <c r="Z161" i="66"/>
  <c r="Z17" i="66"/>
  <c r="Y17" i="66"/>
  <c r="Q143" i="66"/>
  <c r="R143" i="66" s="1"/>
  <c r="T143" i="66" s="1"/>
  <c r="Q127" i="66"/>
  <c r="R127" i="66" s="1"/>
  <c r="T127" i="66" s="1"/>
  <c r="Y10" i="66"/>
  <c r="Y154" i="66"/>
  <c r="Z154" i="66"/>
  <c r="Z10" i="66"/>
  <c r="I471" i="58"/>
  <c r="Y58" i="66"/>
  <c r="Z257" i="66"/>
  <c r="Z113" i="66"/>
  <c r="Y113" i="66"/>
  <c r="Y257" i="66"/>
  <c r="Y209" i="66"/>
  <c r="Z65" i="66"/>
  <c r="Y65" i="66"/>
  <c r="Z209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N126" i="66" s="1"/>
  <c r="J426" i="41"/>
  <c r="J104" i="66"/>
  <c r="J471" i="37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Q123" i="66"/>
  <c r="R123" i="66" s="1"/>
  <c r="T123" i="66" s="1"/>
  <c r="Q105" i="66"/>
  <c r="R105" i="66" s="1"/>
  <c r="T105" i="66" s="1"/>
  <c r="Q141" i="66"/>
  <c r="R141" i="66" s="1"/>
  <c r="T141" i="66" s="1"/>
  <c r="F17" i="39" l="1"/>
  <c r="H471" i="58"/>
  <c r="H471" i="41" s="1"/>
  <c r="I471" i="37"/>
  <c r="I471" i="41" s="1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N152" i="66"/>
  <c r="R152" i="66"/>
  <c r="S152" i="66"/>
  <c r="P152" i="66"/>
  <c r="N56" i="66"/>
  <c r="P56" i="66"/>
  <c r="S56" i="66"/>
  <c r="K17" i="39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N200" i="66"/>
  <c r="S200" i="66"/>
  <c r="P200" i="66"/>
  <c r="J471" i="41"/>
  <c r="Q17" i="39"/>
  <c r="P29" i="39"/>
  <c r="Q29" i="39" s="1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Q239" i="66" l="1"/>
  <c r="R239" i="66" s="1"/>
  <c r="T239" i="66" s="1"/>
  <c r="Q95" i="66"/>
  <c r="R95" i="66" s="1"/>
  <c r="T95" i="66" s="1"/>
  <c r="Q79" i="66"/>
  <c r="R79" i="66" s="1"/>
  <c r="T79" i="66" s="1"/>
  <c r="O200" i="66"/>
  <c r="T152" i="66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Q200" i="66" l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F214" i="66"/>
  <c r="H6" i="41"/>
  <c r="C46" i="39" s="1"/>
  <c r="F22" i="66"/>
  <c r="F262" i="66"/>
  <c r="F166" i="66"/>
  <c r="J6" i="41"/>
  <c r="E46" i="39" s="1"/>
  <c r="F118" i="66"/>
  <c r="E108" i="38" l="1"/>
  <c r="J70" i="66" s="1"/>
  <c r="N70" i="66" s="1"/>
  <c r="E108" i="74"/>
  <c r="E125" i="38"/>
  <c r="J118" i="66" s="1"/>
  <c r="N118" i="66" s="1"/>
  <c r="E125" i="74"/>
  <c r="E91" i="38"/>
  <c r="J22" i="66" s="1"/>
  <c r="N22" i="66" s="1"/>
  <c r="E91" i="74"/>
  <c r="L46" i="39"/>
  <c r="M46" i="39"/>
  <c r="K46" i="39"/>
  <c r="J467" i="37" l="1"/>
  <c r="I467" i="37"/>
  <c r="H467" i="37"/>
  <c r="E142" i="38"/>
  <c r="J166" i="66" s="1"/>
  <c r="N166" i="66" s="1"/>
  <c r="Z22" i="66" s="1"/>
  <c r="E142" i="74"/>
  <c r="E176" i="38"/>
  <c r="J467" i="58" s="1"/>
  <c r="E176" i="74"/>
  <c r="E159" i="38"/>
  <c r="J214" i="66" s="1"/>
  <c r="F19" i="39" s="1"/>
  <c r="E159" i="74"/>
  <c r="J5" i="58"/>
  <c r="H5" i="58"/>
  <c r="S22" i="66"/>
  <c r="R22" i="66"/>
  <c r="P22" i="66"/>
  <c r="I5" i="58"/>
  <c r="P70" i="66"/>
  <c r="S70" i="66"/>
  <c r="S118" i="66"/>
  <c r="P118" i="66"/>
  <c r="J467" i="41" l="1"/>
  <c r="H467" i="58"/>
  <c r="H467" i="41" s="1"/>
  <c r="J262" i="66"/>
  <c r="G19" i="39" s="1"/>
  <c r="I467" i="58"/>
  <c r="I467" i="41" s="1"/>
  <c r="Y166" i="66"/>
  <c r="S166" i="66"/>
  <c r="S214" i="66"/>
  <c r="O166" i="66"/>
  <c r="Q166" i="66" s="1"/>
  <c r="P214" i="66"/>
  <c r="O22" i="66"/>
  <c r="Q22" i="66" s="1"/>
  <c r="Z166" i="66"/>
  <c r="P166" i="66"/>
  <c r="N214" i="66"/>
  <c r="O214" i="66" s="1"/>
  <c r="Q214" i="66" s="1"/>
  <c r="R214" i="66" s="1"/>
  <c r="T214" i="66" s="1"/>
  <c r="Y22" i="66"/>
  <c r="R166" i="66"/>
  <c r="J5" i="41"/>
  <c r="M52" i="39" s="1"/>
  <c r="F116" i="66"/>
  <c r="E30" i="53"/>
  <c r="E36" i="53"/>
  <c r="F260" i="66"/>
  <c r="T22" i="66"/>
  <c r="F212" i="66"/>
  <c r="E24" i="53"/>
  <c r="F68" i="66"/>
  <c r="E18" i="53"/>
  <c r="I5" i="41"/>
  <c r="L52" i="39" s="1"/>
  <c r="O70" i="66"/>
  <c r="F164" i="66"/>
  <c r="E12" i="53"/>
  <c r="E6" i="53"/>
  <c r="F20" i="66"/>
  <c r="H5" i="41"/>
  <c r="K52" i="39" s="1"/>
  <c r="Y214" i="66" l="1"/>
  <c r="S262" i="66"/>
  <c r="Y70" i="66"/>
  <c r="Z214" i="66"/>
  <c r="Z70" i="66"/>
  <c r="N262" i="66"/>
  <c r="O262" i="66" s="1"/>
  <c r="Q262" i="66" s="1"/>
  <c r="R262" i="66" s="1"/>
  <c r="T262" i="66" s="1"/>
  <c r="P262" i="66"/>
  <c r="T166" i="66"/>
  <c r="E167" i="38"/>
  <c r="J212" i="66" s="1"/>
  <c r="E167" i="74"/>
  <c r="E184" i="38"/>
  <c r="J260" i="66" s="1"/>
  <c r="E184" i="74"/>
  <c r="E150" i="38"/>
  <c r="H470" i="58" s="1"/>
  <c r="E150" i="74"/>
  <c r="Y118" i="66"/>
  <c r="Z262" i="66"/>
  <c r="Z118" i="66"/>
  <c r="Y262" i="66"/>
  <c r="E52" i="39"/>
  <c r="D52" i="39"/>
  <c r="C52" i="39"/>
  <c r="Q70" i="66"/>
  <c r="R70" i="66" s="1"/>
  <c r="T70" i="66" s="1"/>
  <c r="D24" i="53"/>
  <c r="F24" i="53" s="1"/>
  <c r="H18" i="53" s="1"/>
  <c r="I470" i="58" l="1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J20" i="66" s="1"/>
  <c r="E99" i="74"/>
  <c r="E116" i="38"/>
  <c r="J68" i="66" s="1"/>
  <c r="S68" i="66" s="1"/>
  <c r="E116" i="74"/>
  <c r="E133" i="38"/>
  <c r="D30" i="53" s="1"/>
  <c r="F30" i="53" s="1"/>
  <c r="H36" i="53" s="1"/>
  <c r="E133" i="74"/>
  <c r="S212" i="66"/>
  <c r="S260" i="66"/>
  <c r="G36" i="53" l="1"/>
  <c r="E348" i="38" s="1"/>
  <c r="M260" i="66" s="1"/>
  <c r="H470" i="37"/>
  <c r="H470" i="41" s="1"/>
  <c r="D6" i="53"/>
  <c r="F6" i="53" s="1"/>
  <c r="G6" i="53" s="1"/>
  <c r="D18" i="53"/>
  <c r="F18" i="53" s="1"/>
  <c r="H24" i="53" s="1"/>
  <c r="G24" i="53" s="1"/>
  <c r="E318" i="74" s="1"/>
  <c r="I470" i="37"/>
  <c r="I470" i="41" s="1"/>
  <c r="G30" i="53"/>
  <c r="E330" i="38" s="1"/>
  <c r="J116" i="66"/>
  <c r="S116" i="66" s="1"/>
  <c r="J470" i="37"/>
  <c r="J470" i="41" s="1"/>
  <c r="E342" i="38"/>
  <c r="S20" i="66"/>
  <c r="E348" i="74" l="1"/>
  <c r="E342" i="74"/>
  <c r="H12" i="53"/>
  <c r="G12" i="53" s="1"/>
  <c r="E294" i="38" s="1"/>
  <c r="E336" i="38"/>
  <c r="M116" i="66" s="1"/>
  <c r="G25" i="39" s="1"/>
  <c r="G18" i="53"/>
  <c r="E312" i="74" s="1"/>
  <c r="E318" i="38"/>
  <c r="E324" i="74"/>
  <c r="E324" i="38"/>
  <c r="M212" i="66" s="1"/>
  <c r="E288" i="74"/>
  <c r="E282" i="74"/>
  <c r="E330" i="74"/>
  <c r="E336" i="74"/>
  <c r="E282" i="38"/>
  <c r="E288" i="38"/>
  <c r="L260" i="66"/>
  <c r="L116" i="66"/>
  <c r="D19" i="8" l="1"/>
  <c r="E306" i="74"/>
  <c r="E312" i="38"/>
  <c r="M68" i="66" s="1"/>
  <c r="F25" i="39" s="1"/>
  <c r="E306" i="38"/>
  <c r="E300" i="38"/>
  <c r="M164" i="66" s="1"/>
  <c r="L212" i="66"/>
  <c r="N212" i="66" s="1"/>
  <c r="E300" i="74"/>
  <c r="E294" i="74"/>
  <c r="M20" i="66"/>
  <c r="L20" i="66"/>
  <c r="N116" i="66"/>
  <c r="P116" i="66"/>
  <c r="L164" i="66"/>
  <c r="P260" i="66"/>
  <c r="N260" i="66"/>
  <c r="C19" i="8" l="1"/>
  <c r="B19" i="8"/>
  <c r="L68" i="66"/>
  <c r="P68" i="66" s="1"/>
  <c r="P212" i="66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N68" i="66" l="1"/>
  <c r="O68" i="66" s="1"/>
  <c r="Z68" i="66"/>
  <c r="Y212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Y68" i="66" l="1"/>
  <c r="O212" i="66"/>
  <c r="Q212" i="66" s="1"/>
  <c r="R212" i="66" s="1"/>
  <c r="T212" i="66" s="1"/>
  <c r="Z212" i="66"/>
  <c r="Q68" i="66"/>
  <c r="R68" i="66" s="1"/>
  <c r="T68" i="66" s="1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250" i="72" a="1"/>
  <c r="D250" i="72" s="1"/>
  <c r="D188" i="72" a="1"/>
  <c r="D188" i="72" s="1"/>
  <c r="D189" i="72" s="1" a="1"/>
  <c r="D189" i="72" s="1"/>
  <c r="D190" i="72" s="1" a="1"/>
  <c r="D190" i="72" s="1"/>
  <c r="D127" i="72" a="1"/>
  <c r="D127" i="72" s="1"/>
  <c r="D128" i="72" s="1" a="1"/>
  <c r="D128" i="72" s="1"/>
  <c r="D22" i="26"/>
  <c r="G185" i="35"/>
  <c r="D65" i="72" a="1"/>
  <c r="D65" i="72" s="1"/>
  <c r="D66" i="72" s="1" a="1"/>
  <c r="D66" i="72" s="1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J38" i="9"/>
  <c r="Q38" i="9" a="1"/>
  <c r="Q38" i="9" s="1"/>
  <c r="E85" i="22" s="1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2" i="20"/>
  <c r="D41" i="20"/>
  <c r="M46" i="20"/>
  <c r="D46" i="20"/>
  <c r="D45" i="20"/>
  <c r="M33" i="20"/>
  <c r="D44" i="20"/>
  <c r="D43" i="20"/>
  <c r="M35" i="20"/>
  <c r="N36" i="9" a="1"/>
  <c r="N36" i="9" s="1"/>
  <c r="D35" i="20"/>
  <c r="M41" i="20"/>
  <c r="M40" i="20"/>
  <c r="M42" i="20"/>
  <c r="D34" i="20"/>
  <c r="K40" i="9"/>
  <c r="D37" i="20"/>
  <c r="D38" i="20"/>
  <c r="M45" i="20"/>
  <c r="D33" i="20"/>
  <c r="D40" i="20"/>
  <c r="E53" i="22"/>
  <c r="M34" i="20"/>
  <c r="M37" i="20"/>
  <c r="M43" i="20"/>
  <c r="M39" i="20"/>
  <c r="M38" i="20"/>
  <c r="M36" i="20"/>
  <c r="M44" i="20"/>
  <c r="Q36" i="9" a="1"/>
  <c r="Q36" i="9" s="1"/>
  <c r="D36" i="20"/>
  <c r="D39" i="20"/>
  <c r="J36" i="9"/>
  <c r="E82" i="22"/>
  <c r="Q40" i="9" l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M38" i="9" a="1"/>
  <c r="M38" i="9" s="1"/>
  <c r="E65" i="22" s="1"/>
  <c r="P38" i="9" a="1"/>
  <c r="P38" i="9" s="1"/>
  <c r="E80" i="22" s="1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3" i="18" a="1"/>
  <c r="G393" i="18" s="1"/>
  <c r="G383" i="18" a="1"/>
  <c r="G383" i="18" s="1"/>
  <c r="G382" i="18" a="1"/>
  <c r="G382" i="18" s="1"/>
  <c r="G380" i="18" a="1"/>
  <c r="G380" i="18" s="1"/>
  <c r="G392" i="18" a="1"/>
  <c r="G392" i="18" s="1"/>
  <c r="G390" i="18" a="1"/>
  <c r="G390" i="18" s="1"/>
  <c r="G389" i="18" a="1"/>
  <c r="G389" i="18" s="1"/>
  <c r="G155" i="35" a="1"/>
  <c r="G155" i="35" s="1"/>
  <c r="G143" i="35" a="1"/>
  <c r="G143" i="35" s="1"/>
  <c r="G386" i="18" a="1"/>
  <c r="G386" i="18" s="1"/>
  <c r="G391" i="18" a="1"/>
  <c r="G391" i="18" s="1"/>
  <c r="G388" i="18" a="1"/>
  <c r="G388" i="18" s="1"/>
  <c r="G145" i="35" a="1"/>
  <c r="G145" i="35" s="1"/>
  <c r="M47" i="20"/>
  <c r="G150" i="35" a="1"/>
  <c r="G150" i="35" s="1"/>
  <c r="G154" i="35" a="1"/>
  <c r="G154" i="35" s="1"/>
  <c r="G151" i="35" a="1"/>
  <c r="G151" i="35" s="1"/>
  <c r="G387" i="18" a="1"/>
  <c r="G387" i="18" s="1"/>
  <c r="G146" i="35" a="1"/>
  <c r="G146" i="35" s="1"/>
  <c r="G153" i="35" a="1"/>
  <c r="G153" i="35" s="1"/>
  <c r="G144" i="35" a="1"/>
  <c r="G144" i="35" s="1"/>
  <c r="G149" i="35" a="1"/>
  <c r="G149" i="35" s="1"/>
  <c r="G156" i="35" a="1"/>
  <c r="G156" i="35" s="1"/>
  <c r="G381" i="18" a="1"/>
  <c r="G381" i="18" s="1"/>
  <c r="G385" i="18" a="1"/>
  <c r="G385" i="18" s="1"/>
  <c r="G384" i="18" a="1"/>
  <c r="G384" i="18" s="1"/>
  <c r="G148" i="35" a="1"/>
  <c r="G148" i="35" s="1"/>
  <c r="G152" i="35" a="1"/>
  <c r="G152" i="35" s="1"/>
  <c r="G147" i="35" a="1"/>
  <c r="G147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D228" i="72" l="1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338" i="18"/>
  <c r="I338" i="18"/>
  <c r="I392" i="18"/>
  <c r="H392" i="18"/>
  <c r="H350" i="58"/>
  <c r="H230" i="58"/>
  <c r="H476" i="18"/>
  <c r="I476" i="1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4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H385" i="18"/>
  <c r="I385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158" i="5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62" i="5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H134" i="18" l="1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D28" i="17" s="1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E28" i="17" l="1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E8" i="53"/>
  <c r="F163" i="66"/>
  <c r="H259" i="66"/>
  <c r="H211" i="66"/>
  <c r="J149" i="18" l="1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F19" i="66"/>
  <c r="H67" i="66"/>
  <c r="H115" i="66"/>
  <c r="E2" i="53"/>
  <c r="H19" i="66"/>
  <c r="H142" i="41"/>
  <c r="C47" i="39" s="1"/>
  <c r="E94" i="74" s="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398" i="38" l="1"/>
  <c r="H496" i="37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E94" i="38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1" i="38"/>
  <c r="K47" i="39"/>
  <c r="E145" i="74" s="1"/>
  <c r="H497" i="37" l="1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D2" i="53"/>
  <c r="F2" i="53" s="1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J183" i="41" s="1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J346" i="41" s="1"/>
  <c r="H318" i="18"/>
  <c r="I318" i="18"/>
  <c r="H317" i="18"/>
  <c r="I317" i="18"/>
  <c r="I358" i="41" l="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E32" i="53"/>
  <c r="F259" i="66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E14" i="53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E26" i="53"/>
  <c r="F64" i="18"/>
  <c r="J64" i="18"/>
  <c r="J318" i="18"/>
  <c r="F318" i="18"/>
  <c r="F37" i="18"/>
  <c r="J37" i="18"/>
  <c r="F22" i="18"/>
  <c r="J22" i="18"/>
  <c r="H8" i="53"/>
  <c r="E20" i="53"/>
  <c r="F211" i="66"/>
  <c r="J314" i="18"/>
  <c r="F314" i="18"/>
  <c r="F26" i="18"/>
  <c r="J26" i="18"/>
  <c r="J315" i="18"/>
  <c r="F315" i="18"/>
  <c r="J226" i="41"/>
  <c r="F79" i="18"/>
  <c r="J79" i="18"/>
  <c r="E399" i="38" l="1"/>
  <c r="L47" i="39"/>
  <c r="E162" i="74" s="1"/>
  <c r="M47" i="39"/>
  <c r="E400" i="38"/>
  <c r="E402" i="38"/>
  <c r="E47" i="39"/>
  <c r="E128" i="74" s="1"/>
  <c r="D47" i="39"/>
  <c r="E403" i="38"/>
  <c r="S163" i="66"/>
  <c r="W163" i="66"/>
  <c r="E162" i="38" l="1"/>
  <c r="E128" i="38"/>
  <c r="E179" i="38"/>
  <c r="J455" i="58" s="1"/>
  <c r="E179" i="74"/>
  <c r="E111" i="38"/>
  <c r="J67" i="66" s="1"/>
  <c r="E111" i="74"/>
  <c r="I455" i="58"/>
  <c r="J211" i="66"/>
  <c r="J115" i="66"/>
  <c r="J455" i="37"/>
  <c r="I455" i="37" l="1"/>
  <c r="I455" i="41" s="1"/>
  <c r="J259" i="66"/>
  <c r="S259" i="66" s="1"/>
  <c r="J455" i="41"/>
  <c r="S115" i="66"/>
  <c r="W115" i="66"/>
  <c r="S211" i="66"/>
  <c r="W211" i="66"/>
  <c r="S67" i="66"/>
  <c r="W67" i="66"/>
  <c r="W259" i="66" l="1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G8" i="53"/>
  <c r="E296" i="38" s="1"/>
  <c r="M163" i="66" s="1"/>
  <c r="H2" i="53"/>
  <c r="G2" i="53" s="1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E302" i="74" l="1"/>
  <c r="E308" i="74"/>
  <c r="E290" i="38"/>
  <c r="L163" i="66" s="1"/>
  <c r="E290" i="74"/>
  <c r="E296" i="74"/>
  <c r="E326" i="74"/>
  <c r="E332" i="74"/>
  <c r="E338" i="74"/>
  <c r="E344" i="74"/>
  <c r="E278" i="38"/>
  <c r="L19" i="66" s="1"/>
  <c r="E284" i="74"/>
  <c r="E278" i="74"/>
  <c r="E284" i="38"/>
  <c r="B16" i="8" s="1"/>
  <c r="I495" i="41"/>
  <c r="G20" i="53"/>
  <c r="J495" i="41"/>
  <c r="E344" i="38"/>
  <c r="M259" i="66" s="1"/>
  <c r="E338" i="38"/>
  <c r="E326" i="38"/>
  <c r="E332" i="38"/>
  <c r="I496" i="41"/>
  <c r="E302" i="38"/>
  <c r="E308" i="38"/>
  <c r="M19" i="66" l="1"/>
  <c r="N19" i="66" s="1"/>
  <c r="E320" i="38"/>
  <c r="M211" i="66" s="1"/>
  <c r="E320" i="74"/>
  <c r="E314" i="74"/>
  <c r="E314" i="38"/>
  <c r="L211" i="66" s="1"/>
  <c r="D16" i="8"/>
  <c r="M115" i="66"/>
  <c r="G20" i="39" s="1"/>
  <c r="L115" i="66"/>
  <c r="R19" i="66"/>
  <c r="T19" i="66" s="1"/>
  <c r="P19" i="66"/>
  <c r="V19" i="66" s="1"/>
  <c r="X19" i="66" s="1"/>
  <c r="P163" i="66"/>
  <c r="V163" i="66" s="1"/>
  <c r="X163" i="66" s="1"/>
  <c r="R163" i="66"/>
  <c r="T163" i="66" s="1"/>
  <c r="N163" i="66"/>
  <c r="M67" i="66"/>
  <c r="F20" i="39" s="1"/>
  <c r="L67" i="66"/>
  <c r="L259" i="66"/>
  <c r="C16" i="8" l="1"/>
  <c r="P259" i="66"/>
  <c r="N259" i="66"/>
  <c r="O19" i="66"/>
  <c r="Z19" i="66"/>
  <c r="Y163" i="66"/>
  <c r="Y19" i="66"/>
  <c r="Z163" i="66"/>
  <c r="N67" i="66"/>
  <c r="P67" i="66"/>
  <c r="O163" i="66"/>
  <c r="N211" i="66"/>
  <c r="P211" i="66"/>
  <c r="P115" i="66"/>
  <c r="N115" i="66"/>
  <c r="O211" i="66" l="1"/>
  <c r="U211" i="66" s="1"/>
  <c r="Q163" i="66"/>
  <c r="U163" i="66"/>
  <c r="Z67" i="66"/>
  <c r="O67" i="66"/>
  <c r="Z211" i="66"/>
  <c r="Y67" i="66"/>
  <c r="Y211" i="66"/>
  <c r="O259" i="66"/>
  <c r="Z115" i="66"/>
  <c r="Y259" i="66"/>
  <c r="O115" i="66"/>
  <c r="Y115" i="66"/>
  <c r="Z259" i="66"/>
  <c r="U19" i="66"/>
  <c r="Q19" i="66"/>
  <c r="Q211" i="66" l="1"/>
  <c r="R211" i="66" s="1"/>
  <c r="T211" i="66" s="1"/>
  <c r="V211" i="66"/>
  <c r="X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Q67" i="66"/>
  <c r="R67" i="66" s="1"/>
  <c r="T67" i="66" s="1"/>
  <c r="U67" i="66"/>
  <c r="V67" i="66"/>
  <c r="X67" i="66" s="1"/>
  <c r="E398" i="74" l="1"/>
  <c r="E400" i="74" l="1"/>
  <c r="E403" i="74"/>
  <c r="E399" i="74"/>
  <c r="E402" i="74"/>
  <c r="E499" i="37" l="1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H82" i="37"/>
  <c r="G94" i="41"/>
  <c r="H94" i="37"/>
  <c r="G58" i="41"/>
  <c r="H58" i="37"/>
  <c r="G70" i="41"/>
  <c r="H70" i="37"/>
  <c r="G74" i="41"/>
  <c r="H74" i="37"/>
  <c r="G62" i="41"/>
  <c r="H62" i="37"/>
  <c r="G50" i="41"/>
  <c r="H50" i="37"/>
  <c r="G86" i="41"/>
  <c r="H86" i="37"/>
  <c r="G42" i="41"/>
  <c r="H42" i="37"/>
  <c r="G34" i="41"/>
  <c r="H34" i="37"/>
  <c r="G46" i="41"/>
  <c r="H46" i="37"/>
  <c r="G90" i="41"/>
  <c r="H90" i="37"/>
  <c r="G78" i="41"/>
  <c r="H78" i="37"/>
  <c r="G54" i="41"/>
  <c r="H54" i="37"/>
  <c r="G66" i="41"/>
  <c r="H66" i="37"/>
  <c r="G38" i="41"/>
  <c r="H38" i="37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H21" i="37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15" i="37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H16" i="37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H73" i="37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35" i="37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H12" i="58"/>
  <c r="I12" i="58"/>
  <c r="J12" i="58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H320" i="41" s="1"/>
  <c r="I320" i="37"/>
  <c r="J320" i="37"/>
  <c r="J320" i="41" s="1"/>
  <c r="H404" i="58"/>
  <c r="J404" i="58"/>
  <c r="I404" i="58"/>
  <c r="G69" i="41"/>
  <c r="H69" i="37"/>
  <c r="H149" i="58"/>
  <c r="J149" i="58"/>
  <c r="I149" i="58"/>
  <c r="G233" i="41"/>
  <c r="H233" i="37"/>
  <c r="H233" i="41" s="1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J298" i="41" s="1"/>
  <c r="I298" i="37"/>
  <c r="H382" i="58"/>
  <c r="I382" i="58"/>
  <c r="J382" i="58"/>
  <c r="G63" i="41"/>
  <c r="H63" i="37"/>
  <c r="G221" i="41"/>
  <c r="H221" i="37"/>
  <c r="J221" i="37"/>
  <c r="I221" i="37"/>
  <c r="I221" i="41" s="1"/>
  <c r="G299" i="41"/>
  <c r="H299" i="37"/>
  <c r="H299" i="41" s="1"/>
  <c r="J299" i="37"/>
  <c r="I299" i="37"/>
  <c r="I299" i="41" s="1"/>
  <c r="G383" i="41"/>
  <c r="H383" i="37"/>
  <c r="I383" i="37"/>
  <c r="I383" i="41" s="1"/>
  <c r="J383" i="37"/>
  <c r="J383" i="41" s="1"/>
  <c r="G210" i="41"/>
  <c r="H210" i="37"/>
  <c r="H210" i="41" s="1"/>
  <c r="I210" i="37"/>
  <c r="J210" i="37"/>
  <c r="G288" i="41"/>
  <c r="H288" i="37"/>
  <c r="I288" i="37"/>
  <c r="J288" i="37"/>
  <c r="J288" i="41" s="1"/>
  <c r="H372" i="58"/>
  <c r="J372" i="58"/>
  <c r="I372" i="58"/>
  <c r="G64" i="41"/>
  <c r="H64" i="37"/>
  <c r="H223" i="58"/>
  <c r="I223" i="58"/>
  <c r="J223" i="58"/>
  <c r="G301" i="41"/>
  <c r="H301" i="37"/>
  <c r="J301" i="37"/>
  <c r="J301" i="41" s="1"/>
  <c r="I301" i="37"/>
  <c r="I301" i="41" s="1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H398" i="41" s="1"/>
  <c r="I398" i="37"/>
  <c r="I398" i="41" s="1"/>
  <c r="J398" i="37"/>
  <c r="J398" i="41" s="1"/>
  <c r="G25" i="41"/>
  <c r="H25" i="37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H280" i="41" s="1"/>
  <c r="I280" i="37"/>
  <c r="J280" i="37"/>
  <c r="J280" i="41" s="1"/>
  <c r="G363" i="41"/>
  <c r="H363" i="37"/>
  <c r="H363" i="41" s="1"/>
  <c r="J363" i="37"/>
  <c r="J363" i="41" s="1"/>
  <c r="I363" i="37"/>
  <c r="G83" i="41"/>
  <c r="H83" i="37"/>
  <c r="G173" i="41"/>
  <c r="H173" i="37"/>
  <c r="I173" i="37"/>
  <c r="J173" i="37"/>
  <c r="J173" i="41" s="1"/>
  <c r="G257" i="41"/>
  <c r="H257" i="37"/>
  <c r="H257" i="41" s="1"/>
  <c r="I257" i="37"/>
  <c r="I257" i="41" s="1"/>
  <c r="J257" i="37"/>
  <c r="J257" i="41" s="1"/>
  <c r="G332" i="41"/>
  <c r="H332" i="37"/>
  <c r="J332" i="37"/>
  <c r="I332" i="37"/>
  <c r="G413" i="41"/>
  <c r="H413" i="37"/>
  <c r="H413" i="41" s="1"/>
  <c r="I413" i="37"/>
  <c r="I413" i="41" s="1"/>
  <c r="J413" i="37"/>
  <c r="J413" i="41" s="1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H12" i="37"/>
  <c r="I12" i="37"/>
  <c r="I12" i="41" s="1"/>
  <c r="J12" i="37"/>
  <c r="J12" i="41" s="1"/>
  <c r="G60" i="41"/>
  <c r="H60" i="37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23" i="37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H72" i="37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H33" i="37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H43" i="37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H20" i="37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H29" i="37"/>
  <c r="G77" i="41"/>
  <c r="H77" i="37"/>
  <c r="H165" i="58"/>
  <c r="J165" i="58"/>
  <c r="I165" i="58"/>
  <c r="H249" i="58"/>
  <c r="I249" i="58"/>
  <c r="J249" i="58"/>
  <c r="H321" i="58"/>
  <c r="I321" i="58"/>
  <c r="J321" i="58"/>
  <c r="G151" i="41"/>
  <c r="H151" i="37"/>
  <c r="H151" i="41" s="1"/>
  <c r="J151" i="37"/>
  <c r="J151" i="41" s="1"/>
  <c r="I151" i="37"/>
  <c r="H235" i="58"/>
  <c r="J235" i="58"/>
  <c r="I235" i="58"/>
  <c r="G310" i="41"/>
  <c r="H310" i="37"/>
  <c r="H310" i="41" s="1"/>
  <c r="I310" i="37"/>
  <c r="I310" i="41" s="1"/>
  <c r="J310" i="37"/>
  <c r="H394" i="58"/>
  <c r="I394" i="58"/>
  <c r="J394" i="58"/>
  <c r="G71" i="41"/>
  <c r="H71" i="37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J300" i="41" s="1"/>
  <c r="I300" i="37"/>
  <c r="I300" i="41" s="1"/>
  <c r="H384" i="58"/>
  <c r="I384" i="58"/>
  <c r="J384" i="58"/>
  <c r="G24" i="41"/>
  <c r="H24" i="37"/>
  <c r="H155" i="58"/>
  <c r="I155" i="58"/>
  <c r="J155" i="58"/>
  <c r="H239" i="58"/>
  <c r="I239" i="58"/>
  <c r="J239" i="58"/>
  <c r="H313" i="58"/>
  <c r="I313" i="58"/>
  <c r="J313" i="58"/>
  <c r="G397" i="41"/>
  <c r="H397" i="37"/>
  <c r="H397" i="41" s="1"/>
  <c r="J397" i="37"/>
  <c r="J397" i="41" s="1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81" i="37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91" i="37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J161" i="41" s="1"/>
  <c r="H245" i="58"/>
  <c r="I245" i="58"/>
  <c r="J245" i="58"/>
  <c r="G318" i="41"/>
  <c r="H318" i="37"/>
  <c r="I318" i="37"/>
  <c r="I318" i="41" s="1"/>
  <c r="J318" i="37"/>
  <c r="H402" i="58"/>
  <c r="J402" i="58"/>
  <c r="I402" i="58"/>
  <c r="G68" i="41"/>
  <c r="H68" i="37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H85" i="37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H31" i="37"/>
  <c r="G79" i="41"/>
  <c r="H79" i="37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H51" i="37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76" i="37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H272" i="41" s="1"/>
  <c r="I272" i="37"/>
  <c r="I272" i="41" s="1"/>
  <c r="J272" i="37"/>
  <c r="J272" i="41" s="1"/>
  <c r="H352" i="58"/>
  <c r="I352" i="58"/>
  <c r="J352" i="58"/>
  <c r="G381" i="41"/>
  <c r="H381" i="37"/>
  <c r="H381" i="41" s="1"/>
  <c r="I381" i="37"/>
  <c r="I381" i="41" s="1"/>
  <c r="J381" i="37"/>
  <c r="J381" i="41" s="1"/>
  <c r="G37" i="41"/>
  <c r="H37" i="37"/>
  <c r="H177" i="58"/>
  <c r="J177" i="58"/>
  <c r="I177" i="58"/>
  <c r="G261" i="41"/>
  <c r="H261" i="37"/>
  <c r="H261" i="41" s="1"/>
  <c r="I261" i="37"/>
  <c r="J261" i="37"/>
  <c r="H337" i="58"/>
  <c r="J337" i="58"/>
  <c r="I337" i="58"/>
  <c r="H166" i="58"/>
  <c r="J166" i="58"/>
  <c r="I166" i="58"/>
  <c r="G250" i="41"/>
  <c r="H250" i="37"/>
  <c r="H250" i="41" s="1"/>
  <c r="J250" i="37"/>
  <c r="I250" i="37"/>
  <c r="I250" i="41" s="1"/>
  <c r="G323" i="41"/>
  <c r="H323" i="37"/>
  <c r="H323" i="41" s="1"/>
  <c r="I323" i="37"/>
  <c r="I323" i="41" s="1"/>
  <c r="J323" i="37"/>
  <c r="J323" i="41" s="1"/>
  <c r="G406" i="41"/>
  <c r="H406" i="37"/>
  <c r="H406" i="41" s="1"/>
  <c r="J406" i="37"/>
  <c r="J406" i="41" s="1"/>
  <c r="I406" i="37"/>
  <c r="I406" i="41" s="1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I153" i="41" s="1"/>
  <c r="J153" i="37"/>
  <c r="J153" i="41" s="1"/>
  <c r="G237" i="41"/>
  <c r="H237" i="37"/>
  <c r="J237" i="37"/>
  <c r="I237" i="37"/>
  <c r="G312" i="41"/>
  <c r="H312" i="37"/>
  <c r="J312" i="37"/>
  <c r="J312" i="41" s="1"/>
  <c r="I312" i="37"/>
  <c r="I312" i="41" s="1"/>
  <c r="G396" i="41"/>
  <c r="H396" i="37"/>
  <c r="J396" i="37"/>
  <c r="I396" i="37"/>
  <c r="G32" i="41"/>
  <c r="H32" i="37"/>
  <c r="G80" i="41"/>
  <c r="H80" i="37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I409" i="41" s="1"/>
  <c r="J409" i="37"/>
  <c r="J409" i="41" s="1"/>
  <c r="G182" i="41"/>
  <c r="H182" i="37"/>
  <c r="H182" i="41" s="1"/>
  <c r="J182" i="37"/>
  <c r="I182" i="37"/>
  <c r="G266" i="41"/>
  <c r="H266" i="37"/>
  <c r="H266" i="41" s="1"/>
  <c r="J266" i="37"/>
  <c r="I266" i="37"/>
  <c r="I266" i="41" s="1"/>
  <c r="H344" i="58"/>
  <c r="I344" i="58"/>
  <c r="J344" i="58"/>
  <c r="H422" i="58"/>
  <c r="I422" i="58"/>
  <c r="J422" i="58"/>
  <c r="G41" i="41"/>
  <c r="H41" i="37"/>
  <c r="G89" i="41"/>
  <c r="H89" i="37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I304" i="41" s="1"/>
  <c r="J304" i="37"/>
  <c r="J304" i="41" s="1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H174" i="41" s="1"/>
  <c r="J174" i="37"/>
  <c r="I174" i="37"/>
  <c r="I174" i="41" s="1"/>
  <c r="G258" i="41"/>
  <c r="H258" i="37"/>
  <c r="J258" i="37"/>
  <c r="I258" i="37"/>
  <c r="I258" i="41" s="1"/>
  <c r="G333" i="41"/>
  <c r="H333" i="37"/>
  <c r="H333" i="41" s="1"/>
  <c r="I333" i="37"/>
  <c r="J333" i="37"/>
  <c r="H414" i="58"/>
  <c r="I414" i="58"/>
  <c r="J414" i="58"/>
  <c r="G28" i="41"/>
  <c r="H28" i="37"/>
  <c r="G163" i="41"/>
  <c r="H163" i="37"/>
  <c r="I163" i="37"/>
  <c r="I163" i="41" s="1"/>
  <c r="J163" i="37"/>
  <c r="H247" i="58"/>
  <c r="I247" i="58"/>
  <c r="J247" i="58"/>
  <c r="G319" i="41"/>
  <c r="H319" i="37"/>
  <c r="I319" i="37"/>
  <c r="I319" i="41" s="1"/>
  <c r="J319" i="37"/>
  <c r="J319" i="41" s="1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88" i="37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49" i="37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H11" i="58"/>
  <c r="I11" i="58"/>
  <c r="J11" i="58"/>
  <c r="G59" i="41"/>
  <c r="H59" i="37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H36" i="37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H206" i="41" s="1"/>
  <c r="I206" i="37"/>
  <c r="J206" i="37"/>
  <c r="G284" i="41"/>
  <c r="H284" i="37"/>
  <c r="I284" i="37"/>
  <c r="J284" i="37"/>
  <c r="J284" i="41" s="1"/>
  <c r="G368" i="41"/>
  <c r="H368" i="37"/>
  <c r="J368" i="37"/>
  <c r="I368" i="37"/>
  <c r="G405" i="41"/>
  <c r="H405" i="37"/>
  <c r="J405" i="37"/>
  <c r="J405" i="41" s="1"/>
  <c r="I405" i="37"/>
  <c r="I405" i="41" s="1"/>
  <c r="G45" i="41"/>
  <c r="H45" i="37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I418" i="41" s="1"/>
  <c r="J418" i="37"/>
  <c r="G39" i="41"/>
  <c r="H39" i="37"/>
  <c r="G87" i="41"/>
  <c r="H87" i="37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H168" i="41" s="1"/>
  <c r="J168" i="37"/>
  <c r="J168" i="41" s="1"/>
  <c r="I168" i="37"/>
  <c r="G252" i="41"/>
  <c r="H252" i="37"/>
  <c r="I252" i="37"/>
  <c r="J252" i="37"/>
  <c r="G325" i="41"/>
  <c r="H325" i="37"/>
  <c r="H325" i="41" s="1"/>
  <c r="I325" i="37"/>
  <c r="I325" i="41" s="1"/>
  <c r="J325" i="37"/>
  <c r="H408" i="58"/>
  <c r="I408" i="58"/>
  <c r="J408" i="58"/>
  <c r="G40" i="41"/>
  <c r="H40" i="37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H360" i="41" s="1"/>
  <c r="I360" i="37"/>
  <c r="J360" i="37"/>
  <c r="G201" i="41"/>
  <c r="H201" i="37"/>
  <c r="I201" i="37"/>
  <c r="I201" i="41" s="1"/>
  <c r="J201" i="37"/>
  <c r="J201" i="41" s="1"/>
  <c r="G279" i="41"/>
  <c r="H279" i="37"/>
  <c r="I279" i="37"/>
  <c r="J279" i="37"/>
  <c r="G361" i="41"/>
  <c r="H361" i="37"/>
  <c r="J361" i="37"/>
  <c r="I361" i="37"/>
  <c r="I361" i="41" s="1"/>
  <c r="G159" i="41"/>
  <c r="H159" i="37"/>
  <c r="J159" i="37"/>
  <c r="I159" i="37"/>
  <c r="G243" i="41"/>
  <c r="H243" i="37"/>
  <c r="I243" i="37"/>
  <c r="I243" i="41" s="1"/>
  <c r="J243" i="37"/>
  <c r="J243" i="41" s="1"/>
  <c r="G316" i="41"/>
  <c r="H316" i="37"/>
  <c r="J316" i="37"/>
  <c r="I316" i="37"/>
  <c r="G400" i="41"/>
  <c r="H400" i="37"/>
  <c r="J400" i="37"/>
  <c r="J400" i="41" s="1"/>
  <c r="I400" i="37"/>
  <c r="G11" i="41"/>
  <c r="H11" i="37"/>
  <c r="I11" i="37"/>
  <c r="J11" i="37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I270" i="41" s="1"/>
  <c r="J270" i="37"/>
  <c r="H349" i="58"/>
  <c r="I349" i="58"/>
  <c r="J349" i="58"/>
  <c r="G84" i="41"/>
  <c r="H84" i="37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H47" i="37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H48" i="37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H57" i="37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9" i="37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H296" i="41" s="1"/>
  <c r="I296" i="37"/>
  <c r="J296" i="37"/>
  <c r="H380" i="58"/>
  <c r="J380" i="58"/>
  <c r="I380" i="58"/>
  <c r="G53" i="41"/>
  <c r="H53" i="37"/>
  <c r="G207" i="41"/>
  <c r="H207" i="37"/>
  <c r="J207" i="37"/>
  <c r="I207" i="37"/>
  <c r="H285" i="58"/>
  <c r="I285" i="58"/>
  <c r="J285" i="58"/>
  <c r="G393" i="41"/>
  <c r="H393" i="37"/>
  <c r="I393" i="37"/>
  <c r="I393" i="41" s="1"/>
  <c r="J393" i="37"/>
  <c r="J393" i="41" s="1"/>
  <c r="G196" i="41"/>
  <c r="H196" i="37"/>
  <c r="J196" i="37"/>
  <c r="I196" i="37"/>
  <c r="G274" i="41"/>
  <c r="H274" i="37"/>
  <c r="J274" i="37"/>
  <c r="J274" i="41" s="1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H180" i="41" s="1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I277" i="41" s="1"/>
  <c r="G359" i="41"/>
  <c r="H359" i="37"/>
  <c r="H359" i="41" s="1"/>
  <c r="I359" i="37"/>
  <c r="J359" i="37"/>
  <c r="H212" i="58"/>
  <c r="I212" i="58"/>
  <c r="J212" i="58"/>
  <c r="G290" i="41"/>
  <c r="H290" i="37"/>
  <c r="I290" i="37"/>
  <c r="J290" i="37"/>
  <c r="G374" i="41"/>
  <c r="H374" i="37"/>
  <c r="H374" i="41" s="1"/>
  <c r="J374" i="37"/>
  <c r="J374" i="41" s="1"/>
  <c r="I374" i="37"/>
  <c r="I374" i="41" s="1"/>
  <c r="H213" i="58"/>
  <c r="J213" i="58"/>
  <c r="I213" i="58"/>
  <c r="H291" i="58"/>
  <c r="I291" i="58"/>
  <c r="J291" i="58"/>
  <c r="G375" i="41"/>
  <c r="H375" i="37"/>
  <c r="H375" i="41" s="1"/>
  <c r="J375" i="37"/>
  <c r="J375" i="41" s="1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J412" i="41" s="1"/>
  <c r="G67" i="41"/>
  <c r="H67" i="37"/>
  <c r="G144" i="41"/>
  <c r="H144" i="37"/>
  <c r="I144" i="37"/>
  <c r="J144" i="37"/>
  <c r="G228" i="41"/>
  <c r="H228" i="37"/>
  <c r="I228" i="37"/>
  <c r="J228" i="37"/>
  <c r="J228" i="41" s="1"/>
  <c r="G305" i="41"/>
  <c r="H305" i="37"/>
  <c r="H305" i="41" s="1"/>
  <c r="I305" i="37"/>
  <c r="J305" i="37"/>
  <c r="G389" i="41"/>
  <c r="H389" i="37"/>
  <c r="J389" i="37"/>
  <c r="J389" i="41" s="1"/>
  <c r="I389" i="37"/>
  <c r="I389" i="41" s="1"/>
  <c r="H204" i="58"/>
  <c r="I204" i="58"/>
  <c r="J204" i="58"/>
  <c r="H282" i="58"/>
  <c r="I282" i="58"/>
  <c r="J282" i="58"/>
  <c r="H365" i="58"/>
  <c r="J365" i="58"/>
  <c r="I365" i="58"/>
  <c r="G44" i="41"/>
  <c r="H44" i="37"/>
  <c r="G92" i="41"/>
  <c r="H92" i="37"/>
  <c r="G193" i="41"/>
  <c r="H193" i="37"/>
  <c r="J193" i="37"/>
  <c r="J193" i="41" s="1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H13" i="37"/>
  <c r="I13" i="37"/>
  <c r="J13" i="37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H55" i="37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H17" i="37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H27" i="37"/>
  <c r="G75" i="41"/>
  <c r="H75" i="37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H13" i="58"/>
  <c r="I13" i="58"/>
  <c r="J13" i="58"/>
  <c r="G61" i="41"/>
  <c r="H61" i="37"/>
  <c r="H219" i="58"/>
  <c r="I219" i="58"/>
  <c r="J219" i="58"/>
  <c r="H297" i="58"/>
  <c r="I297" i="58"/>
  <c r="J297" i="58"/>
  <c r="G417" i="41"/>
  <c r="H417" i="37"/>
  <c r="I417" i="37"/>
  <c r="I417" i="41" s="1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H287" i="41" s="1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56" i="37"/>
  <c r="H211" i="58"/>
  <c r="J211" i="58"/>
  <c r="I211" i="58"/>
  <c r="H289" i="58"/>
  <c r="I289" i="58"/>
  <c r="J289" i="58"/>
  <c r="H373" i="58"/>
  <c r="J373" i="58"/>
  <c r="I373" i="58"/>
  <c r="G224" i="41"/>
  <c r="H224" i="37"/>
  <c r="H224" i="41" s="1"/>
  <c r="J224" i="37"/>
  <c r="J224" i="41" s="1"/>
  <c r="I224" i="37"/>
  <c r="G302" i="41"/>
  <c r="H302" i="37"/>
  <c r="J302" i="37"/>
  <c r="I302" i="37"/>
  <c r="G386" i="41"/>
  <c r="H386" i="37"/>
  <c r="H386" i="41" s="1"/>
  <c r="I386" i="37"/>
  <c r="J386" i="37"/>
  <c r="G65" i="41"/>
  <c r="H65" i="37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I347" i="41" s="1"/>
  <c r="J347" i="37"/>
  <c r="J347" i="41" s="1"/>
  <c r="G160" i="41"/>
  <c r="H160" i="37"/>
  <c r="H160" i="41" s="1"/>
  <c r="J160" i="37"/>
  <c r="I160" i="37"/>
  <c r="G244" i="41"/>
  <c r="H244" i="37"/>
  <c r="I244" i="37"/>
  <c r="J244" i="37"/>
  <c r="G317" i="41"/>
  <c r="H317" i="37"/>
  <c r="H317" i="41" s="1"/>
  <c r="I317" i="37"/>
  <c r="I317" i="41" s="1"/>
  <c r="J317" i="37"/>
  <c r="J317" i="41" s="1"/>
  <c r="G401" i="41"/>
  <c r="H401" i="37"/>
  <c r="J401" i="37"/>
  <c r="I401" i="37"/>
  <c r="I401" i="41" s="1"/>
  <c r="H216" i="58"/>
  <c r="I216" i="58"/>
  <c r="J216" i="58"/>
  <c r="H294" i="58"/>
  <c r="J294" i="58"/>
  <c r="I294" i="58"/>
  <c r="G378" i="41"/>
  <c r="H378" i="37"/>
  <c r="J378" i="37"/>
  <c r="I378" i="37"/>
  <c r="G52" i="41"/>
  <c r="H52" i="37"/>
  <c r="H205" i="58"/>
  <c r="J205" i="58"/>
  <c r="I205" i="58"/>
  <c r="H283" i="58"/>
  <c r="I283" i="58"/>
  <c r="J283" i="58"/>
  <c r="H367" i="58"/>
  <c r="I367" i="58"/>
  <c r="J367" i="58"/>
  <c r="I181" i="41" l="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J11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I11" i="41"/>
  <c r="C35" i="63"/>
  <c r="I368" i="41"/>
  <c r="F265" i="66"/>
  <c r="D67" i="57"/>
  <c r="J367" i="41"/>
  <c r="H190" i="41"/>
  <c r="D3" i="57"/>
  <c r="H225" i="41"/>
  <c r="F4" i="66"/>
  <c r="N4" i="66" s="1"/>
  <c r="J198" i="41"/>
  <c r="J209" i="41"/>
  <c r="I208" i="41"/>
  <c r="J219" i="41"/>
  <c r="J308" i="41"/>
  <c r="C14" i="63"/>
  <c r="I144" i="41"/>
  <c r="H365" i="41"/>
  <c r="I197" i="41"/>
  <c r="D44" i="57"/>
  <c r="F160" i="66"/>
  <c r="I415" i="41"/>
  <c r="I175" i="41"/>
  <c r="J192" i="41"/>
  <c r="I215" i="41"/>
  <c r="H408" i="41"/>
  <c r="I419" i="41"/>
  <c r="H179" i="41"/>
  <c r="I195" i="41"/>
  <c r="D51" i="57"/>
  <c r="F157" i="66"/>
  <c r="N157" i="66" s="1"/>
  <c r="I247" i="41"/>
  <c r="H364" i="41"/>
  <c r="H143" i="41"/>
  <c r="D7" i="57"/>
  <c r="F24" i="66"/>
  <c r="N24" i="66" s="1"/>
  <c r="H189" i="41"/>
  <c r="H324" i="41"/>
  <c r="H166" i="41"/>
  <c r="H307" i="41"/>
  <c r="J402" i="41"/>
  <c r="H191" i="41"/>
  <c r="I214" i="41"/>
  <c r="J255" i="41"/>
  <c r="H410" i="41"/>
  <c r="H170" i="41"/>
  <c r="H394" i="41"/>
  <c r="E393" i="74"/>
  <c r="F86" i="66"/>
  <c r="I493" i="37"/>
  <c r="I494" i="37"/>
  <c r="I321" i="41"/>
  <c r="D17" i="57"/>
  <c r="E393" i="38"/>
  <c r="M86" i="6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N206" i="66" s="1"/>
  <c r="D62" i="57"/>
  <c r="J247" i="41"/>
  <c r="J194" i="41"/>
  <c r="I402" i="41"/>
  <c r="J214" i="41"/>
  <c r="I255" i="41"/>
  <c r="J155" i="41"/>
  <c r="I236" i="41"/>
  <c r="J493" i="37"/>
  <c r="F134" i="66"/>
  <c r="E394" i="38"/>
  <c r="M134" i="66" s="1"/>
  <c r="J494" i="37"/>
  <c r="J321" i="41"/>
  <c r="E394" i="74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34" i="53"/>
  <c r="F34" i="53" s="1"/>
  <c r="D79" i="57"/>
  <c r="H367" i="41"/>
  <c r="F130" i="66"/>
  <c r="D40" i="57"/>
  <c r="E28" i="53"/>
  <c r="F28" i="53" s="1"/>
  <c r="H34" i="53" s="1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N254" i="66" s="1"/>
  <c r="H247" i="41"/>
  <c r="J281" i="41"/>
  <c r="J345" i="41"/>
  <c r="F109" i="66"/>
  <c r="N109" i="66" s="1"/>
  <c r="D38" i="57"/>
  <c r="J422" i="41"/>
  <c r="I169" i="41"/>
  <c r="I251" i="41"/>
  <c r="I337" i="41"/>
  <c r="I194" i="41"/>
  <c r="E397" i="74"/>
  <c r="E397" i="38"/>
  <c r="M278" i="66" s="1"/>
  <c r="J494" i="58"/>
  <c r="D69" i="57"/>
  <c r="F278" i="66"/>
  <c r="J493" i="58"/>
  <c r="F279" i="66" s="1"/>
  <c r="N279" i="66" s="1"/>
  <c r="J231" i="41"/>
  <c r="H402" i="41"/>
  <c r="J348" i="41"/>
  <c r="H214" i="41"/>
  <c r="H255" i="41"/>
  <c r="J328" i="41"/>
  <c r="I155" i="41"/>
  <c r="I222" i="41"/>
  <c r="J236" i="41"/>
  <c r="E392" i="74"/>
  <c r="F38" i="66"/>
  <c r="H321" i="41"/>
  <c r="H493" i="37"/>
  <c r="D4" i="57"/>
  <c r="E392" i="38"/>
  <c r="M38" i="66" s="1"/>
  <c r="H494" i="37"/>
  <c r="H353" i="41"/>
  <c r="H260" i="41"/>
  <c r="H295" i="41"/>
  <c r="H314" i="41"/>
  <c r="H385" i="41"/>
  <c r="J372" i="41"/>
  <c r="F169" i="66"/>
  <c r="D41" i="57"/>
  <c r="D66" i="57"/>
  <c r="E22" i="53"/>
  <c r="F22" i="53" s="1"/>
  <c r="H16" i="53" s="1"/>
  <c r="F226" i="66"/>
  <c r="I294" i="41"/>
  <c r="F82" i="66"/>
  <c r="I387" i="41"/>
  <c r="D27" i="57"/>
  <c r="E16" i="53"/>
  <c r="F16" i="53" s="1"/>
  <c r="H22" i="53" s="1"/>
  <c r="I141" i="41"/>
  <c r="F73" i="66"/>
  <c r="D15" i="57"/>
  <c r="H211" i="41"/>
  <c r="J13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N158" i="66" s="1"/>
  <c r="D49" i="57"/>
  <c r="I281" i="41"/>
  <c r="I345" i="41"/>
  <c r="D25" i="57"/>
  <c r="F61" i="66"/>
  <c r="N61" i="66" s="1"/>
  <c r="I422" i="41"/>
  <c r="J169" i="41"/>
  <c r="J251" i="41"/>
  <c r="J337" i="41"/>
  <c r="H194" i="41"/>
  <c r="I494" i="58"/>
  <c r="E396" i="74"/>
  <c r="F230" i="66"/>
  <c r="E396" i="38"/>
  <c r="M230" i="66" s="1"/>
  <c r="I493" i="58"/>
  <c r="F231" i="66" s="1"/>
  <c r="N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E10" i="53"/>
  <c r="F10" i="53" s="1"/>
  <c r="H4" i="53" s="1"/>
  <c r="F178" i="66"/>
  <c r="J283" i="41"/>
  <c r="J294" i="41"/>
  <c r="H387" i="41"/>
  <c r="D14" i="57"/>
  <c r="E4" i="53"/>
  <c r="F4" i="53" s="1"/>
  <c r="F34" i="66"/>
  <c r="D2" i="57"/>
  <c r="H141" i="41"/>
  <c r="F25" i="66"/>
  <c r="J371" i="41"/>
  <c r="I13" i="41"/>
  <c r="I232" i="41"/>
  <c r="I271" i="41"/>
  <c r="H282" i="41"/>
  <c r="J331" i="41"/>
  <c r="I356" i="41"/>
  <c r="I335" i="41"/>
  <c r="I377" i="41"/>
  <c r="H200" i="41"/>
  <c r="J340" i="41"/>
  <c r="F216" i="66"/>
  <c r="N216" i="66" s="1"/>
  <c r="D59" i="57"/>
  <c r="H281" i="41"/>
  <c r="H345" i="41"/>
  <c r="D12" i="57"/>
  <c r="F13" i="66"/>
  <c r="N13" i="66" s="1"/>
  <c r="H422" i="41"/>
  <c r="H169" i="41"/>
  <c r="H251" i="41"/>
  <c r="H337" i="41"/>
  <c r="E395" i="74"/>
  <c r="H494" i="58"/>
  <c r="D43" i="57"/>
  <c r="H493" i="58"/>
  <c r="F183" i="66" s="1"/>
  <c r="N183" i="66" s="1"/>
  <c r="E395" i="38"/>
  <c r="M182" i="66" s="1"/>
  <c r="F182" i="66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I283" i="41"/>
  <c r="H294" i="41"/>
  <c r="I373" i="41"/>
  <c r="I371" i="41"/>
  <c r="C8" i="63"/>
  <c r="H13" i="41"/>
  <c r="H232" i="41"/>
  <c r="D76" i="57"/>
  <c r="F273" i="66"/>
  <c r="N273" i="66" s="1"/>
  <c r="H271" i="41"/>
  <c r="H331" i="41"/>
  <c r="J291" i="41"/>
  <c r="J341" i="41"/>
  <c r="J356" i="41"/>
  <c r="F71" i="66"/>
  <c r="N71" i="66" s="1"/>
  <c r="I369" i="41"/>
  <c r="D26" i="57"/>
  <c r="H335" i="41"/>
  <c r="I349" i="41"/>
  <c r="J377" i="41"/>
  <c r="H340" i="41"/>
  <c r="I339" i="41"/>
  <c r="F215" i="66"/>
  <c r="N215" i="66" s="1"/>
  <c r="D65" i="57"/>
  <c r="D72" i="57"/>
  <c r="F264" i="66"/>
  <c r="N264" i="66" s="1"/>
  <c r="J403" i="41"/>
  <c r="F281" i="66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H283" i="41"/>
  <c r="J268" i="41"/>
  <c r="F125" i="66"/>
  <c r="J303" i="41"/>
  <c r="D35" i="57"/>
  <c r="J373" i="41"/>
  <c r="H371" i="41"/>
  <c r="F225" i="66"/>
  <c r="N225" i="66" s="1"/>
  <c r="D63" i="57"/>
  <c r="I204" i="41"/>
  <c r="I291" i="41"/>
  <c r="I341" i="41"/>
  <c r="H356" i="41"/>
  <c r="I285" i="41"/>
  <c r="F81" i="66"/>
  <c r="N81" i="66" s="1"/>
  <c r="D24" i="57"/>
  <c r="J369" i="41"/>
  <c r="D39" i="57"/>
  <c r="F119" i="66"/>
  <c r="N119" i="66" s="1"/>
  <c r="J349" i="41"/>
  <c r="H377" i="41"/>
  <c r="J339" i="41"/>
  <c r="D78" i="57"/>
  <c r="F263" i="66"/>
  <c r="N263" i="66" s="1"/>
  <c r="D46" i="57"/>
  <c r="F168" i="66"/>
  <c r="N168" i="66" s="1"/>
  <c r="I403" i="41"/>
  <c r="J203" i="41"/>
  <c r="I227" i="41"/>
  <c r="J267" i="41"/>
  <c r="D36" i="57"/>
  <c r="F110" i="66"/>
  <c r="N110" i="66" s="1"/>
  <c r="J344" i="41"/>
  <c r="I407" i="41"/>
  <c r="I352" i="41"/>
  <c r="C26" i="63"/>
  <c r="J152" i="41"/>
  <c r="D60" i="57"/>
  <c r="F233" i="66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H416" i="41"/>
  <c r="H176" i="41"/>
  <c r="H217" i="41"/>
  <c r="H240" i="41"/>
  <c r="J220" i="41"/>
  <c r="H149" i="41"/>
  <c r="C48" i="39" s="1"/>
  <c r="I248" i="41"/>
  <c r="D48" i="57"/>
  <c r="F173" i="66"/>
  <c r="I216" i="41"/>
  <c r="I268" i="41"/>
  <c r="F77" i="66"/>
  <c r="I303" i="41"/>
  <c r="D22" i="57"/>
  <c r="H373" i="41"/>
  <c r="I297" i="41"/>
  <c r="I392" i="41"/>
  <c r="C15" i="63"/>
  <c r="I148" i="41"/>
  <c r="F177" i="66"/>
  <c r="N177" i="66" s="1"/>
  <c r="D50" i="57"/>
  <c r="J204" i="41"/>
  <c r="C44" i="63"/>
  <c r="J256" i="41"/>
  <c r="H291" i="41"/>
  <c r="I199" i="41"/>
  <c r="H341" i="41"/>
  <c r="F129" i="66"/>
  <c r="N129" i="66" s="1"/>
  <c r="J285" i="41"/>
  <c r="D37" i="57"/>
  <c r="D13" i="57"/>
  <c r="H369" i="41"/>
  <c r="F23" i="66"/>
  <c r="N23" i="66" s="1"/>
  <c r="I259" i="41"/>
  <c r="H349" i="41"/>
  <c r="H339" i="41"/>
  <c r="D52" i="57"/>
  <c r="F167" i="66"/>
  <c r="N167" i="66" s="1"/>
  <c r="H403" i="41"/>
  <c r="I203" i="41"/>
  <c r="J227" i="41"/>
  <c r="I267" i="41"/>
  <c r="D23" i="57"/>
  <c r="F62" i="66"/>
  <c r="N62" i="66" s="1"/>
  <c r="I344" i="41"/>
  <c r="I327" i="41"/>
  <c r="J407" i="41"/>
  <c r="J352" i="41"/>
  <c r="C16" i="63"/>
  <c r="I152" i="41"/>
  <c r="F185" i="66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N196" i="66" s="1"/>
  <c r="D55" i="57"/>
  <c r="I205" i="41"/>
  <c r="J216" i="41"/>
  <c r="H268" i="41"/>
  <c r="H303" i="41"/>
  <c r="F29" i="66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N33" i="66" s="1"/>
  <c r="H285" i="41"/>
  <c r="I218" i="41"/>
  <c r="J259" i="41"/>
  <c r="J293" i="41"/>
  <c r="I273" i="41"/>
  <c r="H203" i="41"/>
  <c r="H227" i="41"/>
  <c r="H267" i="41"/>
  <c r="D10" i="57"/>
  <c r="F14" i="66"/>
  <c r="N14" i="66" s="1"/>
  <c r="H344" i="41"/>
  <c r="J327" i="41"/>
  <c r="H407" i="41"/>
  <c r="H352" i="41"/>
  <c r="C6" i="63"/>
  <c r="H152" i="41"/>
  <c r="F210" i="66"/>
  <c r="N210" i="66" s="1"/>
  <c r="D58" i="57"/>
  <c r="H391" i="41"/>
  <c r="H147" i="41"/>
  <c r="J245" i="41"/>
  <c r="H269" i="41"/>
  <c r="J292" i="41"/>
  <c r="I329" i="41"/>
  <c r="H254" i="41"/>
  <c r="J384" i="41"/>
  <c r="J165" i="41"/>
  <c r="F114" i="66"/>
  <c r="N114" i="66" s="1"/>
  <c r="D32" i="57"/>
  <c r="J336" i="41"/>
  <c r="I379" i="41"/>
  <c r="I229" i="41"/>
  <c r="J315" i="41"/>
  <c r="J156" i="41"/>
  <c r="J223" i="41"/>
  <c r="D68" i="57"/>
  <c r="F244" i="66"/>
  <c r="N244" i="66" s="1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N258" i="66" s="1"/>
  <c r="H245" i="41"/>
  <c r="I292" i="41"/>
  <c r="J329" i="41"/>
  <c r="I239" i="41"/>
  <c r="H384" i="41"/>
  <c r="I311" i="41"/>
  <c r="F66" i="66"/>
  <c r="N66" i="66" s="1"/>
  <c r="D19" i="57"/>
  <c r="I165" i="41"/>
  <c r="I336" i="41"/>
  <c r="H12" i="41"/>
  <c r="J379" i="41"/>
  <c r="H229" i="41"/>
  <c r="H315" i="41"/>
  <c r="I156" i="41"/>
  <c r="H223" i="41"/>
  <c r="I309" i="41"/>
  <c r="F148" i="66"/>
  <c r="N148" i="66" s="1"/>
  <c r="D42" i="57"/>
  <c r="C55" i="63"/>
  <c r="H205" i="41"/>
  <c r="J190" i="41"/>
  <c r="D29" i="57"/>
  <c r="J225" i="41"/>
  <c r="F100" i="66"/>
  <c r="N100" i="66" s="1"/>
  <c r="J289" i="41"/>
  <c r="H276" i="41"/>
  <c r="H286" i="41"/>
  <c r="H207" i="41"/>
  <c r="D5" i="57"/>
  <c r="F16" i="66"/>
  <c r="I365" i="41"/>
  <c r="J213" i="41"/>
  <c r="I212" i="41"/>
  <c r="J264" i="41"/>
  <c r="H275" i="41"/>
  <c r="F208" i="66"/>
  <c r="D57" i="57"/>
  <c r="H218" i="41"/>
  <c r="H293" i="41"/>
  <c r="I343" i="41"/>
  <c r="J408" i="41"/>
  <c r="I179" i="41"/>
  <c r="I262" i="41"/>
  <c r="H273" i="41"/>
  <c r="D77" i="57"/>
  <c r="F253" i="66"/>
  <c r="N253" i="66" s="1"/>
  <c r="I414" i="41"/>
  <c r="I364" i="41"/>
  <c r="J143" i="41"/>
  <c r="D20" i="57"/>
  <c r="I189" i="41"/>
  <c r="F72" i="66"/>
  <c r="N72" i="66" s="1"/>
  <c r="J324" i="41"/>
  <c r="J166" i="41"/>
  <c r="J177" i="41"/>
  <c r="D45" i="57"/>
  <c r="F162" i="66"/>
  <c r="N162" i="66" s="1"/>
  <c r="I307" i="41"/>
  <c r="I191" i="41"/>
  <c r="H292" i="41"/>
  <c r="H329" i="41"/>
  <c r="J410" i="41"/>
  <c r="I170" i="41"/>
  <c r="J239" i="41"/>
  <c r="J311" i="41"/>
  <c r="J394" i="41"/>
  <c r="F18" i="66"/>
  <c r="N18" i="66" s="1"/>
  <c r="D6" i="57"/>
  <c r="H165" i="41"/>
  <c r="H336" i="41"/>
  <c r="H379" i="41"/>
  <c r="H156" i="41"/>
  <c r="J382" i="41"/>
  <c r="J309" i="41"/>
  <c r="J404" i="41"/>
  <c r="F217" i="66"/>
  <c r="D54" i="57"/>
  <c r="I190" i="41"/>
  <c r="D16" i="57"/>
  <c r="F52" i="66"/>
  <c r="N52" i="66" s="1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D70" i="57"/>
  <c r="H11" i="41"/>
  <c r="H423" i="37"/>
  <c r="H424" i="37"/>
  <c r="F49" i="66" s="1"/>
  <c r="J415" i="41"/>
  <c r="J175" i="41"/>
  <c r="H343" i="41"/>
  <c r="I408" i="41"/>
  <c r="J419" i="41"/>
  <c r="J179" i="41"/>
  <c r="H262" i="41"/>
  <c r="F205" i="66"/>
  <c r="N205" i="66" s="1"/>
  <c r="D64" i="57"/>
  <c r="H414" i="41"/>
  <c r="J364" i="41"/>
  <c r="I143" i="41"/>
  <c r="J189" i="41"/>
  <c r="D33" i="57"/>
  <c r="F120" i="66"/>
  <c r="N120" i="66" s="1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D48" i="39" l="1"/>
  <c r="E112" i="74" s="1"/>
  <c r="G22" i="53"/>
  <c r="L50" i="39"/>
  <c r="E165" i="38" s="1"/>
  <c r="C49" i="39"/>
  <c r="E96" i="74" s="1"/>
  <c r="L51" i="39"/>
  <c r="E166" i="74" s="1"/>
  <c r="E48" i="39"/>
  <c r="E129" i="74" s="1"/>
  <c r="M51" i="39"/>
  <c r="E183" i="74" s="1"/>
  <c r="C51" i="39"/>
  <c r="E98" i="38" s="1"/>
  <c r="D49" i="39"/>
  <c r="E113" i="38" s="1"/>
  <c r="N134" i="66"/>
  <c r="E50" i="39"/>
  <c r="E131" i="74" s="1"/>
  <c r="E49" i="39"/>
  <c r="E130" i="38" s="1"/>
  <c r="E51" i="39"/>
  <c r="E5" i="53"/>
  <c r="C50" i="39"/>
  <c r="E97" i="38" s="1"/>
  <c r="L48" i="39"/>
  <c r="E166" i="38"/>
  <c r="E112" i="38"/>
  <c r="F88" i="66"/>
  <c r="E15" i="53"/>
  <c r="F15" i="53" s="1"/>
  <c r="H21" i="53" s="1"/>
  <c r="I494" i="41"/>
  <c r="F184" i="66"/>
  <c r="E9" i="53"/>
  <c r="F9" i="53" s="1"/>
  <c r="H3" i="53" s="1"/>
  <c r="E3" i="53"/>
  <c r="F3" i="53" s="1"/>
  <c r="F40" i="66"/>
  <c r="H494" i="41"/>
  <c r="J494" i="41"/>
  <c r="F136" i="66"/>
  <c r="E27" i="53"/>
  <c r="F27" i="53" s="1"/>
  <c r="H33" i="53" s="1"/>
  <c r="I493" i="41"/>
  <c r="F87" i="66"/>
  <c r="N87" i="66" s="1"/>
  <c r="Y210" i="66"/>
  <c r="Y66" i="66"/>
  <c r="Z66" i="66"/>
  <c r="Z210" i="66"/>
  <c r="Z129" i="66"/>
  <c r="Z273" i="66"/>
  <c r="Y273" i="66"/>
  <c r="Y129" i="66"/>
  <c r="O9" i="41"/>
  <c r="K48" i="39"/>
  <c r="N230" i="66"/>
  <c r="M48" i="39"/>
  <c r="N86" i="66"/>
  <c r="K49" i="39"/>
  <c r="G16" i="53"/>
  <c r="Y24" i="66"/>
  <c r="Y168" i="66"/>
  <c r="Z24" i="66"/>
  <c r="Z168" i="66"/>
  <c r="Z225" i="66"/>
  <c r="Z81" i="66"/>
  <c r="Y225" i="66"/>
  <c r="Y81" i="66"/>
  <c r="Z216" i="66"/>
  <c r="Z72" i="66"/>
  <c r="Y72" i="66"/>
  <c r="Y216" i="66"/>
  <c r="L49" i="39"/>
  <c r="N9" i="41"/>
  <c r="D50" i="39"/>
  <c r="M50" i="39"/>
  <c r="F232" i="66"/>
  <c r="E21" i="53"/>
  <c r="F21" i="53" s="1"/>
  <c r="H15" i="53" s="1"/>
  <c r="F39" i="66"/>
  <c r="N39" i="66" s="1"/>
  <c r="H493" i="41"/>
  <c r="J493" i="41"/>
  <c r="F135" i="66"/>
  <c r="N135" i="66" s="1"/>
  <c r="Z264" i="66"/>
  <c r="Z120" i="66"/>
  <c r="Y120" i="66"/>
  <c r="Y264" i="66"/>
  <c r="M9" i="41"/>
  <c r="E132" i="38"/>
  <c r="E132" i="74"/>
  <c r="H10" i="53"/>
  <c r="G10" i="53" s="1"/>
  <c r="G4" i="53"/>
  <c r="Y109" i="66"/>
  <c r="Z109" i="66"/>
  <c r="Z253" i="66"/>
  <c r="Y253" i="66"/>
  <c r="Y4" i="66"/>
  <c r="Y148" i="66"/>
  <c r="H5" i="6"/>
  <c r="Z4" i="66"/>
  <c r="Z148" i="66"/>
  <c r="E95" i="38"/>
  <c r="E95" i="74"/>
  <c r="Y114" i="66"/>
  <c r="Z258" i="66"/>
  <c r="Z114" i="66"/>
  <c r="Y258" i="66"/>
  <c r="K50" i="39"/>
  <c r="N38" i="66"/>
  <c r="N278" i="66"/>
  <c r="Z134" i="66" s="1"/>
  <c r="E287" i="74"/>
  <c r="E287" i="38"/>
  <c r="M50" i="66" s="1"/>
  <c r="F50" i="66"/>
  <c r="Y100" i="66"/>
  <c r="J5" i="6"/>
  <c r="Y244" i="66"/>
  <c r="Z244" i="66"/>
  <c r="Z100" i="66"/>
  <c r="Y110" i="66"/>
  <c r="Z110" i="66"/>
  <c r="Z254" i="66"/>
  <c r="Y254" i="66"/>
  <c r="Z71" i="66"/>
  <c r="Z215" i="66"/>
  <c r="Y71" i="66"/>
  <c r="Y215" i="66"/>
  <c r="Y13" i="66"/>
  <c r="Z13" i="66"/>
  <c r="Y157" i="66"/>
  <c r="Z157" i="66"/>
  <c r="E163" i="74"/>
  <c r="E163" i="38"/>
  <c r="M49" i="39"/>
  <c r="Y52" i="66"/>
  <c r="Z52" i="66"/>
  <c r="Z196" i="66"/>
  <c r="Y196" i="66"/>
  <c r="I5" i="6"/>
  <c r="O8" i="41"/>
  <c r="Y263" i="66"/>
  <c r="Z263" i="66"/>
  <c r="Y119" i="66"/>
  <c r="Z119" i="66"/>
  <c r="E33" i="53"/>
  <c r="F33" i="53" s="1"/>
  <c r="F280" i="66"/>
  <c r="Z177" i="66"/>
  <c r="Y177" i="66"/>
  <c r="Z33" i="66"/>
  <c r="Y33" i="66"/>
  <c r="Y167" i="66"/>
  <c r="Z167" i="66"/>
  <c r="Y23" i="66"/>
  <c r="Z23" i="66"/>
  <c r="K51" i="39"/>
  <c r="D51" i="39"/>
  <c r="N182" i="66"/>
  <c r="E322" i="74"/>
  <c r="E316" i="38"/>
  <c r="E322" i="38"/>
  <c r="M226" i="66" s="1"/>
  <c r="E316" i="74"/>
  <c r="Y162" i="66"/>
  <c r="Y18" i="66"/>
  <c r="Z162" i="66"/>
  <c r="Z18" i="66"/>
  <c r="M8" i="41"/>
  <c r="Y62" i="66"/>
  <c r="Z62" i="66"/>
  <c r="Y206" i="66"/>
  <c r="Z206" i="66"/>
  <c r="Z61" i="66"/>
  <c r="Y61" i="66"/>
  <c r="Y205" i="66"/>
  <c r="Z205" i="66"/>
  <c r="G34" i="53"/>
  <c r="H28" i="53"/>
  <c r="G28" i="53" s="1"/>
  <c r="Z14" i="66"/>
  <c r="Z158" i="66"/>
  <c r="Y158" i="66"/>
  <c r="Y14" i="66"/>
  <c r="N8" i="41"/>
  <c r="I14" i="37"/>
  <c r="I14" i="58"/>
  <c r="J14" i="37"/>
  <c r="J14" i="58"/>
  <c r="H14" i="37"/>
  <c r="H14" i="58"/>
  <c r="G15" i="53" l="1"/>
  <c r="E183" i="38"/>
  <c r="E97" i="74"/>
  <c r="E165" i="74"/>
  <c r="E96" i="38"/>
  <c r="Y230" i="66"/>
  <c r="E129" i="38"/>
  <c r="E98" i="74"/>
  <c r="E130" i="74"/>
  <c r="E131" i="38"/>
  <c r="E113" i="74"/>
  <c r="N50" i="66"/>
  <c r="L226" i="66"/>
  <c r="E280" i="74"/>
  <c r="E286" i="74"/>
  <c r="E280" i="38"/>
  <c r="E286" i="38"/>
  <c r="Y278" i="66"/>
  <c r="E292" i="38"/>
  <c r="E298" i="38"/>
  <c r="M178" i="66" s="1"/>
  <c r="E292" i="74"/>
  <c r="E298" i="74"/>
  <c r="Y39" i="66"/>
  <c r="Y183" i="66"/>
  <c r="Z39" i="66"/>
  <c r="Z183" i="66"/>
  <c r="E304" i="38"/>
  <c r="E310" i="38"/>
  <c r="E310" i="74"/>
  <c r="E304" i="74"/>
  <c r="G21" i="53"/>
  <c r="J112" i="66"/>
  <c r="J457" i="37"/>
  <c r="J25" i="66"/>
  <c r="H456" i="37"/>
  <c r="E309" i="38"/>
  <c r="E303" i="74"/>
  <c r="E309" i="74"/>
  <c r="E303" i="38"/>
  <c r="J464" i="37"/>
  <c r="J125" i="66"/>
  <c r="E115" i="38"/>
  <c r="E115" i="74"/>
  <c r="J137" i="66"/>
  <c r="J465" i="37"/>
  <c r="E147" i="38"/>
  <c r="E147" i="74"/>
  <c r="J121" i="66"/>
  <c r="J456" i="37"/>
  <c r="E346" i="74"/>
  <c r="E340" i="74"/>
  <c r="E346" i="38"/>
  <c r="M274" i="66" s="1"/>
  <c r="E340" i="38"/>
  <c r="Z182" i="66"/>
  <c r="Z38" i="66"/>
  <c r="Y182" i="66"/>
  <c r="Y38" i="66"/>
  <c r="J281" i="66"/>
  <c r="J465" i="58"/>
  <c r="E182" i="38"/>
  <c r="E182" i="74"/>
  <c r="H9" i="53"/>
  <c r="G9" i="53" s="1"/>
  <c r="G3" i="53"/>
  <c r="I457" i="37"/>
  <c r="J64" i="66"/>
  <c r="E149" i="38"/>
  <c r="E149" i="74"/>
  <c r="G33" i="53"/>
  <c r="H27" i="53"/>
  <c r="G27" i="53" s="1"/>
  <c r="E114" i="38"/>
  <c r="E114" i="74"/>
  <c r="Z86" i="66"/>
  <c r="Y86" i="66"/>
  <c r="Z230" i="66"/>
  <c r="E328" i="74"/>
  <c r="E334" i="74"/>
  <c r="E328" i="38"/>
  <c r="E334" i="38"/>
  <c r="E180" i="74"/>
  <c r="E180" i="38"/>
  <c r="J16" i="66"/>
  <c r="H457" i="37"/>
  <c r="I464" i="58"/>
  <c r="J221" i="66"/>
  <c r="E148" i="38"/>
  <c r="E148" i="74"/>
  <c r="E164" i="74"/>
  <c r="E164" i="38"/>
  <c r="Z87" i="66"/>
  <c r="Y231" i="66"/>
  <c r="Y87" i="66"/>
  <c r="Z231" i="66"/>
  <c r="Y134" i="66"/>
  <c r="J29" i="66"/>
  <c r="H464" i="37"/>
  <c r="J233" i="66"/>
  <c r="I465" i="58"/>
  <c r="E181" i="38"/>
  <c r="E181" i="74"/>
  <c r="Y279" i="66"/>
  <c r="Z135" i="66"/>
  <c r="Z279" i="66"/>
  <c r="Y135" i="66"/>
  <c r="Z278" i="66"/>
  <c r="E146" i="74"/>
  <c r="E146" i="38"/>
  <c r="I456" i="37"/>
  <c r="J73" i="66"/>
  <c r="J217" i="66"/>
  <c r="I456" i="58"/>
  <c r="H465" i="37"/>
  <c r="J41" i="66"/>
  <c r="J14" i="41"/>
  <c r="I14" i="41"/>
  <c r="H14" i="41"/>
  <c r="H30" i="37"/>
  <c r="H22" i="37"/>
  <c r="H18" i="37"/>
  <c r="H26" i="37"/>
  <c r="I456" i="41" l="1"/>
  <c r="R41" i="66"/>
  <c r="S41" i="66"/>
  <c r="P41" i="66"/>
  <c r="V41" i="66" s="1"/>
  <c r="W41" i="66"/>
  <c r="N41" i="66"/>
  <c r="M130" i="66"/>
  <c r="D18" i="8"/>
  <c r="J185" i="66"/>
  <c r="H465" i="58"/>
  <c r="H465" i="41" s="1"/>
  <c r="J465" i="41"/>
  <c r="P25" i="66"/>
  <c r="V25" i="66" s="1"/>
  <c r="R25" i="66"/>
  <c r="S25" i="66"/>
  <c r="W25" i="66"/>
  <c r="N25" i="66"/>
  <c r="L130" i="66"/>
  <c r="P64" i="66"/>
  <c r="W64" i="66"/>
  <c r="S64" i="66"/>
  <c r="N64" i="66"/>
  <c r="G24" i="39"/>
  <c r="S137" i="66"/>
  <c r="W137" i="66"/>
  <c r="P137" i="66"/>
  <c r="N137" i="66"/>
  <c r="J208" i="66"/>
  <c r="F22" i="39" s="1"/>
  <c r="I457" i="58"/>
  <c r="I457" i="41" s="1"/>
  <c r="W112" i="66"/>
  <c r="S112" i="66"/>
  <c r="P112" i="66"/>
  <c r="N112" i="66"/>
  <c r="J256" i="66"/>
  <c r="G22" i="39" s="1"/>
  <c r="J457" i="58"/>
  <c r="J457" i="41" s="1"/>
  <c r="E279" i="38"/>
  <c r="E285" i="38"/>
  <c r="E279" i="74"/>
  <c r="E285" i="74"/>
  <c r="L274" i="66"/>
  <c r="I465" i="37"/>
  <c r="I465" i="41" s="1"/>
  <c r="J89" i="66"/>
  <c r="E315" i="38"/>
  <c r="E321" i="38"/>
  <c r="M232" i="66" s="1"/>
  <c r="E315" i="74"/>
  <c r="E321" i="74"/>
  <c r="L178" i="66"/>
  <c r="S217" i="66"/>
  <c r="P217" i="66"/>
  <c r="W217" i="66"/>
  <c r="N217" i="66"/>
  <c r="E291" i="38"/>
  <c r="E297" i="38"/>
  <c r="M184" i="66" s="1"/>
  <c r="E297" i="74"/>
  <c r="E291" i="74"/>
  <c r="W125" i="66"/>
  <c r="P125" i="66"/>
  <c r="S125" i="66"/>
  <c r="N125" i="66"/>
  <c r="P73" i="66"/>
  <c r="W73" i="66"/>
  <c r="S73" i="66"/>
  <c r="F21" i="39"/>
  <c r="N73" i="66"/>
  <c r="S233" i="66"/>
  <c r="P233" i="66"/>
  <c r="W233" i="66"/>
  <c r="N233" i="66"/>
  <c r="J173" i="66"/>
  <c r="H464" i="58"/>
  <c r="H464" i="41" s="1"/>
  <c r="B18" i="8"/>
  <c r="M34" i="66"/>
  <c r="N221" i="66"/>
  <c r="W221" i="66"/>
  <c r="S221" i="66"/>
  <c r="P221" i="66"/>
  <c r="J464" i="58"/>
  <c r="J464" i="41" s="1"/>
  <c r="J269" i="66"/>
  <c r="G23" i="39" s="1"/>
  <c r="C18" i="8"/>
  <c r="M82" i="66"/>
  <c r="L34" i="66"/>
  <c r="J169" i="66"/>
  <c r="H456" i="58"/>
  <c r="H456" i="41" s="1"/>
  <c r="N29" i="66"/>
  <c r="R29" i="66"/>
  <c r="P29" i="66"/>
  <c r="V29" i="66" s="1"/>
  <c r="W29" i="66"/>
  <c r="S29" i="66"/>
  <c r="L88" i="66"/>
  <c r="L82" i="66"/>
  <c r="I464" i="37"/>
  <c r="I464" i="41" s="1"/>
  <c r="J77" i="66"/>
  <c r="P121" i="66"/>
  <c r="S121" i="66"/>
  <c r="W121" i="66"/>
  <c r="N121" i="66"/>
  <c r="P16" i="66"/>
  <c r="V16" i="66" s="1"/>
  <c r="R16" i="66"/>
  <c r="S16" i="66"/>
  <c r="W16" i="66"/>
  <c r="N16" i="66"/>
  <c r="E327" i="38"/>
  <c r="E333" i="38"/>
  <c r="E327" i="74"/>
  <c r="E333" i="74"/>
  <c r="S281" i="66"/>
  <c r="P281" i="66"/>
  <c r="W281" i="66"/>
  <c r="N281" i="66"/>
  <c r="O281" i="66" s="1"/>
  <c r="P226" i="66"/>
  <c r="N226" i="66"/>
  <c r="J456" i="58"/>
  <c r="J456" i="41" s="1"/>
  <c r="J265" i="66"/>
  <c r="G21" i="39" s="1"/>
  <c r="E339" i="38"/>
  <c r="E345" i="38"/>
  <c r="M280" i="66" s="1"/>
  <c r="E339" i="74"/>
  <c r="E345" i="74"/>
  <c r="J160" i="66"/>
  <c r="H457" i="58"/>
  <c r="H457" i="41" s="1"/>
  <c r="M88" i="66"/>
  <c r="H425" i="37"/>
  <c r="C9" i="63" s="1"/>
  <c r="X41" i="66" l="1"/>
  <c r="X16" i="66"/>
  <c r="T29" i="66"/>
  <c r="X25" i="66"/>
  <c r="C17" i="8"/>
  <c r="T16" i="66"/>
  <c r="L184" i="66"/>
  <c r="S89" i="66"/>
  <c r="P89" i="66"/>
  <c r="W89" i="66"/>
  <c r="F24" i="39"/>
  <c r="N89" i="66"/>
  <c r="L136" i="66"/>
  <c r="O217" i="66"/>
  <c r="D17" i="8"/>
  <c r="M136" i="66"/>
  <c r="P77" i="66"/>
  <c r="S77" i="66"/>
  <c r="W77" i="66"/>
  <c r="N77" i="66"/>
  <c r="O221" i="66" s="1"/>
  <c r="F23" i="39"/>
  <c r="L280" i="66"/>
  <c r="P265" i="66"/>
  <c r="S265" i="66"/>
  <c r="W265" i="66"/>
  <c r="N265" i="66"/>
  <c r="O265" i="66" s="1"/>
  <c r="S169" i="66"/>
  <c r="R169" i="66"/>
  <c r="P169" i="66"/>
  <c r="V169" i="66" s="1"/>
  <c r="W169" i="66"/>
  <c r="N169" i="66"/>
  <c r="O169" i="66" s="1"/>
  <c r="P274" i="66"/>
  <c r="N274" i="66"/>
  <c r="R185" i="66"/>
  <c r="P185" i="66"/>
  <c r="V185" i="66" s="1"/>
  <c r="S185" i="66"/>
  <c r="W185" i="66"/>
  <c r="N185" i="66"/>
  <c r="O185" i="66" s="1"/>
  <c r="P82" i="66"/>
  <c r="N82" i="66"/>
  <c r="R34" i="66"/>
  <c r="T34" i="66" s="1"/>
  <c r="P34" i="66"/>
  <c r="V34" i="66" s="1"/>
  <c r="X34" i="66" s="1"/>
  <c r="N34" i="66"/>
  <c r="R178" i="66"/>
  <c r="T178" i="66" s="1"/>
  <c r="P178" i="66"/>
  <c r="V178" i="66" s="1"/>
  <c r="X178" i="66" s="1"/>
  <c r="N178" i="66"/>
  <c r="M40" i="66"/>
  <c r="B17" i="8"/>
  <c r="W208" i="66"/>
  <c r="S208" i="66"/>
  <c r="P208" i="66"/>
  <c r="N208" i="66"/>
  <c r="O208" i="66" s="1"/>
  <c r="P88" i="66"/>
  <c r="N88" i="66"/>
  <c r="P173" i="66"/>
  <c r="V173" i="66" s="1"/>
  <c r="S173" i="66"/>
  <c r="R173" i="66"/>
  <c r="W173" i="66"/>
  <c r="N173" i="66"/>
  <c r="O173" i="66" s="1"/>
  <c r="L40" i="66"/>
  <c r="P130" i="66"/>
  <c r="N130" i="66"/>
  <c r="O233" i="66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O256" i="66" s="1"/>
  <c r="Q281" i="66"/>
  <c r="R281" i="66" s="1"/>
  <c r="T281" i="66" s="1"/>
  <c r="V281" i="66"/>
  <c r="X281" i="66" s="1"/>
  <c r="U281" i="66"/>
  <c r="S160" i="66"/>
  <c r="P160" i="66"/>
  <c r="V160" i="66" s="1"/>
  <c r="R160" i="66"/>
  <c r="W160" i="66"/>
  <c r="N160" i="66"/>
  <c r="O160" i="66" s="1"/>
  <c r="T41" i="66"/>
  <c r="W269" i="66"/>
  <c r="P269" i="66"/>
  <c r="S269" i="66"/>
  <c r="N269" i="66"/>
  <c r="Z269" i="66" s="1"/>
  <c r="X29" i="66"/>
  <c r="L232" i="66"/>
  <c r="T25" i="66"/>
  <c r="Y208" i="66" l="1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Q256" i="66"/>
  <c r="R256" i="66" s="1"/>
  <c r="T256" i="66" s="1"/>
  <c r="U256" i="66"/>
  <c r="V256" i="66"/>
  <c r="X256" i="66" s="1"/>
  <c r="X160" i="66"/>
  <c r="O121" i="66"/>
  <c r="Q208" i="66"/>
  <c r="R208" i="66" s="1"/>
  <c r="T208" i="66" s="1"/>
  <c r="U208" i="66"/>
  <c r="V208" i="66"/>
  <c r="X208" i="66" s="1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O232" i="66" s="1"/>
  <c r="V265" i="66"/>
  <c r="X265" i="66" s="1"/>
  <c r="U265" i="66"/>
  <c r="Q265" i="66"/>
  <c r="R265" i="66" s="1"/>
  <c r="T265" i="66" s="1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Q169" i="66"/>
  <c r="U169" i="66"/>
  <c r="Q233" i="66"/>
  <c r="R233" i="66" s="1"/>
  <c r="T233" i="66" s="1"/>
  <c r="V233" i="66"/>
  <c r="X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Q185" i="66"/>
  <c r="U185" i="66"/>
  <c r="Y160" i="66"/>
  <c r="Y29" i="66"/>
  <c r="Z64" i="66"/>
  <c r="Q173" i="66"/>
  <c r="U173" i="66"/>
  <c r="Y269" i="66"/>
  <c r="Z160" i="66"/>
  <c r="Y173" i="66"/>
  <c r="R184" i="66"/>
  <c r="T184" i="66" s="1"/>
  <c r="P184" i="66"/>
  <c r="V184" i="66" s="1"/>
  <c r="X184" i="66" s="1"/>
  <c r="N184" i="66"/>
  <c r="Z265" i="66"/>
  <c r="Q25" i="66"/>
  <c r="U25" i="66"/>
  <c r="O16" i="66"/>
  <c r="Z29" i="66"/>
  <c r="Z208" i="66"/>
  <c r="Q112" i="66" l="1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U232" i="66"/>
  <c r="Q232" i="66"/>
  <c r="R232" i="66" s="1"/>
  <c r="T232" i="66" s="1"/>
  <c r="V232" i="66"/>
  <c r="X232" i="66" s="1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Q88" i="66"/>
  <c r="R88" i="66" s="1"/>
  <c r="T88" i="66" s="1"/>
  <c r="V125" i="66"/>
  <c r="X125" i="66" s="1"/>
  <c r="Q125" i="66"/>
  <c r="R125" i="66" s="1"/>
  <c r="T125" i="66" s="1"/>
  <c r="U125" i="66"/>
  <c r="U88" i="66" l="1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J482" i="37" l="1"/>
  <c r="J482" i="58"/>
  <c r="I483" i="58"/>
  <c r="I483" i="37"/>
  <c r="H482" i="37"/>
  <c r="H482" i="58"/>
  <c r="I482" i="37"/>
  <c r="I482" i="58"/>
  <c r="I483" i="41" l="1"/>
  <c r="J482" i="41"/>
  <c r="H483" i="58"/>
  <c r="H483" i="37"/>
  <c r="J481" i="58"/>
  <c r="J481" i="37"/>
  <c r="I481" i="37"/>
  <c r="I481" i="58"/>
  <c r="J483" i="58"/>
  <c r="J483" i="37"/>
  <c r="H481" i="58"/>
  <c r="H481" i="37"/>
  <c r="I482" i="41"/>
  <c r="H482" i="41"/>
  <c r="J481" i="41" l="1"/>
  <c r="H485" i="37"/>
  <c r="H485" i="58"/>
  <c r="I485" i="58"/>
  <c r="I485" i="37"/>
  <c r="H481" i="41"/>
  <c r="J483" i="41"/>
  <c r="J485" i="58"/>
  <c r="J485" i="37"/>
  <c r="I481" i="41"/>
  <c r="H483" i="41"/>
  <c r="I485" i="41" l="1"/>
  <c r="J485" i="41"/>
  <c r="H485" i="41"/>
  <c r="G65" i="72"/>
  <c r="G96" i="72"/>
  <c r="G127" i="72"/>
  <c r="G158" i="72"/>
  <c r="I4" i="58"/>
  <c r="I4" i="37"/>
  <c r="G189" i="72"/>
  <c r="G220" i="72"/>
  <c r="J4" i="37"/>
  <c r="J4" i="58"/>
  <c r="G251" i="72"/>
  <c r="G282" i="72"/>
  <c r="G34" i="72"/>
  <c r="G3" i="72"/>
  <c r="E282" i="72" l="1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O4" i="58"/>
  <c r="F245" i="66"/>
  <c r="E37" i="53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F53" i="66"/>
  <c r="I4" i="41"/>
  <c r="D45" i="39" s="1"/>
  <c r="E19" i="53"/>
  <c r="F197" i="66"/>
  <c r="E25" i="53"/>
  <c r="N4" i="58"/>
  <c r="H4" i="37"/>
  <c r="H4" i="58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J4" i="41"/>
  <c r="E45" i="39" s="1"/>
  <c r="E31" i="53"/>
  <c r="F101" i="66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L45" i="39" l="1"/>
  <c r="L56" i="39" s="1"/>
  <c r="M45" i="39"/>
  <c r="E175" i="74" s="1"/>
  <c r="D59" i="39"/>
  <c r="D60" i="39" s="1"/>
  <c r="E107" i="38"/>
  <c r="E107" i="74"/>
  <c r="D56" i="39"/>
  <c r="E124" i="74"/>
  <c r="E124" i="38"/>
  <c r="E56" i="39"/>
  <c r="E59" i="39"/>
  <c r="E60" i="39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M4" i="58"/>
  <c r="F149" i="66"/>
  <c r="E13" i="53"/>
  <c r="E7" i="53"/>
  <c r="H4" i="41"/>
  <c r="K45" i="39" s="1"/>
  <c r="F5" i="66"/>
  <c r="C45" i="39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158" i="74" l="1"/>
  <c r="L59" i="39"/>
  <c r="L60" i="39" s="1"/>
  <c r="E158" i="38"/>
  <c r="M59" i="39"/>
  <c r="M60" i="39" s="1"/>
  <c r="E175" i="38"/>
  <c r="M56" i="39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66" i="72"/>
  <c r="F66" i="72" s="1"/>
  <c r="E128" i="72"/>
  <c r="F128" i="72" s="1"/>
  <c r="L58" i="39"/>
  <c r="L57" i="39"/>
  <c r="J197" i="66"/>
  <c r="I474" i="58"/>
  <c r="D25" i="53"/>
  <c r="F25" i="53" s="1"/>
  <c r="I466" i="58"/>
  <c r="E97" i="72"/>
  <c r="F97" i="72" s="1"/>
  <c r="E57" i="39"/>
  <c r="E58" i="39"/>
  <c r="E252" i="72"/>
  <c r="F252" i="72" s="1"/>
  <c r="D31" i="53"/>
  <c r="F31" i="53" s="1"/>
  <c r="H37" i="53" s="1"/>
  <c r="J101" i="66"/>
  <c r="J474" i="37"/>
  <c r="J466" i="37"/>
  <c r="J245" i="66"/>
  <c r="J474" i="58"/>
  <c r="D37" i="53"/>
  <c r="F37" i="53" s="1"/>
  <c r="J466" i="58"/>
  <c r="E35" i="72"/>
  <c r="F35" i="72" s="1"/>
  <c r="D57" i="39"/>
  <c r="D58" i="39"/>
  <c r="M57" i="39"/>
  <c r="M58" i="39"/>
  <c r="C56" i="39"/>
  <c r="E90" i="74"/>
  <c r="E90" i="38"/>
  <c r="C59" i="39"/>
  <c r="C60" i="39" s="1"/>
  <c r="E221" i="72"/>
  <c r="F221" i="72" s="1"/>
  <c r="J53" i="66"/>
  <c r="I474" i="37"/>
  <c r="I466" i="37"/>
  <c r="D19" i="53"/>
  <c r="F19" i="53" s="1"/>
  <c r="H25" i="53" s="1"/>
  <c r="E4" i="72"/>
  <c r="F4" i="72" s="1"/>
  <c r="E141" i="74"/>
  <c r="K59" i="39"/>
  <c r="K60" i="39" s="1"/>
  <c r="K56" i="39"/>
  <c r="E141" i="38"/>
  <c r="E159" i="72"/>
  <c r="F159" i="72" s="1"/>
  <c r="I479" i="37" l="1"/>
  <c r="F55" i="66"/>
  <c r="I474" i="41"/>
  <c r="G25" i="53"/>
  <c r="H19" i="53"/>
  <c r="G19" i="53" s="1"/>
  <c r="J489" i="58"/>
  <c r="F246" i="66"/>
  <c r="S197" i="66"/>
  <c r="W197" i="66"/>
  <c r="S53" i="66"/>
  <c r="W53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J5" i="66"/>
  <c r="D7" i="53"/>
  <c r="F7" i="53" s="1"/>
  <c r="H466" i="37"/>
  <c r="H474" i="37"/>
  <c r="J489" i="37"/>
  <c r="J489" i="41" s="1"/>
  <c r="J466" i="41"/>
  <c r="F102" i="66"/>
  <c r="J479" i="37"/>
  <c r="J474" i="41"/>
  <c r="F103" i="66"/>
  <c r="G37" i="53"/>
  <c r="H31" i="53"/>
  <c r="G31" i="53" s="1"/>
  <c r="S101" i="66"/>
  <c r="W101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91" i="72"/>
  <c r="F191" i="72" s="1"/>
  <c r="F247" i="66"/>
  <c r="J479" i="58"/>
  <c r="F199" i="66"/>
  <c r="I479" i="58"/>
  <c r="H466" i="58"/>
  <c r="J149" i="66"/>
  <c r="D13" i="53"/>
  <c r="F13" i="53" s="1"/>
  <c r="H7" i="53" s="1"/>
  <c r="H474" i="58"/>
  <c r="C58" i="39"/>
  <c r="C57" i="39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S245" i="66"/>
  <c r="W245" i="66"/>
  <c r="K57" i="39"/>
  <c r="K58" i="39"/>
  <c r="I489" i="37"/>
  <c r="F54" i="66"/>
  <c r="I466" i="4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8" i="72"/>
  <c r="F98" i="72" s="1"/>
  <c r="E284" i="72"/>
  <c r="F284" i="72" s="1"/>
  <c r="I489" i="58"/>
  <c r="F198" i="66"/>
  <c r="E36" i="72" l="1"/>
  <c r="F36" i="72" s="1"/>
  <c r="I489" i="41"/>
  <c r="E5" i="72"/>
  <c r="F5" i="72" s="1"/>
  <c r="E67" i="72"/>
  <c r="F67" i="72" s="1"/>
  <c r="E160" i="72"/>
  <c r="F160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L198" i="66"/>
  <c r="P198" i="66" s="1"/>
  <c r="F7" i="66"/>
  <c r="H474" i="41"/>
  <c r="H479" i="37"/>
  <c r="H479" i="58"/>
  <c r="F151" i="66"/>
  <c r="H489" i="37"/>
  <c r="F6" i="66"/>
  <c r="H466" i="4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H13" i="53"/>
  <c r="G13" i="53" s="1"/>
  <c r="G7" i="53"/>
  <c r="W149" i="66"/>
  <c r="S149" i="66"/>
  <c r="W5" i="66"/>
  <c r="S5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53" i="72"/>
  <c r="F253" i="72" s="1"/>
  <c r="H489" i="58"/>
  <c r="F150" i="66"/>
  <c r="E331" i="38"/>
  <c r="E337" i="74"/>
  <c r="E337" i="38"/>
  <c r="E331" i="74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L246" i="66"/>
  <c r="P246" i="6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E378" i="38"/>
  <c r="K199" i="66" s="1"/>
  <c r="N199" i="66" s="1"/>
  <c r="E378" i="74"/>
  <c r="I480" i="58"/>
  <c r="E343" i="38"/>
  <c r="E343" i="74"/>
  <c r="E349" i="74"/>
  <c r="E349" i="38"/>
  <c r="M245" i="66" s="1"/>
  <c r="E307" i="38"/>
  <c r="E307" i="74"/>
  <c r="E313" i="74"/>
  <c r="E313" i="38"/>
  <c r="E384" i="74"/>
  <c r="E384" i="38"/>
  <c r="K247" i="66" s="1"/>
  <c r="N247" i="66" s="1"/>
  <c r="J480" i="58"/>
  <c r="E319" i="38"/>
  <c r="E319" i="74"/>
  <c r="E325" i="74"/>
  <c r="E325" i="38"/>
  <c r="M197" i="66" s="1"/>
  <c r="J480" i="37"/>
  <c r="E366" i="38"/>
  <c r="K103" i="66" s="1"/>
  <c r="N103" i="66" s="1"/>
  <c r="J479" i="41"/>
  <c r="E366" i="74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L102" i="66"/>
  <c r="P102" i="66" s="1"/>
  <c r="L54" i="66"/>
  <c r="P54" i="66" s="1"/>
  <c r="E129" i="72"/>
  <c r="F129" i="72" s="1"/>
  <c r="E360" i="74"/>
  <c r="I479" i="41"/>
  <c r="I480" i="37"/>
  <c r="E360" i="38"/>
  <c r="K55" i="66" s="1"/>
  <c r="N55" i="66" s="1"/>
  <c r="E223" i="72" l="1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61" i="72"/>
  <c r="F161" i="72" s="1"/>
  <c r="N54" i="66"/>
  <c r="E6" i="72"/>
  <c r="F6" i="72" s="1"/>
  <c r="E68" i="72"/>
  <c r="F68" i="72" s="1"/>
  <c r="N198" i="66"/>
  <c r="N102" i="66"/>
  <c r="L245" i="66"/>
  <c r="J486" i="58"/>
  <c r="D20" i="8"/>
  <c r="M101" i="66"/>
  <c r="G18" i="39" s="1"/>
  <c r="C20" i="8"/>
  <c r="M53" i="66"/>
  <c r="F18" i="39" s="1"/>
  <c r="L150" i="66"/>
  <c r="P150" i="66" s="1"/>
  <c r="V150" i="66" s="1"/>
  <c r="X150" i="66" s="1"/>
  <c r="L6" i="66"/>
  <c r="P6" i="66" s="1"/>
  <c r="V6" i="66" s="1"/>
  <c r="X6" i="66" s="1"/>
  <c r="H489" i="41"/>
  <c r="Y55" i="66"/>
  <c r="Z55" i="66"/>
  <c r="Y199" i="66"/>
  <c r="Z199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Z103" i="66"/>
  <c r="Z247" i="66"/>
  <c r="Y103" i="66"/>
  <c r="Y247" i="66"/>
  <c r="J480" i="41"/>
  <c r="E367" i="74"/>
  <c r="E367" i="38"/>
  <c r="K122" i="66" s="1"/>
  <c r="N122" i="66" s="1"/>
  <c r="L53" i="66"/>
  <c r="I486" i="37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Z198" i="66"/>
  <c r="Y198" i="66"/>
  <c r="Y54" i="66"/>
  <c r="O54" i="66"/>
  <c r="Z54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N246" i="66"/>
  <c r="O246" i="66" s="1"/>
  <c r="E37" i="72"/>
  <c r="F37" i="72" s="1"/>
  <c r="E372" i="74"/>
  <c r="H480" i="58"/>
  <c r="E372" i="38"/>
  <c r="K151" i="66" s="1"/>
  <c r="N151" i="66" s="1"/>
  <c r="H479" i="41"/>
  <c r="E354" i="74"/>
  <c r="E354" i="38"/>
  <c r="K7" i="66" s="1"/>
  <c r="N7" i="66" s="1"/>
  <c r="H480" i="37"/>
  <c r="E295" i="38"/>
  <c r="E295" i="74"/>
  <c r="E301" i="38"/>
  <c r="M149" i="66" s="1"/>
  <c r="E301" i="74"/>
  <c r="I480" i="41"/>
  <c r="E361" i="38"/>
  <c r="K74" i="66" s="1"/>
  <c r="N74" i="66" s="1"/>
  <c r="E361" i="74"/>
  <c r="J486" i="37"/>
  <c r="L101" i="66"/>
  <c r="O102" i="66"/>
  <c r="L197" i="66"/>
  <c r="I486" i="58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92" i="72"/>
  <c r="F192" i="72" s="1"/>
  <c r="E385" i="74"/>
  <c r="E385" i="38"/>
  <c r="K266" i="66" s="1"/>
  <c r="N266" i="66" s="1"/>
  <c r="E283" i="74"/>
  <c r="E289" i="38"/>
  <c r="E289" i="74"/>
  <c r="E283" i="38"/>
  <c r="O198" i="66"/>
  <c r="E379" i="38"/>
  <c r="K218" i="66" s="1"/>
  <c r="N218" i="66" s="1"/>
  <c r="E379" i="74"/>
  <c r="E285" i="72"/>
  <c r="F285" i="72" s="1"/>
  <c r="J486" i="41" l="1"/>
  <c r="E7" i="72"/>
  <c r="F7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9" i="72"/>
  <c r="F69" i="72" s="1"/>
  <c r="E162" i="72"/>
  <c r="F162" i="72" s="1"/>
  <c r="P197" i="66"/>
  <c r="N197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P53" i="66"/>
  <c r="N53" i="66"/>
  <c r="M5" i="66"/>
  <c r="B20" i="8"/>
  <c r="Y246" i="66"/>
  <c r="H486" i="58"/>
  <c r="L149" i="66"/>
  <c r="E254" i="72"/>
  <c r="F254" i="72" s="1"/>
  <c r="N6" i="66"/>
  <c r="I486" i="41"/>
  <c r="H486" i="37"/>
  <c r="L5" i="66"/>
  <c r="E355" i="74"/>
  <c r="H480" i="41"/>
  <c r="E355" i="38"/>
  <c r="K26" i="66" s="1"/>
  <c r="N26" i="66" s="1"/>
  <c r="Y102" i="66"/>
  <c r="Z151" i="66"/>
  <c r="Z7" i="66"/>
  <c r="Y151" i="66"/>
  <c r="Y7" i="66"/>
  <c r="V54" i="66"/>
  <c r="X54" i="66" s="1"/>
  <c r="Q54" i="66"/>
  <c r="U54" i="66"/>
  <c r="E224" i="72"/>
  <c r="F224" i="72" s="1"/>
  <c r="N150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Z246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P101" i="66"/>
  <c r="N101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Y266" i="66"/>
  <c r="Z266" i="66"/>
  <c r="Y122" i="66"/>
  <c r="Z122" i="66"/>
  <c r="V102" i="66"/>
  <c r="X102" i="66" s="1"/>
  <c r="Q102" i="66"/>
  <c r="U102" i="66"/>
  <c r="Q246" i="66"/>
  <c r="U246" i="66"/>
  <c r="V246" i="66"/>
  <c r="X246" i="66" s="1"/>
  <c r="Z102" i="66"/>
  <c r="U198" i="66"/>
  <c r="Q198" i="66"/>
  <c r="V198" i="66"/>
  <c r="X198" i="66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Y74" i="66"/>
  <c r="Z74" i="66"/>
  <c r="Y218" i="66"/>
  <c r="Z218" i="66"/>
  <c r="E100" i="72"/>
  <c r="F100" i="72" s="1"/>
  <c r="E373" i="74"/>
  <c r="E373" i="38"/>
  <c r="K170" i="66" s="1"/>
  <c r="N170" i="66" s="1"/>
  <c r="P245" i="66"/>
  <c r="N245" i="66"/>
  <c r="O197" i="66" l="1"/>
  <c r="Q197" i="66" s="1"/>
  <c r="R197" i="66" s="1"/>
  <c r="T197" i="66" s="1"/>
  <c r="O245" i="66"/>
  <c r="V245" i="66" s="1"/>
  <c r="X245" i="66" s="1"/>
  <c r="E131" i="72"/>
  <c r="F131" i="72" s="1"/>
  <c r="E8" i="72"/>
  <c r="F8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H486" i="41"/>
  <c r="E70" i="72"/>
  <c r="F70" i="72" s="1"/>
  <c r="P149" i="66"/>
  <c r="V149" i="66" s="1"/>
  <c r="X149" i="66" s="1"/>
  <c r="R149" i="66"/>
  <c r="T149" i="66" s="1"/>
  <c r="N149" i="66"/>
  <c r="E286" i="72"/>
  <c r="F286" i="72" s="1"/>
  <c r="Y26" i="66"/>
  <c r="Z170" i="66"/>
  <c r="Z26" i="66"/>
  <c r="Y170" i="66"/>
  <c r="O150" i="66"/>
  <c r="O53" i="66"/>
  <c r="Z197" i="66"/>
  <c r="Y53" i="66"/>
  <c r="Z53" i="66"/>
  <c r="Y197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P5" i="66"/>
  <c r="V5" i="66" s="1"/>
  <c r="X5" i="66" s="1"/>
  <c r="R5" i="66"/>
  <c r="T5" i="66" s="1"/>
  <c r="N5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38" i="72"/>
  <c r="F38" i="72" s="1"/>
  <c r="Y101" i="66"/>
  <c r="Y245" i="66"/>
  <c r="O101" i="66"/>
  <c r="Z245" i="66"/>
  <c r="Z101" i="66"/>
  <c r="Z6" i="66"/>
  <c r="Z150" i="66"/>
  <c r="Y150" i="66"/>
  <c r="Y6" i="66"/>
  <c r="O6" i="66"/>
  <c r="U197" i="66" l="1"/>
  <c r="V197" i="66"/>
  <c r="X197" i="66" s="1"/>
  <c r="E9" i="72"/>
  <c r="F9" i="72" s="1"/>
  <c r="U245" i="66"/>
  <c r="Q245" i="66"/>
  <c r="R245" i="66" s="1"/>
  <c r="T245" i="66" s="1"/>
  <c r="E71" i="72"/>
  <c r="F71" i="72" s="1"/>
  <c r="E132" i="72"/>
  <c r="F132" i="72" s="1"/>
  <c r="U6" i="66"/>
  <c r="Q6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55" i="72"/>
  <c r="F255" i="72" s="1"/>
  <c r="Z149" i="66"/>
  <c r="Y5" i="66"/>
  <c r="O5" i="66"/>
  <c r="Z5" i="66"/>
  <c r="Y149" i="66"/>
  <c r="E194" i="72"/>
  <c r="F194" i="72" s="1"/>
  <c r="V53" i="66"/>
  <c r="X53" i="66" s="1"/>
  <c r="Q53" i="66"/>
  <c r="R53" i="66" s="1"/>
  <c r="T53" i="66" s="1"/>
  <c r="U53" i="66"/>
  <c r="E164" i="72"/>
  <c r="F164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Q101" i="66"/>
  <c r="R101" i="66" s="1"/>
  <c r="T101" i="66" s="1"/>
  <c r="U101" i="66"/>
  <c r="V101" i="66"/>
  <c r="X101" i="66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O149" i="66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25" i="72"/>
  <c r="F225" i="72" s="1"/>
  <c r="E101" i="72"/>
  <c r="F101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U150" i="66"/>
  <c r="Q150" i="66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Q5" i="66"/>
  <c r="U5" i="66"/>
  <c r="E133" i="72"/>
  <c r="F133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87" i="72"/>
  <c r="F287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9" i="72"/>
  <c r="F39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Q149" i="66"/>
  <c r="U149" i="66"/>
  <c r="E11" i="72" l="1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56" i="72"/>
  <c r="F256" i="72" s="1"/>
  <c r="E165" i="72"/>
  <c r="F165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02" i="72"/>
  <c r="F102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73" i="72"/>
  <c r="F73" i="72" s="1"/>
  <c r="E195" i="72"/>
  <c r="F195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2" i="72" l="1"/>
  <c r="F12" i="72" s="1"/>
  <c r="E40" i="72"/>
  <c r="F40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34" i="72"/>
  <c r="F134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27" i="72"/>
  <c r="F227" i="72" s="1"/>
  <c r="E288" i="72"/>
  <c r="F288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6" i="72"/>
  <c r="F166" i="72" s="1"/>
  <c r="E103" i="72"/>
  <c r="F103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96" i="72"/>
  <c r="F196" i="72" s="1"/>
  <c r="E74" i="72"/>
  <c r="F7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75" i="72" l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35" i="72"/>
  <c r="F135" i="72" s="1"/>
  <c r="E258" i="72"/>
  <c r="F25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" i="72"/>
  <c r="F13" i="72" s="1"/>
  <c r="E228" i="72"/>
  <c r="F228" i="72" s="1"/>
  <c r="E41" i="72"/>
  <c r="F41" i="72" s="1"/>
  <c r="E289" i="72"/>
  <c r="F289" i="72" s="1"/>
  <c r="G229" i="72" l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7" i="72"/>
  <c r="F167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4" i="72"/>
  <c r="F104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7" i="72"/>
  <c r="F19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75" i="72"/>
  <c r="F75" i="72" s="1"/>
  <c r="E136" i="72" l="1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4" i="72"/>
  <c r="F14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2" i="72"/>
  <c r="F42" i="72" s="1"/>
  <c r="E229" i="72"/>
  <c r="F229" i="72" s="1"/>
  <c r="E259" i="72"/>
  <c r="F259" i="72" s="1"/>
  <c r="G230" i="72" l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68" i="72"/>
  <c r="F168" i="72" s="1"/>
  <c r="E291" i="72"/>
  <c r="F291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6" i="72"/>
  <c r="F76" i="72" s="1"/>
  <c r="E105" i="72"/>
  <c r="F10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37" i="72"/>
  <c r="F137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8" i="72"/>
  <c r="F198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5" i="72"/>
  <c r="F15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30" i="72"/>
  <c r="F230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77" i="72"/>
  <c r="F77" i="72" s="1"/>
  <c r="E261" i="72"/>
  <c r="F26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8" i="72"/>
  <c r="F138" i="72" s="1"/>
  <c r="E44" i="72"/>
  <c r="F44" i="72" s="1"/>
  <c r="E199" i="72"/>
  <c r="F199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6" i="72"/>
  <c r="F16" i="72" s="1"/>
  <c r="E107" i="72"/>
  <c r="F107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70" i="72"/>
  <c r="F170" i="72" s="1"/>
  <c r="E231" i="72"/>
  <c r="F231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62" i="72"/>
  <c r="F262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94" i="72"/>
  <c r="F2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39" i="72"/>
  <c r="F139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08" i="72"/>
  <c r="F10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46" i="72"/>
  <c r="F46" i="72" s="1"/>
  <c r="E79" i="72"/>
  <c r="F7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01" i="72"/>
  <c r="F201" i="72" s="1"/>
  <c r="E171" i="72"/>
  <c r="F171" i="72" s="1"/>
  <c r="E295" i="72" l="1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3" i="72"/>
  <c r="F263" i="72" s="1"/>
  <c r="E140" i="72"/>
  <c r="F140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33" i="72"/>
  <c r="F233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7" i="72"/>
  <c r="F47" i="72" s="1"/>
  <c r="E80" i="72"/>
  <c r="F80" i="72" s="1"/>
  <c r="E19" i="72"/>
  <c r="F19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2" i="72"/>
  <c r="F202" i="72" s="1"/>
  <c r="E296" i="72"/>
  <c r="F296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10" i="72" l="1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34" i="72"/>
  <c r="F23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4" i="72"/>
  <c r="F264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48" i="72"/>
  <c r="F48" i="72" s="1"/>
  <c r="E203" i="72"/>
  <c r="F203" i="72" s="1"/>
  <c r="E142" i="72"/>
  <c r="F142" i="72" s="1"/>
  <c r="E297" i="72"/>
  <c r="F297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65" i="72"/>
  <c r="F265" i="72" s="1"/>
  <c r="E175" i="72"/>
  <c r="F175" i="72" s="1"/>
  <c r="E235" i="72"/>
  <c r="F235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1" i="72"/>
  <c r="F21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3" i="72"/>
  <c r="F83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98" i="72"/>
  <c r="F29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49" i="72"/>
  <c r="F49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04" i="72"/>
  <c r="F204" i="72" s="1"/>
  <c r="E113" i="72"/>
  <c r="F113" i="72" s="1"/>
  <c r="E176" i="72" l="1"/>
  <c r="F176" i="72" s="1"/>
  <c r="G177" i="72" s="1"/>
  <c r="E22" i="72"/>
  <c r="F22" i="72" s="1"/>
  <c r="G2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36" i="72"/>
  <c r="F23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6" i="72"/>
  <c r="F26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44" i="72"/>
  <c r="F144" i="72" s="1"/>
  <c r="H24" i="72" l="1"/>
  <c r="I25" i="72" s="1"/>
  <c r="J26" i="72" s="1"/>
  <c r="K27" i="72" s="1"/>
  <c r="L28" i="72" s="1"/>
  <c r="M29" i="72" s="1"/>
  <c r="N30" i="72" s="1"/>
  <c r="O31" i="72" s="1"/>
  <c r="P32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H178" i="72"/>
  <c r="I179" i="72" s="1"/>
  <c r="J180" i="72" s="1"/>
  <c r="K181" i="72" s="1"/>
  <c r="L182" i="72" s="1"/>
  <c r="M183" i="72" s="1"/>
  <c r="N184" i="72" s="1"/>
  <c r="O185" i="72" s="1"/>
  <c r="P186" i="72" s="1"/>
  <c r="Q187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05" i="72"/>
  <c r="F205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4" i="72"/>
  <c r="F11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99" i="72"/>
  <c r="F299" i="72" s="1"/>
  <c r="E84" i="72"/>
  <c r="F84" i="72" s="1"/>
  <c r="E237" i="72" l="1"/>
  <c r="F237" i="72" s="1"/>
  <c r="E24" i="72"/>
  <c r="F2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51" i="72"/>
  <c r="F5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45" i="72"/>
  <c r="F145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67" i="72"/>
  <c r="F267" i="72" s="1"/>
  <c r="E178" i="72"/>
  <c r="F17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79" i="72" l="1"/>
  <c r="H180" i="72" s="1"/>
  <c r="I181" i="72" s="1"/>
  <c r="J182" i="72" s="1"/>
  <c r="K183" i="72" s="1"/>
  <c r="L184" i="72" s="1"/>
  <c r="M185" i="72" s="1"/>
  <c r="N186" i="72" s="1"/>
  <c r="O187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06" i="72"/>
  <c r="F206" i="72" s="1"/>
  <c r="E115" i="72"/>
  <c r="F115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300" i="72"/>
  <c r="F300" i="72" s="1"/>
  <c r="E85" i="72"/>
  <c r="F85" i="72" s="1"/>
  <c r="G25" i="72"/>
  <c r="H26" i="72" s="1"/>
  <c r="I27" i="72" s="1"/>
  <c r="J28" i="72" s="1"/>
  <c r="K29" i="72" s="1"/>
  <c r="L30" i="72" s="1"/>
  <c r="M31" i="72" s="1"/>
  <c r="N32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" i="72" l="1"/>
  <c r="F25" i="72" s="1"/>
  <c r="G26" i="72" s="1"/>
  <c r="H27" i="72" s="1"/>
  <c r="I28" i="72" s="1"/>
  <c r="J29" i="72" s="1"/>
  <c r="K30" i="72" s="1"/>
  <c r="L31" i="72" s="1"/>
  <c r="M32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86" i="72"/>
  <c r="H87" i="72" s="1"/>
  <c r="I88" i="72" s="1"/>
  <c r="J89" i="72" s="1"/>
  <c r="K90" i="72" s="1"/>
  <c r="L91" i="72" s="1"/>
  <c r="M92" i="72" s="1"/>
  <c r="N93" i="72" s="1"/>
  <c r="O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38" i="72"/>
  <c r="F238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46" i="72"/>
  <c r="F146" i="72" s="1"/>
  <c r="E179" i="72"/>
  <c r="F179" i="72" s="1"/>
  <c r="E207" i="72" l="1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6" i="72"/>
  <c r="F26" i="72" s="1"/>
  <c r="G27" i="72" s="1"/>
  <c r="H28" i="72" s="1"/>
  <c r="I29" i="72" s="1"/>
  <c r="J30" i="72" s="1"/>
  <c r="K31" i="72" s="1"/>
  <c r="L32" i="72" s="1"/>
  <c r="E53" i="72"/>
  <c r="F53" i="72" s="1"/>
  <c r="E269" i="72"/>
  <c r="F269" i="72" s="1"/>
  <c r="E301" i="72"/>
  <c r="F301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80" i="72"/>
  <c r="H181" i="72" s="1"/>
  <c r="I182" i="72" s="1"/>
  <c r="J183" i="72" s="1"/>
  <c r="K184" i="72" s="1"/>
  <c r="L185" i="72" s="1"/>
  <c r="M186" i="72" s="1"/>
  <c r="N187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86" i="72"/>
  <c r="F86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08" i="72"/>
  <c r="F208" i="72" s="1"/>
  <c r="E27" i="72"/>
  <c r="F27" i="72" s="1"/>
  <c r="E147" i="72"/>
  <c r="F147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17" i="72"/>
  <c r="F117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80" i="72"/>
  <c r="F18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87" i="72"/>
  <c r="H88" i="72" s="1"/>
  <c r="I89" i="72" s="1"/>
  <c r="J90" i="72" s="1"/>
  <c r="K91" i="72" s="1"/>
  <c r="L92" i="72" s="1"/>
  <c r="M93" i="72" s="1"/>
  <c r="N94" i="72" s="1"/>
  <c r="E87" i="72" l="1"/>
  <c r="F87" i="72" s="1"/>
  <c r="E240" i="72"/>
  <c r="F240" i="72" s="1"/>
  <c r="G181" i="72"/>
  <c r="H182" i="72" s="1"/>
  <c r="I183" i="72" s="1"/>
  <c r="J184" i="72" s="1"/>
  <c r="K185" i="72" s="1"/>
  <c r="L186" i="72" s="1"/>
  <c r="M187" i="72" s="1"/>
  <c r="G118" i="72"/>
  <c r="H119" i="72" s="1"/>
  <c r="I120" i="72" s="1"/>
  <c r="J121" i="72" s="1"/>
  <c r="K122" i="72" s="1"/>
  <c r="L123" i="72" s="1"/>
  <c r="M124" i="72" s="1"/>
  <c r="N125" i="72" s="1"/>
  <c r="E54" i="72"/>
  <c r="F54" i="72" s="1"/>
  <c r="E270" i="72"/>
  <c r="F270" i="72" s="1"/>
  <c r="E302" i="72"/>
  <c r="F302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8" i="72"/>
  <c r="H29" i="72" s="1"/>
  <c r="I30" i="72" s="1"/>
  <c r="J31" i="72" s="1"/>
  <c r="K32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8" i="72" l="1"/>
  <c r="F28" i="72" s="1"/>
  <c r="G29" i="72" s="1"/>
  <c r="H30" i="72" s="1"/>
  <c r="I31" i="72" s="1"/>
  <c r="J32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55" i="72"/>
  <c r="H56" i="72" s="1"/>
  <c r="I57" i="72" s="1"/>
  <c r="J58" i="72" s="1"/>
  <c r="K59" i="72" s="1"/>
  <c r="L60" i="72" s="1"/>
  <c r="M61" i="72" s="1"/>
  <c r="N62" i="72" s="1"/>
  <c r="O63" i="72" s="1"/>
  <c r="E118" i="72"/>
  <c r="F118" i="72" s="1"/>
  <c r="E181" i="72"/>
  <c r="F18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48" i="72"/>
  <c r="F148" i="72" s="1"/>
  <c r="G88" i="72"/>
  <c r="H89" i="72" s="1"/>
  <c r="I90" i="72" s="1"/>
  <c r="J91" i="72" s="1"/>
  <c r="K92" i="72" s="1"/>
  <c r="L93" i="72" s="1"/>
  <c r="M94" i="72" s="1"/>
  <c r="G182" i="72" l="1"/>
  <c r="H183" i="72" s="1"/>
  <c r="I184" i="72" s="1"/>
  <c r="J185" i="72" s="1"/>
  <c r="K186" i="72" s="1"/>
  <c r="L187" i="72" s="1"/>
  <c r="E210" i="72"/>
  <c r="F210" i="72" s="1"/>
  <c r="G119" i="72"/>
  <c r="H120" i="72" s="1"/>
  <c r="I121" i="72" s="1"/>
  <c r="J122" i="72" s="1"/>
  <c r="K123" i="72" s="1"/>
  <c r="L124" i="72" s="1"/>
  <c r="M125" i="72" s="1"/>
  <c r="E29" i="72"/>
  <c r="F29" i="72" s="1"/>
  <c r="E88" i="72"/>
  <c r="F88" i="72" s="1"/>
  <c r="E55" i="72"/>
  <c r="F55" i="72" s="1"/>
  <c r="G149" i="72"/>
  <c r="H150" i="72" s="1"/>
  <c r="I151" i="72" s="1"/>
  <c r="J152" i="72" s="1"/>
  <c r="K153" i="72" s="1"/>
  <c r="L154" i="72" s="1"/>
  <c r="M155" i="72" s="1"/>
  <c r="N156" i="72" s="1"/>
  <c r="E271" i="72"/>
  <c r="F271" i="72" s="1"/>
  <c r="E241" i="72"/>
  <c r="F241" i="72" s="1"/>
  <c r="E303" i="72"/>
  <c r="F303" i="72" s="1"/>
  <c r="G242" i="72" l="1"/>
  <c r="H243" i="72" s="1"/>
  <c r="I244" i="72" s="1"/>
  <c r="J245" i="72" s="1"/>
  <c r="K246" i="72" s="1"/>
  <c r="L247" i="72" s="1"/>
  <c r="M248" i="72" s="1"/>
  <c r="N249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49" i="72"/>
  <c r="F149" i="72" s="1"/>
  <c r="G56" i="72"/>
  <c r="H57" i="72" s="1"/>
  <c r="I58" i="72" s="1"/>
  <c r="J59" i="72" s="1"/>
  <c r="K60" i="72" s="1"/>
  <c r="L61" i="72" s="1"/>
  <c r="M62" i="72" s="1"/>
  <c r="N63" i="72" s="1"/>
  <c r="G30" i="72"/>
  <c r="H31" i="72" s="1"/>
  <c r="I32" i="72" s="1"/>
  <c r="G304" i="72"/>
  <c r="H305" i="72" s="1"/>
  <c r="I306" i="72" s="1"/>
  <c r="J307" i="72" s="1"/>
  <c r="K308" i="72" s="1"/>
  <c r="L309" i="72" s="1"/>
  <c r="M310" i="72" s="1"/>
  <c r="N311" i="72" s="1"/>
  <c r="G89" i="72"/>
  <c r="H90" i="72" s="1"/>
  <c r="I91" i="72" s="1"/>
  <c r="J92" i="72" s="1"/>
  <c r="K93" i="72" s="1"/>
  <c r="L94" i="72" s="1"/>
  <c r="E119" i="72"/>
  <c r="F119" i="72" s="1"/>
  <c r="G211" i="72"/>
  <c r="H212" i="72" s="1"/>
  <c r="I213" i="72" s="1"/>
  <c r="J214" i="72" s="1"/>
  <c r="K215" i="72" s="1"/>
  <c r="L216" i="72" s="1"/>
  <c r="M217" i="72" s="1"/>
  <c r="N218" i="72" s="1"/>
  <c r="E182" i="72"/>
  <c r="F182" i="72" s="1"/>
  <c r="E89" i="72" l="1"/>
  <c r="F89" i="72" s="1"/>
  <c r="G90" i="72" s="1"/>
  <c r="H91" i="72" s="1"/>
  <c r="I92" i="72" s="1"/>
  <c r="J93" i="72" s="1"/>
  <c r="K94" i="72" s="1"/>
  <c r="G120" i="72"/>
  <c r="H121" i="72" s="1"/>
  <c r="I122" i="72" s="1"/>
  <c r="J123" i="72" s="1"/>
  <c r="K124" i="72" s="1"/>
  <c r="L125" i="72" s="1"/>
  <c r="E304" i="72"/>
  <c r="F304" i="72" s="1"/>
  <c r="E30" i="72"/>
  <c r="F30" i="72" s="1"/>
  <c r="E56" i="72"/>
  <c r="F56" i="72" s="1"/>
  <c r="G150" i="72"/>
  <c r="H151" i="72" s="1"/>
  <c r="I152" i="72" s="1"/>
  <c r="J153" i="72" s="1"/>
  <c r="K154" i="72" s="1"/>
  <c r="L155" i="72" s="1"/>
  <c r="M156" i="72" s="1"/>
  <c r="E272" i="72"/>
  <c r="F272" i="72" s="1"/>
  <c r="G183" i="72"/>
  <c r="H184" i="72" s="1"/>
  <c r="I185" i="72" s="1"/>
  <c r="J186" i="72" s="1"/>
  <c r="K187" i="72" s="1"/>
  <c r="E211" i="72"/>
  <c r="F211" i="72" s="1"/>
  <c r="E242" i="72"/>
  <c r="F242" i="72" s="1"/>
  <c r="E150" i="72" l="1"/>
  <c r="F150" i="72" s="1"/>
  <c r="G151" i="72" s="1"/>
  <c r="H152" i="72" s="1"/>
  <c r="I153" i="72" s="1"/>
  <c r="J154" i="72" s="1"/>
  <c r="K155" i="72" s="1"/>
  <c r="L156" i="72" s="1"/>
  <c r="G273" i="72"/>
  <c r="H274" i="72" s="1"/>
  <c r="I275" i="72" s="1"/>
  <c r="J276" i="72" s="1"/>
  <c r="K277" i="72" s="1"/>
  <c r="L278" i="72" s="1"/>
  <c r="M279" i="72" s="1"/>
  <c r="N280" i="72" s="1"/>
  <c r="G31" i="72"/>
  <c r="H32" i="72" s="1"/>
  <c r="G305" i="72"/>
  <c r="H306" i="72" s="1"/>
  <c r="I307" i="72" s="1"/>
  <c r="J308" i="72" s="1"/>
  <c r="K309" i="72" s="1"/>
  <c r="L310" i="72" s="1"/>
  <c r="M311" i="72" s="1"/>
  <c r="G212" i="72"/>
  <c r="H213" i="72" s="1"/>
  <c r="I214" i="72" s="1"/>
  <c r="J215" i="72" s="1"/>
  <c r="K216" i="72" s="1"/>
  <c r="L217" i="72" s="1"/>
  <c r="M218" i="72" s="1"/>
  <c r="G57" i="72"/>
  <c r="H58" i="72" s="1"/>
  <c r="I59" i="72" s="1"/>
  <c r="J60" i="72" s="1"/>
  <c r="K61" i="72" s="1"/>
  <c r="L62" i="72" s="1"/>
  <c r="M63" i="72" s="1"/>
  <c r="E90" i="72"/>
  <c r="F90" i="72" s="1"/>
  <c r="E120" i="72"/>
  <c r="F120" i="72" s="1"/>
  <c r="G243" i="72"/>
  <c r="H244" i="72" s="1"/>
  <c r="I245" i="72" s="1"/>
  <c r="J246" i="72" s="1"/>
  <c r="K247" i="72" s="1"/>
  <c r="L248" i="72" s="1"/>
  <c r="M249" i="72" s="1"/>
  <c r="E183" i="72"/>
  <c r="F183" i="72" s="1"/>
  <c r="E243" i="72" l="1"/>
  <c r="F243" i="72" s="1"/>
  <c r="G244" i="72" s="1"/>
  <c r="H245" i="72" s="1"/>
  <c r="I246" i="72" s="1"/>
  <c r="J247" i="72" s="1"/>
  <c r="K248" i="72" s="1"/>
  <c r="L249" i="72" s="1"/>
  <c r="E57" i="72"/>
  <c r="F57" i="72" s="1"/>
  <c r="G58" i="72" s="1"/>
  <c r="H59" i="72" s="1"/>
  <c r="I60" i="72" s="1"/>
  <c r="J61" i="72" s="1"/>
  <c r="K62" i="72" s="1"/>
  <c r="L63" i="72" s="1"/>
  <c r="E212" i="72"/>
  <c r="F212" i="72" s="1"/>
  <c r="G213" i="72" s="1"/>
  <c r="H214" i="72" s="1"/>
  <c r="I215" i="72" s="1"/>
  <c r="J216" i="72" s="1"/>
  <c r="K217" i="72" s="1"/>
  <c r="L218" i="72" s="1"/>
  <c r="E305" i="72"/>
  <c r="F305" i="72" s="1"/>
  <c r="G306" i="72" s="1"/>
  <c r="H307" i="72" s="1"/>
  <c r="I308" i="72" s="1"/>
  <c r="J309" i="72" s="1"/>
  <c r="K310" i="72" s="1"/>
  <c r="L311" i="72" s="1"/>
  <c r="G121" i="72"/>
  <c r="H122" i="72" s="1"/>
  <c r="I123" i="72" s="1"/>
  <c r="J124" i="72" s="1"/>
  <c r="K125" i="72" s="1"/>
  <c r="G184" i="72"/>
  <c r="H185" i="72" s="1"/>
  <c r="I186" i="72" s="1"/>
  <c r="J187" i="72" s="1"/>
  <c r="E31" i="72"/>
  <c r="F31" i="72" s="1"/>
  <c r="E151" i="72"/>
  <c r="F151" i="72" s="1"/>
  <c r="G91" i="72"/>
  <c r="H92" i="72" s="1"/>
  <c r="I93" i="72" s="1"/>
  <c r="J94" i="72" s="1"/>
  <c r="E273" i="72"/>
  <c r="F273" i="72" s="1"/>
  <c r="E91" i="72" l="1"/>
  <c r="F91" i="72" s="1"/>
  <c r="G92" i="72" s="1"/>
  <c r="H93" i="72" s="1"/>
  <c r="I94" i="72" s="1"/>
  <c r="G152" i="72"/>
  <c r="H153" i="72" s="1"/>
  <c r="I154" i="72" s="1"/>
  <c r="J155" i="72" s="1"/>
  <c r="K156" i="72" s="1"/>
  <c r="E213" i="72"/>
  <c r="F213" i="72" s="1"/>
  <c r="G32" i="72"/>
  <c r="E32" i="72" s="1"/>
  <c r="F32" i="72" s="1"/>
  <c r="E184" i="72"/>
  <c r="F184" i="72" s="1"/>
  <c r="G274" i="72"/>
  <c r="H275" i="72" s="1"/>
  <c r="I276" i="72" s="1"/>
  <c r="J277" i="72" s="1"/>
  <c r="K278" i="72" s="1"/>
  <c r="L279" i="72" s="1"/>
  <c r="M280" i="72" s="1"/>
  <c r="E306" i="72"/>
  <c r="F306" i="72" s="1"/>
  <c r="E121" i="72"/>
  <c r="F121" i="72" s="1"/>
  <c r="E58" i="72"/>
  <c r="F58" i="72" s="1"/>
  <c r="E244" i="72"/>
  <c r="F244" i="72" s="1"/>
  <c r="E274" i="72" l="1"/>
  <c r="F274" i="72" s="1"/>
  <c r="G275" i="72" s="1"/>
  <c r="H276" i="72" s="1"/>
  <c r="I277" i="72" s="1"/>
  <c r="J278" i="72" s="1"/>
  <c r="K279" i="72" s="1"/>
  <c r="L280" i="72" s="1"/>
  <c r="G59" i="72"/>
  <c r="H60" i="72" s="1"/>
  <c r="I61" i="72" s="1"/>
  <c r="J62" i="72" s="1"/>
  <c r="K63" i="72" s="1"/>
  <c r="G122" i="72"/>
  <c r="H123" i="72" s="1"/>
  <c r="I124" i="72" s="1"/>
  <c r="J125" i="72" s="1"/>
  <c r="G307" i="72"/>
  <c r="H308" i="72" s="1"/>
  <c r="I309" i="72" s="1"/>
  <c r="J310" i="72" s="1"/>
  <c r="K311" i="72" s="1"/>
  <c r="AL32" i="72"/>
  <c r="G214" i="72"/>
  <c r="H215" i="72" s="1"/>
  <c r="I216" i="72" s="1"/>
  <c r="J217" i="72" s="1"/>
  <c r="K218" i="72" s="1"/>
  <c r="G185" i="72"/>
  <c r="H186" i="72" s="1"/>
  <c r="I187" i="72" s="1"/>
  <c r="E152" i="72"/>
  <c r="F152" i="72" s="1"/>
  <c r="E92" i="72"/>
  <c r="F92" i="72" s="1"/>
  <c r="G245" i="72"/>
  <c r="H246" i="72" s="1"/>
  <c r="I247" i="72" s="1"/>
  <c r="J248" i="72" s="1"/>
  <c r="K249" i="72" s="1"/>
  <c r="E245" i="72" l="1"/>
  <c r="F245" i="72" s="1"/>
  <c r="G246" i="72" s="1"/>
  <c r="H247" i="72" s="1"/>
  <c r="I248" i="72" s="1"/>
  <c r="J249" i="72" s="1"/>
  <c r="E275" i="72"/>
  <c r="F275" i="72" s="1"/>
  <c r="G276" i="72" s="1"/>
  <c r="H277" i="72" s="1"/>
  <c r="I278" i="72" s="1"/>
  <c r="J279" i="72" s="1"/>
  <c r="K280" i="72" s="1"/>
  <c r="E214" i="72"/>
  <c r="F214" i="72" s="1"/>
  <c r="G215" i="72" s="1"/>
  <c r="H216" i="72" s="1"/>
  <c r="I217" i="72" s="1"/>
  <c r="J218" i="72" s="1"/>
  <c r="E307" i="72"/>
  <c r="F307" i="72" s="1"/>
  <c r="G308" i="72" s="1"/>
  <c r="H309" i="72" s="1"/>
  <c r="I310" i="72" s="1"/>
  <c r="J311" i="72" s="1"/>
  <c r="G153" i="72"/>
  <c r="H154" i="72" s="1"/>
  <c r="I155" i="72" s="1"/>
  <c r="J156" i="72" s="1"/>
  <c r="E185" i="72"/>
  <c r="F185" i="72" s="1"/>
  <c r="E122" i="72"/>
  <c r="F122" i="72" s="1"/>
  <c r="G93" i="72"/>
  <c r="H94" i="72" s="1"/>
  <c r="E59" i="72"/>
  <c r="F59" i="72" s="1"/>
  <c r="E276" i="72" l="1"/>
  <c r="F276" i="72" s="1"/>
  <c r="E308" i="72"/>
  <c r="F308" i="72" s="1"/>
  <c r="G309" i="72" s="1"/>
  <c r="H310" i="72" s="1"/>
  <c r="I311" i="72" s="1"/>
  <c r="G123" i="72"/>
  <c r="H124" i="72" s="1"/>
  <c r="I125" i="72" s="1"/>
  <c r="G186" i="72"/>
  <c r="H187" i="72" s="1"/>
  <c r="E153" i="72"/>
  <c r="F153" i="72" s="1"/>
  <c r="E246" i="72"/>
  <c r="F246" i="72" s="1"/>
  <c r="G60" i="72"/>
  <c r="H61" i="72" s="1"/>
  <c r="I62" i="72" s="1"/>
  <c r="J63" i="72" s="1"/>
  <c r="E93" i="72"/>
  <c r="F93" i="72" s="1"/>
  <c r="G94" i="72" s="1"/>
  <c r="E94" i="72" s="1"/>
  <c r="F94" i="72" s="1"/>
  <c r="AL94" i="72" s="1"/>
  <c r="E215" i="72"/>
  <c r="F215" i="72" s="1"/>
  <c r="G277" i="72" l="1"/>
  <c r="H278" i="72" s="1"/>
  <c r="I279" i="72" s="1"/>
  <c r="J280" i="72" s="1"/>
  <c r="E60" i="72"/>
  <c r="F60" i="72" s="1"/>
  <c r="G61" i="72" s="1"/>
  <c r="H62" i="72" s="1"/>
  <c r="I63" i="72" s="1"/>
  <c r="G247" i="72"/>
  <c r="H248" i="72" s="1"/>
  <c r="I249" i="72" s="1"/>
  <c r="G154" i="72"/>
  <c r="H155" i="72" s="1"/>
  <c r="I156" i="72" s="1"/>
  <c r="E186" i="72"/>
  <c r="F186" i="72" s="1"/>
  <c r="G187" i="72" s="1"/>
  <c r="E187" i="72" s="1"/>
  <c r="F187" i="72" s="1"/>
  <c r="G216" i="72"/>
  <c r="H217" i="72" s="1"/>
  <c r="I218" i="72" s="1"/>
  <c r="E309" i="72"/>
  <c r="F309" i="72" s="1"/>
  <c r="E123" i="72"/>
  <c r="F123" i="72" s="1"/>
  <c r="E277" i="72" l="1"/>
  <c r="F277" i="72" s="1"/>
  <c r="E61" i="72"/>
  <c r="F61" i="72" s="1"/>
  <c r="G124" i="72"/>
  <c r="H125" i="72" s="1"/>
  <c r="E247" i="72"/>
  <c r="F247" i="72" s="1"/>
  <c r="G310" i="72"/>
  <c r="H311" i="72" s="1"/>
  <c r="E216" i="72"/>
  <c r="F216" i="72" s="1"/>
  <c r="E154" i="72"/>
  <c r="F154" i="72" s="1"/>
  <c r="G278" i="72" l="1"/>
  <c r="H279" i="72" s="1"/>
  <c r="I280" i="72" s="1"/>
  <c r="G217" i="72"/>
  <c r="H218" i="72" s="1"/>
  <c r="E310" i="72"/>
  <c r="F310" i="72" s="1"/>
  <c r="G311" i="72" s="1"/>
  <c r="E311" i="72" s="1"/>
  <c r="F311" i="72" s="1"/>
  <c r="G248" i="72"/>
  <c r="H249" i="72" s="1"/>
  <c r="G155" i="72"/>
  <c r="H156" i="72" s="1"/>
  <c r="E124" i="72"/>
  <c r="F124" i="72" s="1"/>
  <c r="G125" i="72" s="1"/>
  <c r="E125" i="72" s="1"/>
  <c r="F125" i="72" s="1"/>
  <c r="AL125" i="72" s="1"/>
  <c r="AL127" i="72" s="1"/>
  <c r="G62" i="72"/>
  <c r="H63" i="72" s="1"/>
  <c r="E62" i="72" l="1"/>
  <c r="F62" i="72" s="1"/>
  <c r="G63" i="72" s="1"/>
  <c r="E63" i="72" s="1"/>
  <c r="F63" i="72" s="1"/>
  <c r="AL63" i="72" s="1"/>
  <c r="E278" i="72"/>
  <c r="F278" i="72" s="1"/>
  <c r="E248" i="72"/>
  <c r="F248" i="72" s="1"/>
  <c r="G249" i="72" s="1"/>
  <c r="E217" i="72"/>
  <c r="F217" i="72" s="1"/>
  <c r="E155" i="72"/>
  <c r="F155" i="72" s="1"/>
  <c r="G279" i="72" l="1"/>
  <c r="H280" i="72" s="1"/>
  <c r="G156" i="72"/>
  <c r="E156" i="72" s="1"/>
  <c r="F156" i="72" s="1"/>
  <c r="G218" i="72"/>
  <c r="E218" i="72" s="1"/>
  <c r="F218" i="72" s="1"/>
  <c r="E249" i="72"/>
  <c r="F249" i="72" s="1"/>
  <c r="E24" i="26" l="1" a="1"/>
  <c r="E24" i="26" s="1"/>
  <c r="I187" i="35" s="1"/>
  <c r="J20" i="37" s="1"/>
  <c r="E279" i="72"/>
  <c r="F279" i="72" s="1"/>
  <c r="G280" i="72" s="1"/>
  <c r="E280" i="72" s="1"/>
  <c r="F280" i="72" s="1"/>
  <c r="H34" i="26" a="1"/>
  <c r="H34" i="26" s="1"/>
  <c r="I218" i="35" s="1"/>
  <c r="G40" i="26" a="1"/>
  <c r="G40" i="26" s="1"/>
  <c r="H224" i="35" s="1"/>
  <c r="E34" i="26" a="1"/>
  <c r="E34" i="26" s="1"/>
  <c r="I197" i="35" s="1"/>
  <c r="G24" i="26" a="1"/>
  <c r="G24" i="26" s="1"/>
  <c r="H208" i="35" s="1"/>
  <c r="D33" i="26" a="1"/>
  <c r="D33" i="26" s="1"/>
  <c r="H196" i="35" s="1"/>
  <c r="H27" i="26" a="1"/>
  <c r="H27" i="26" s="1"/>
  <c r="H37" i="26" a="1"/>
  <c r="H37" i="26" s="1"/>
  <c r="I221" i="35" s="1"/>
  <c r="F25" i="26" a="1"/>
  <c r="F25" i="26" s="1"/>
  <c r="G209" i="35" s="1"/>
  <c r="F36" i="26" a="1"/>
  <c r="F36" i="26" s="1"/>
  <c r="G220" i="35" s="1"/>
  <c r="F31" i="26" a="1"/>
  <c r="F31" i="26" s="1"/>
  <c r="G30" i="26" a="1"/>
  <c r="G30" i="26" s="1"/>
  <c r="H214" i="35" s="1"/>
  <c r="D26" i="26" a="1"/>
  <c r="D26" i="26" s="1"/>
  <c r="H189" i="35" s="1"/>
  <c r="F23" i="26" a="1"/>
  <c r="F23" i="26" s="1"/>
  <c r="F34" i="26" a="1"/>
  <c r="F34" i="26" s="1"/>
  <c r="G218" i="35" s="1"/>
  <c r="E25" i="26" a="1"/>
  <c r="E25" i="26" s="1"/>
  <c r="I188" i="35" s="1"/>
  <c r="H38" i="26" a="1"/>
  <c r="H38" i="26" s="1"/>
  <c r="I222" i="35" s="1"/>
  <c r="H33" i="26" a="1"/>
  <c r="H33" i="26" s="1"/>
  <c r="I217" i="35" s="1"/>
  <c r="D40" i="26" a="1"/>
  <c r="D40" i="26" s="1"/>
  <c r="H203" i="35" s="1"/>
  <c r="H31" i="26" a="1"/>
  <c r="H31" i="26" s="1"/>
  <c r="F28" i="26" a="1"/>
  <c r="F28" i="26" s="1"/>
  <c r="G212" i="35" s="1"/>
  <c r="D29" i="26" a="1"/>
  <c r="D29" i="26" s="1"/>
  <c r="H192" i="35" s="1"/>
  <c r="G36" i="26" a="1"/>
  <c r="G36" i="26" s="1"/>
  <c r="H220" i="35" s="1"/>
  <c r="D30" i="26" a="1"/>
  <c r="D30" i="26" s="1"/>
  <c r="H193" i="35" s="1"/>
  <c r="D35" i="26" a="1"/>
  <c r="D35" i="26" s="1"/>
  <c r="G23" i="26" a="1"/>
  <c r="G23" i="26" s="1"/>
  <c r="F41" i="26" a="1"/>
  <c r="F41" i="26" s="1"/>
  <c r="G225" i="35" s="1"/>
  <c r="E29" i="26" a="1"/>
  <c r="E29" i="26" s="1"/>
  <c r="I192" i="35" s="1"/>
  <c r="F39" i="26" a="1"/>
  <c r="F39" i="26" s="1"/>
  <c r="G42" i="26" a="1"/>
  <c r="G42" i="26" s="1"/>
  <c r="H226" i="35" s="1"/>
  <c r="E32" i="26" a="1"/>
  <c r="E32" i="26" s="1"/>
  <c r="I195" i="35" s="1"/>
  <c r="G41" i="26" a="1"/>
  <c r="G41" i="26" s="1"/>
  <c r="H225" i="35" s="1"/>
  <c r="F32" i="26" a="1"/>
  <c r="F32" i="26" s="1"/>
  <c r="G216" i="35" s="1"/>
  <c r="E42" i="26" a="1"/>
  <c r="E42" i="26" s="1"/>
  <c r="I205" i="35" s="1"/>
  <c r="F38" i="26" a="1"/>
  <c r="F38" i="26" s="1"/>
  <c r="G222" i="35" s="1"/>
  <c r="H30" i="26" a="1"/>
  <c r="H30" i="26" s="1"/>
  <c r="I214" i="35" s="1"/>
  <c r="E33" i="26" a="1"/>
  <c r="E33" i="26" s="1"/>
  <c r="I196" i="35" s="1"/>
  <c r="E38" i="26" a="1"/>
  <c r="E38" i="26" s="1"/>
  <c r="I201" i="35" s="1"/>
  <c r="F35" i="26" a="1"/>
  <c r="F35" i="26" s="1"/>
  <c r="G35" i="26" a="1"/>
  <c r="G35" i="26" s="1"/>
  <c r="G34" i="26" a="1"/>
  <c r="G34" i="26" s="1"/>
  <c r="H218" i="35" s="1"/>
  <c r="H42" i="26" a="1"/>
  <c r="H42" i="26" s="1"/>
  <c r="I226" i="35" s="1"/>
  <c r="G27" i="26" a="1"/>
  <c r="G27" i="26" s="1"/>
  <c r="E26" i="26" a="1"/>
  <c r="E26" i="26" s="1"/>
  <c r="I189" i="35" s="1"/>
  <c r="D32" i="26" a="1"/>
  <c r="D32" i="26" s="1"/>
  <c r="H195" i="35" s="1"/>
  <c r="G33" i="26" a="1"/>
  <c r="G33" i="26" s="1"/>
  <c r="H217" i="35" s="1"/>
  <c r="H25" i="26" a="1"/>
  <c r="H25" i="26" s="1"/>
  <c r="I209" i="35" s="1"/>
  <c r="G37" i="26" a="1"/>
  <c r="G37" i="26" s="1"/>
  <c r="H221" i="35" s="1"/>
  <c r="G38" i="26" a="1"/>
  <c r="G38" i="26" s="1"/>
  <c r="H222" i="35" s="1"/>
  <c r="G39" i="26" a="1"/>
  <c r="G39" i="26" s="1"/>
  <c r="H29" i="26" a="1"/>
  <c r="H29" i="26" s="1"/>
  <c r="I213" i="35" s="1"/>
  <c r="D31" i="26" a="1"/>
  <c r="D31" i="26" s="1"/>
  <c r="G29" i="26" a="1"/>
  <c r="G29" i="26" s="1"/>
  <c r="H213" i="35" s="1"/>
  <c r="G28" i="26" a="1"/>
  <c r="G28" i="26" s="1"/>
  <c r="H212" i="35" s="1"/>
  <c r="H36" i="26" a="1"/>
  <c r="H36" i="26" s="1"/>
  <c r="I220" i="35" s="1"/>
  <c r="F26" i="26" a="1"/>
  <c r="F26" i="26" s="1"/>
  <c r="G210" i="35" s="1"/>
  <c r="D42" i="26" a="1"/>
  <c r="D42" i="26" s="1"/>
  <c r="H205" i="35" s="1"/>
  <c r="H35" i="26" a="1"/>
  <c r="H35" i="26" s="1"/>
  <c r="H32" i="26" a="1"/>
  <c r="H32" i="26" s="1"/>
  <c r="I216" i="35" s="1"/>
  <c r="E23" i="26" a="1"/>
  <c r="E23" i="26" s="1"/>
  <c r="E39" i="26" a="1"/>
  <c r="E39" i="26" s="1"/>
  <c r="D25" i="26" a="1"/>
  <c r="D25" i="26" s="1"/>
  <c r="H188" i="35" s="1"/>
  <c r="E41" i="26" a="1"/>
  <c r="E41" i="26" s="1"/>
  <c r="I204" i="35" s="1"/>
  <c r="H39" i="26" a="1"/>
  <c r="H39" i="26" s="1"/>
  <c r="E35" i="26" a="1"/>
  <c r="E35" i="26" s="1"/>
  <c r="H40" i="26" a="1"/>
  <c r="H40" i="26" s="1"/>
  <c r="I224" i="35" s="1"/>
  <c r="F40" i="26" a="1"/>
  <c r="F40" i="26" s="1"/>
  <c r="G224" i="35" s="1"/>
  <c r="D24" i="26" a="1"/>
  <c r="D24" i="26" s="1"/>
  <c r="H187" i="35" s="1"/>
  <c r="E37" i="26" a="1"/>
  <c r="E37" i="26" s="1"/>
  <c r="I200" i="35" s="1"/>
  <c r="F37" i="26" a="1"/>
  <c r="F37" i="26" s="1"/>
  <c r="G221" i="35" s="1"/>
  <c r="D28" i="26" a="1"/>
  <c r="D28" i="26" s="1"/>
  <c r="H191" i="35" s="1"/>
  <c r="D27" i="26" a="1"/>
  <c r="D27" i="26" s="1"/>
  <c r="D39" i="26" a="1"/>
  <c r="D39" i="26" s="1"/>
  <c r="E31" i="26" a="1"/>
  <c r="E31" i="26" s="1"/>
  <c r="G25" i="26" a="1"/>
  <c r="G25" i="26" s="1"/>
  <c r="H209" i="35" s="1"/>
  <c r="H41" i="26" a="1"/>
  <c r="H41" i="26" s="1"/>
  <c r="I225" i="35" s="1"/>
  <c r="F33" i="26" a="1"/>
  <c r="F33" i="26" s="1"/>
  <c r="G217" i="35" s="1"/>
  <c r="D23" i="26" a="1"/>
  <c r="D23" i="26" s="1"/>
  <c r="G32" i="26" a="1"/>
  <c r="G32" i="26" s="1"/>
  <c r="H216" i="35" s="1"/>
  <c r="F30" i="26" a="1"/>
  <c r="F30" i="26" s="1"/>
  <c r="G214" i="35" s="1"/>
  <c r="E27" i="26" a="1"/>
  <c r="E27" i="26" s="1"/>
  <c r="F42" i="26" a="1"/>
  <c r="F42" i="26" s="1"/>
  <c r="G226" i="35" s="1"/>
  <c r="E30" i="26" a="1"/>
  <c r="E30" i="26" s="1"/>
  <c r="I193" i="35" s="1"/>
  <c r="H23" i="26" a="1"/>
  <c r="H23" i="26" s="1"/>
  <c r="F29" i="26" a="1"/>
  <c r="F29" i="26" s="1"/>
  <c r="G213" i="35" s="1"/>
  <c r="H28" i="26" a="1"/>
  <c r="H28" i="26" s="1"/>
  <c r="I212" i="35" s="1"/>
  <c r="E40" i="26" a="1"/>
  <c r="E40" i="26" s="1"/>
  <c r="I203" i="35" s="1"/>
  <c r="G26" i="26" a="1"/>
  <c r="G26" i="26" s="1"/>
  <c r="H210" i="35" s="1"/>
  <c r="H26" i="26" a="1"/>
  <c r="H26" i="26" s="1"/>
  <c r="I210" i="35" s="1"/>
  <c r="D41" i="26" a="1"/>
  <c r="D41" i="26" s="1"/>
  <c r="H204" i="35" s="1"/>
  <c r="F27" i="26" a="1"/>
  <c r="F27" i="26" s="1"/>
  <c r="E28" i="26" a="1"/>
  <c r="E28" i="26" s="1"/>
  <c r="I191" i="35" s="1"/>
  <c r="D37" i="26" a="1"/>
  <c r="D37" i="26" s="1"/>
  <c r="H200" i="35" s="1"/>
  <c r="F24" i="26" a="1"/>
  <c r="F24" i="26" s="1"/>
  <c r="G208" i="35" s="1"/>
  <c r="G31" i="26" a="1"/>
  <c r="G31" i="26" s="1"/>
  <c r="D34" i="26" a="1"/>
  <c r="D34" i="26" s="1"/>
  <c r="H197" i="35" s="1"/>
  <c r="D36" i="26" a="1"/>
  <c r="D36" i="26" s="1"/>
  <c r="H199" i="35" s="1"/>
  <c r="D38" i="26" a="1"/>
  <c r="D38" i="26" s="1"/>
  <c r="H201" i="35" s="1"/>
  <c r="H24" i="26" a="1"/>
  <c r="H24" i="26" s="1"/>
  <c r="I208" i="35" s="1"/>
  <c r="E36" i="26" a="1"/>
  <c r="E36" i="26" s="1"/>
  <c r="I199" i="35" s="1"/>
  <c r="J21" i="37" l="1"/>
  <c r="J22" i="37"/>
  <c r="J19" i="37"/>
  <c r="I73" i="37"/>
  <c r="I72" i="37"/>
  <c r="I71" i="37"/>
  <c r="I74" i="37"/>
  <c r="I190" i="35"/>
  <c r="D51" i="26"/>
  <c r="J72" i="37"/>
  <c r="J74" i="37"/>
  <c r="J73" i="37"/>
  <c r="J71" i="37"/>
  <c r="I94" i="37"/>
  <c r="I93" i="37"/>
  <c r="I92" i="37"/>
  <c r="I91" i="37"/>
  <c r="I53" i="37"/>
  <c r="I52" i="37"/>
  <c r="I54" i="37"/>
  <c r="I51" i="37"/>
  <c r="H53" i="58"/>
  <c r="H53" i="41" s="1"/>
  <c r="H51" i="58"/>
  <c r="H51" i="41" s="1"/>
  <c r="H52" i="58"/>
  <c r="H52" i="41" s="1"/>
  <c r="H54" i="58"/>
  <c r="H54" i="41" s="1"/>
  <c r="H36" i="58"/>
  <c r="H36" i="41" s="1"/>
  <c r="H37" i="58"/>
  <c r="H37" i="41" s="1"/>
  <c r="H35" i="58"/>
  <c r="H35" i="41" s="1"/>
  <c r="H38" i="58"/>
  <c r="H38" i="41" s="1"/>
  <c r="H23" i="58"/>
  <c r="H23" i="41" s="1"/>
  <c r="H26" i="58"/>
  <c r="H26" i="41" s="1"/>
  <c r="H25" i="58"/>
  <c r="H25" i="41" s="1"/>
  <c r="H24" i="58"/>
  <c r="H24" i="41" s="1"/>
  <c r="H28" i="58"/>
  <c r="H28" i="41" s="1"/>
  <c r="H29" i="58"/>
  <c r="H29" i="41" s="1"/>
  <c r="H30" i="58"/>
  <c r="H30" i="41" s="1"/>
  <c r="H27" i="58"/>
  <c r="H27" i="41" s="1"/>
  <c r="E51" i="26"/>
  <c r="H51" i="26" s="1"/>
  <c r="G211" i="35"/>
  <c r="I52" i="58"/>
  <c r="I54" i="58"/>
  <c r="I51" i="58"/>
  <c r="I53" i="58"/>
  <c r="H85" i="58"/>
  <c r="H85" i="41" s="1"/>
  <c r="H86" i="58"/>
  <c r="H86" i="41" s="1"/>
  <c r="H84" i="58"/>
  <c r="H84" i="41" s="1"/>
  <c r="H83" i="58"/>
  <c r="H83" i="41" s="1"/>
  <c r="J69" i="58"/>
  <c r="J67" i="58"/>
  <c r="J70" i="58"/>
  <c r="J68" i="58"/>
  <c r="H211" i="35"/>
  <c r="F51" i="26"/>
  <c r="J52" i="37"/>
  <c r="J53" i="37"/>
  <c r="J51" i="37"/>
  <c r="J54" i="37"/>
  <c r="I85" i="37"/>
  <c r="I86" i="37"/>
  <c r="I84" i="37"/>
  <c r="I83" i="37"/>
  <c r="I211" i="35"/>
  <c r="G51" i="26"/>
  <c r="G52" i="26"/>
  <c r="I215" i="35"/>
  <c r="I90" i="37"/>
  <c r="I88" i="37"/>
  <c r="I87" i="37"/>
  <c r="I89" i="37"/>
  <c r="H186" i="35"/>
  <c r="C50" i="26"/>
  <c r="J84" i="58"/>
  <c r="J83" i="58"/>
  <c r="J85" i="58"/>
  <c r="J86" i="58"/>
  <c r="I36" i="58"/>
  <c r="I37" i="58"/>
  <c r="I38" i="58"/>
  <c r="I35" i="58"/>
  <c r="J93" i="58"/>
  <c r="J92" i="58"/>
  <c r="J91" i="58"/>
  <c r="J94" i="58"/>
  <c r="I92" i="58"/>
  <c r="I93" i="58"/>
  <c r="I94" i="58"/>
  <c r="I91" i="58"/>
  <c r="J57" i="58"/>
  <c r="J58" i="58"/>
  <c r="J56" i="58"/>
  <c r="J55" i="58"/>
  <c r="I58" i="37"/>
  <c r="I57" i="37"/>
  <c r="I55" i="37"/>
  <c r="I56" i="37"/>
  <c r="I19" i="37"/>
  <c r="I20" i="37"/>
  <c r="I22" i="37"/>
  <c r="I21" i="37"/>
  <c r="J29" i="58"/>
  <c r="J27" i="58"/>
  <c r="J30" i="58"/>
  <c r="J28" i="58"/>
  <c r="H57" i="58"/>
  <c r="H57" i="41" s="1"/>
  <c r="H56" i="58"/>
  <c r="H56" i="41" s="1"/>
  <c r="H58" i="58"/>
  <c r="H58" i="41" s="1"/>
  <c r="H55" i="58"/>
  <c r="H55" i="41" s="1"/>
  <c r="D53" i="26"/>
  <c r="I198" i="35"/>
  <c r="I40" i="58"/>
  <c r="I39" i="58"/>
  <c r="I42" i="58"/>
  <c r="I41" i="58"/>
  <c r="I62" i="58"/>
  <c r="I60" i="58"/>
  <c r="I61" i="58"/>
  <c r="I59" i="58"/>
  <c r="E54" i="26"/>
  <c r="H54" i="26" s="1"/>
  <c r="G223" i="35"/>
  <c r="J78" i="58"/>
  <c r="J77" i="58"/>
  <c r="J76" i="58"/>
  <c r="J75" i="58"/>
  <c r="I20" i="58"/>
  <c r="I22" i="58"/>
  <c r="I19" i="58"/>
  <c r="I21" i="58"/>
  <c r="H46" i="58"/>
  <c r="H46" i="41" s="1"/>
  <c r="H44" i="58"/>
  <c r="H44" i="41" s="1"/>
  <c r="H45" i="58"/>
  <c r="H45" i="41" s="1"/>
  <c r="H43" i="58"/>
  <c r="H43" i="41" s="1"/>
  <c r="I27" i="58"/>
  <c r="I28" i="58"/>
  <c r="I30" i="58"/>
  <c r="I29" i="58"/>
  <c r="J88" i="58"/>
  <c r="J90" i="58"/>
  <c r="J89" i="58"/>
  <c r="J87" i="58"/>
  <c r="I223" i="35"/>
  <c r="G54" i="26"/>
  <c r="H194" i="35"/>
  <c r="C52" i="26"/>
  <c r="H219" i="35"/>
  <c r="F53" i="26"/>
  <c r="J41" i="37"/>
  <c r="J39" i="37"/>
  <c r="J42" i="37"/>
  <c r="J40" i="37"/>
  <c r="J23" i="37"/>
  <c r="J24" i="37"/>
  <c r="J26" i="37"/>
  <c r="J25" i="37"/>
  <c r="J62" i="37"/>
  <c r="J61" i="37"/>
  <c r="J59" i="37"/>
  <c r="J60" i="37"/>
  <c r="I89" i="58"/>
  <c r="I87" i="58"/>
  <c r="I90" i="58"/>
  <c r="I88" i="58"/>
  <c r="J84" i="37"/>
  <c r="J83" i="37"/>
  <c r="J83" i="41" s="1"/>
  <c r="J85" i="37"/>
  <c r="J86" i="37"/>
  <c r="I23" i="58"/>
  <c r="I25" i="58"/>
  <c r="I24" i="58"/>
  <c r="I26" i="58"/>
  <c r="J87" i="37"/>
  <c r="J88" i="37"/>
  <c r="J90" i="37"/>
  <c r="J90" i="41" s="1"/>
  <c r="J89" i="37"/>
  <c r="J40" i="58"/>
  <c r="J41" i="58"/>
  <c r="J42" i="58"/>
  <c r="J39" i="58"/>
  <c r="E53" i="26"/>
  <c r="H53" i="26" s="1"/>
  <c r="G219" i="35"/>
  <c r="H87" i="58"/>
  <c r="H87" i="41" s="1"/>
  <c r="H88" i="58"/>
  <c r="H88" i="41" s="1"/>
  <c r="H90" i="58"/>
  <c r="H90" i="41" s="1"/>
  <c r="H89" i="58"/>
  <c r="H89" i="41" s="1"/>
  <c r="H60" i="58"/>
  <c r="H60" i="41" s="1"/>
  <c r="H62" i="58"/>
  <c r="H62" i="41" s="1"/>
  <c r="H59" i="58"/>
  <c r="H59" i="41" s="1"/>
  <c r="H61" i="58"/>
  <c r="H61" i="41" s="1"/>
  <c r="I85" i="58"/>
  <c r="I83" i="58"/>
  <c r="I84" i="58"/>
  <c r="I86" i="58"/>
  <c r="J22" i="58"/>
  <c r="J19" i="58"/>
  <c r="J21" i="58"/>
  <c r="J21" i="41" s="1"/>
  <c r="J20" i="58"/>
  <c r="J20" i="41" s="1"/>
  <c r="J37" i="58"/>
  <c r="J36" i="58"/>
  <c r="J38" i="58"/>
  <c r="J35" i="58"/>
  <c r="I194" i="35"/>
  <c r="D52" i="26"/>
  <c r="J52" i="26" s="1"/>
  <c r="I26" i="37"/>
  <c r="I23" i="37"/>
  <c r="I24" i="37"/>
  <c r="I25" i="37"/>
  <c r="H223" i="35"/>
  <c r="F54" i="26"/>
  <c r="J75" i="37"/>
  <c r="J77" i="37"/>
  <c r="J78" i="37"/>
  <c r="J76" i="37"/>
  <c r="H207" i="35"/>
  <c r="F50" i="26"/>
  <c r="E50" i="26"/>
  <c r="H50" i="26" s="1"/>
  <c r="G207" i="35"/>
  <c r="J61" i="58"/>
  <c r="J60" i="58"/>
  <c r="J62" i="58"/>
  <c r="J59" i="58"/>
  <c r="J68" i="37"/>
  <c r="J70" i="37"/>
  <c r="J67" i="37"/>
  <c r="J67" i="41" s="1"/>
  <c r="J69" i="37"/>
  <c r="I68" i="37"/>
  <c r="I69" i="37"/>
  <c r="I70" i="37"/>
  <c r="I67" i="37"/>
  <c r="H39" i="58"/>
  <c r="H39" i="41" s="1"/>
  <c r="H42" i="58"/>
  <c r="H42" i="41" s="1"/>
  <c r="H41" i="58"/>
  <c r="H41" i="41" s="1"/>
  <c r="H40" i="58"/>
  <c r="H40" i="41" s="1"/>
  <c r="C54" i="26"/>
  <c r="H202" i="35"/>
  <c r="I202" i="35"/>
  <c r="D54" i="26"/>
  <c r="I78" i="58"/>
  <c r="I76" i="58"/>
  <c r="I75" i="58"/>
  <c r="I77" i="58"/>
  <c r="J58" i="37"/>
  <c r="J57" i="37"/>
  <c r="J56" i="37"/>
  <c r="J55" i="37"/>
  <c r="H198" i="35"/>
  <c r="C53" i="26"/>
  <c r="I53" i="26" s="1"/>
  <c r="I28" i="37"/>
  <c r="I29" i="37"/>
  <c r="I30" i="37"/>
  <c r="I27" i="37"/>
  <c r="J35" i="37"/>
  <c r="J36" i="37"/>
  <c r="J38" i="37"/>
  <c r="J37" i="37"/>
  <c r="I78" i="37"/>
  <c r="I76" i="37"/>
  <c r="I75" i="37"/>
  <c r="I77" i="37"/>
  <c r="I59" i="37"/>
  <c r="I60" i="37"/>
  <c r="I62" i="37"/>
  <c r="I61" i="37"/>
  <c r="I207" i="35"/>
  <c r="G50" i="26"/>
  <c r="H190" i="35"/>
  <c r="C51" i="26"/>
  <c r="I51" i="26" s="1"/>
  <c r="I186" i="35"/>
  <c r="D50" i="26"/>
  <c r="I73" i="58"/>
  <c r="I71" i="58"/>
  <c r="I72" i="58"/>
  <c r="I74" i="58"/>
  <c r="J46" i="58"/>
  <c r="J44" i="58"/>
  <c r="J43" i="58"/>
  <c r="J45" i="58"/>
  <c r="I46" i="37"/>
  <c r="I44" i="37"/>
  <c r="I45" i="37"/>
  <c r="I43" i="37"/>
  <c r="I43" i="58"/>
  <c r="I46" i="58"/>
  <c r="I45" i="58"/>
  <c r="I44" i="58"/>
  <c r="J73" i="58"/>
  <c r="J72" i="58"/>
  <c r="J74" i="58"/>
  <c r="J71" i="58"/>
  <c r="J71" i="41" s="1"/>
  <c r="H215" i="35"/>
  <c r="F52" i="26"/>
  <c r="J43" i="37"/>
  <c r="J45" i="37"/>
  <c r="J46" i="37"/>
  <c r="J44" i="37"/>
  <c r="I37" i="37"/>
  <c r="I37" i="41" s="1"/>
  <c r="I38" i="37"/>
  <c r="I38" i="41" s="1"/>
  <c r="I36" i="37"/>
  <c r="I35" i="37"/>
  <c r="I35" i="41" s="1"/>
  <c r="J51" i="58"/>
  <c r="J53" i="58"/>
  <c r="J54" i="58"/>
  <c r="J52" i="58"/>
  <c r="J24" i="58"/>
  <c r="J25" i="58"/>
  <c r="J23" i="58"/>
  <c r="J26" i="58"/>
  <c r="H78" i="58"/>
  <c r="H78" i="41" s="1"/>
  <c r="H77" i="58"/>
  <c r="H77" i="41" s="1"/>
  <c r="H76" i="58"/>
  <c r="H76" i="41" s="1"/>
  <c r="H75" i="58"/>
  <c r="H75" i="41" s="1"/>
  <c r="I68" i="58"/>
  <c r="I69" i="58"/>
  <c r="I70" i="58"/>
  <c r="I67" i="58"/>
  <c r="G215" i="35"/>
  <c r="E52" i="26"/>
  <c r="H52" i="26" s="1"/>
  <c r="J28" i="37"/>
  <c r="J28" i="41" s="1"/>
  <c r="J29" i="37"/>
  <c r="J30" i="37"/>
  <c r="J30" i="41" s="1"/>
  <c r="J27" i="37"/>
  <c r="J27" i="41" s="1"/>
  <c r="H20" i="58"/>
  <c r="H20" i="41" s="1"/>
  <c r="H22" i="58"/>
  <c r="H22" i="41" s="1"/>
  <c r="H19" i="58"/>
  <c r="H19" i="41" s="1"/>
  <c r="H21" i="58"/>
  <c r="H21" i="41" s="1"/>
  <c r="H91" i="58"/>
  <c r="H91" i="41" s="1"/>
  <c r="H94" i="58"/>
  <c r="H94" i="41" s="1"/>
  <c r="H92" i="58"/>
  <c r="H92" i="41" s="1"/>
  <c r="H93" i="58"/>
  <c r="H93" i="41" s="1"/>
  <c r="H74" i="58"/>
  <c r="H74" i="41" s="1"/>
  <c r="H73" i="58"/>
  <c r="H73" i="41" s="1"/>
  <c r="H71" i="58"/>
  <c r="H71" i="41" s="1"/>
  <c r="H72" i="58"/>
  <c r="H72" i="41" s="1"/>
  <c r="I219" i="35"/>
  <c r="G53" i="26"/>
  <c r="I56" i="58"/>
  <c r="I58" i="58"/>
  <c r="I57" i="58"/>
  <c r="I55" i="58"/>
  <c r="J92" i="37"/>
  <c r="J94" i="37"/>
  <c r="J91" i="37"/>
  <c r="J91" i="41" s="1"/>
  <c r="J93" i="37"/>
  <c r="J93" i="41" s="1"/>
  <c r="I39" i="37"/>
  <c r="I42" i="37"/>
  <c r="I41" i="37"/>
  <c r="I40" i="37"/>
  <c r="H70" i="58"/>
  <c r="H70" i="41" s="1"/>
  <c r="H68" i="58"/>
  <c r="H68" i="41" s="1"/>
  <c r="H69" i="58"/>
  <c r="H69" i="41" s="1"/>
  <c r="H67" i="58"/>
  <c r="H67" i="41" s="1"/>
  <c r="I36" i="41" l="1"/>
  <c r="J29" i="41"/>
  <c r="J88" i="41"/>
  <c r="J37" i="41"/>
  <c r="J43" i="41"/>
  <c r="I23" i="41"/>
  <c r="J36" i="41"/>
  <c r="J22" i="41"/>
  <c r="J73" i="41"/>
  <c r="J69" i="41"/>
  <c r="J84" i="41"/>
  <c r="J86" i="41"/>
  <c r="J46" i="41"/>
  <c r="J68" i="41"/>
  <c r="J19" i="41"/>
  <c r="I46" i="41"/>
  <c r="J38" i="41"/>
  <c r="J74" i="41"/>
  <c r="J89" i="41"/>
  <c r="I54" i="26"/>
  <c r="J94" i="41"/>
  <c r="J45" i="41"/>
  <c r="J50" i="26"/>
  <c r="I44" i="41"/>
  <c r="J54" i="26"/>
  <c r="J44" i="41"/>
  <c r="I43" i="41"/>
  <c r="J92" i="41"/>
  <c r="J87" i="41"/>
  <c r="J41" i="41"/>
  <c r="I30" i="41"/>
  <c r="J76" i="41"/>
  <c r="I40" i="41"/>
  <c r="I22" i="41"/>
  <c r="I26" i="41"/>
  <c r="I20" i="41"/>
  <c r="H47" i="58"/>
  <c r="H47" i="41" s="1"/>
  <c r="H48" i="58"/>
  <c r="H48" i="41" s="1"/>
  <c r="H49" i="58"/>
  <c r="H49" i="41" s="1"/>
  <c r="H50" i="58"/>
  <c r="H50" i="41" s="1"/>
  <c r="J39" i="41"/>
  <c r="I29" i="41"/>
  <c r="J75" i="41"/>
  <c r="I39" i="41"/>
  <c r="I21" i="41"/>
  <c r="H31" i="58"/>
  <c r="H31" i="41" s="1"/>
  <c r="H34" i="58"/>
  <c r="H34" i="41" s="1"/>
  <c r="H32" i="58"/>
  <c r="H32" i="41" s="1"/>
  <c r="H33" i="58"/>
  <c r="H33" i="41" s="1"/>
  <c r="I93" i="41"/>
  <c r="I94" i="41"/>
  <c r="J60" i="41"/>
  <c r="I28" i="41"/>
  <c r="J77" i="41"/>
  <c r="J66" i="37"/>
  <c r="J65" i="37"/>
  <c r="J64" i="37"/>
  <c r="J63" i="37"/>
  <c r="I83" i="41"/>
  <c r="I47" i="58"/>
  <c r="I49" i="58"/>
  <c r="I50" i="58"/>
  <c r="I48" i="58"/>
  <c r="I34" i="37"/>
  <c r="I31" i="37"/>
  <c r="I33" i="37"/>
  <c r="I32" i="37"/>
  <c r="I24" i="41"/>
  <c r="J59" i="41"/>
  <c r="I65" i="58"/>
  <c r="I64" i="58"/>
  <c r="I63" i="58"/>
  <c r="I66" i="58"/>
  <c r="I27" i="41"/>
  <c r="J78" i="41"/>
  <c r="J53" i="26"/>
  <c r="I19" i="41"/>
  <c r="I84" i="41"/>
  <c r="I77" i="41"/>
  <c r="I67" i="41"/>
  <c r="H16" i="58"/>
  <c r="H18" i="58"/>
  <c r="H18" i="41" s="1"/>
  <c r="H17" i="58"/>
  <c r="H15" i="58"/>
  <c r="H64" i="58"/>
  <c r="H64" i="41" s="1"/>
  <c r="H63" i="58"/>
  <c r="H63" i="41" s="1"/>
  <c r="H65" i="58"/>
  <c r="H65" i="41" s="1"/>
  <c r="H66" i="58"/>
  <c r="H66" i="41" s="1"/>
  <c r="I25" i="41"/>
  <c r="J61" i="41"/>
  <c r="I52" i="26"/>
  <c r="H80" i="58"/>
  <c r="H80" i="41" s="1"/>
  <c r="H82" i="58"/>
  <c r="H82" i="41" s="1"/>
  <c r="H81" i="58"/>
  <c r="H81" i="41" s="1"/>
  <c r="H79" i="58"/>
  <c r="H79" i="41" s="1"/>
  <c r="I56" i="41"/>
  <c r="I50" i="26"/>
  <c r="I86" i="41"/>
  <c r="J15" i="58"/>
  <c r="J17" i="58"/>
  <c r="J16" i="58"/>
  <c r="J18" i="58"/>
  <c r="J35" i="41"/>
  <c r="I75" i="41"/>
  <c r="I70" i="41"/>
  <c r="J62" i="41"/>
  <c r="I48" i="37"/>
  <c r="I47" i="37"/>
  <c r="I47" i="41" s="1"/>
  <c r="I50" i="37"/>
  <c r="I49" i="37"/>
  <c r="I49" i="41" s="1"/>
  <c r="I55" i="41"/>
  <c r="I15" i="37"/>
  <c r="I17" i="37"/>
  <c r="I16" i="37"/>
  <c r="I18" i="37"/>
  <c r="I85" i="41"/>
  <c r="J72" i="41"/>
  <c r="I81" i="58"/>
  <c r="I82" i="58"/>
  <c r="I80" i="58"/>
  <c r="I79" i="58"/>
  <c r="J32" i="58"/>
  <c r="J33" i="58"/>
  <c r="J31" i="58"/>
  <c r="J34" i="58"/>
  <c r="I76" i="41"/>
  <c r="I69" i="41"/>
  <c r="J25" i="41"/>
  <c r="I59" i="41"/>
  <c r="I57" i="41"/>
  <c r="I89" i="41"/>
  <c r="J54" i="41"/>
  <c r="I51" i="41"/>
  <c r="J51" i="26"/>
  <c r="J64" i="58"/>
  <c r="J66" i="58"/>
  <c r="J63" i="58"/>
  <c r="J65" i="58"/>
  <c r="I78" i="41"/>
  <c r="I68" i="41"/>
  <c r="I18" i="58"/>
  <c r="I17" i="58"/>
  <c r="I15" i="58"/>
  <c r="I16" i="58"/>
  <c r="J47" i="37"/>
  <c r="J48" i="37"/>
  <c r="J49" i="37"/>
  <c r="J50" i="37"/>
  <c r="J85" i="41"/>
  <c r="J26" i="41"/>
  <c r="J82" i="58"/>
  <c r="J79" i="58"/>
  <c r="J81" i="58"/>
  <c r="J80" i="58"/>
  <c r="I61" i="41"/>
  <c r="I58" i="41"/>
  <c r="I87" i="41"/>
  <c r="J51" i="41"/>
  <c r="I54" i="41"/>
  <c r="J32" i="37"/>
  <c r="J34" i="37"/>
  <c r="J31" i="37"/>
  <c r="J33" i="37"/>
  <c r="J24" i="41"/>
  <c r="I60" i="41"/>
  <c r="J55" i="41"/>
  <c r="I88" i="41"/>
  <c r="J53" i="41"/>
  <c r="I52" i="41"/>
  <c r="I74" i="41"/>
  <c r="J18" i="37"/>
  <c r="J16" i="37"/>
  <c r="J15" i="37"/>
  <c r="J17" i="37"/>
  <c r="I45" i="41"/>
  <c r="J80" i="37"/>
  <c r="J79" i="37"/>
  <c r="J79" i="41" s="1"/>
  <c r="J82" i="37"/>
  <c r="J81" i="37"/>
  <c r="J81" i="41" s="1"/>
  <c r="J23" i="41"/>
  <c r="I62" i="41"/>
  <c r="J56" i="41"/>
  <c r="I90" i="41"/>
  <c r="J52" i="41"/>
  <c r="I53" i="41"/>
  <c r="I71" i="41"/>
  <c r="I79" i="37"/>
  <c r="I82" i="37"/>
  <c r="I81" i="37"/>
  <c r="I80" i="37"/>
  <c r="J70" i="41"/>
  <c r="J40" i="41"/>
  <c r="I41" i="41"/>
  <c r="J58" i="41"/>
  <c r="J50" i="58"/>
  <c r="J47" i="58"/>
  <c r="J48" i="58"/>
  <c r="J49" i="58"/>
  <c r="I91" i="41"/>
  <c r="I72" i="41"/>
  <c r="I63" i="37"/>
  <c r="I64" i="37"/>
  <c r="I65" i="37"/>
  <c r="I66" i="37"/>
  <c r="I66" i="41" s="1"/>
  <c r="J42" i="41"/>
  <c r="I42" i="41"/>
  <c r="J57" i="41"/>
  <c r="I31" i="58"/>
  <c r="I34" i="58"/>
  <c r="I33" i="58"/>
  <c r="I32" i="58"/>
  <c r="I92" i="41"/>
  <c r="I73" i="41"/>
  <c r="I63" i="41" l="1"/>
  <c r="I80" i="41"/>
  <c r="I48" i="41"/>
  <c r="J34" i="41"/>
  <c r="J47" i="41"/>
  <c r="J18" i="41"/>
  <c r="J82" i="41"/>
  <c r="I65" i="41"/>
  <c r="I50" i="41"/>
  <c r="J48" i="41"/>
  <c r="J32" i="41"/>
  <c r="I81" i="41"/>
  <c r="J50" i="41"/>
  <c r="H423" i="58"/>
  <c r="H424" i="58"/>
  <c r="H424" i="41" s="1"/>
  <c r="H15" i="41"/>
  <c r="I64" i="41"/>
  <c r="C48" i="63"/>
  <c r="J63" i="41"/>
  <c r="H16" i="41"/>
  <c r="J64" i="41"/>
  <c r="I82" i="41"/>
  <c r="J80" i="41"/>
  <c r="J65" i="41"/>
  <c r="I79" i="41"/>
  <c r="J33" i="41"/>
  <c r="I18" i="41"/>
  <c r="I32" i="41"/>
  <c r="J66" i="41"/>
  <c r="H17" i="41"/>
  <c r="C38" i="63"/>
  <c r="J49" i="41"/>
  <c r="J17" i="41"/>
  <c r="C28" i="63"/>
  <c r="J31" i="41"/>
  <c r="I16" i="41"/>
  <c r="I33" i="41"/>
  <c r="I423" i="58"/>
  <c r="I424" i="58"/>
  <c r="F241" i="66" s="1"/>
  <c r="J15" i="41"/>
  <c r="J423" i="37"/>
  <c r="J424" i="37"/>
  <c r="F145" i="66" s="1"/>
  <c r="I17" i="41"/>
  <c r="C18" i="63"/>
  <c r="I31" i="41"/>
  <c r="I15" i="41"/>
  <c r="I423" i="37"/>
  <c r="I424" i="37"/>
  <c r="C58" i="63"/>
  <c r="I34" i="41"/>
  <c r="J16" i="41"/>
  <c r="J423" i="58"/>
  <c r="J424" i="58"/>
  <c r="F289" i="66" s="1"/>
  <c r="I424" i="41" l="1"/>
  <c r="E408" i="38" s="1"/>
  <c r="E11" i="53"/>
  <c r="E407" i="38"/>
  <c r="E407" i="74"/>
  <c r="F97" i="66"/>
  <c r="E405" i="38"/>
  <c r="F193" i="66"/>
  <c r="E35" i="53"/>
  <c r="E17" i="53"/>
  <c r="E404" i="74"/>
  <c r="E404" i="38"/>
  <c r="E405" i="74"/>
  <c r="E347" i="74"/>
  <c r="J425" i="58"/>
  <c r="E347" i="38"/>
  <c r="M290" i="66" s="1"/>
  <c r="F290" i="66"/>
  <c r="E29" i="53"/>
  <c r="J424" i="41"/>
  <c r="E409" i="38" s="1"/>
  <c r="J425" i="37"/>
  <c r="E335" i="38"/>
  <c r="M146" i="66" s="1"/>
  <c r="E335" i="74"/>
  <c r="J423" i="41"/>
  <c r="F146" i="66"/>
  <c r="I498" i="58"/>
  <c r="C51" i="63" s="1"/>
  <c r="I500" i="58"/>
  <c r="M241" i="66"/>
  <c r="D23" i="53"/>
  <c r="F23" i="53" s="1"/>
  <c r="I499" i="58"/>
  <c r="H425" i="58"/>
  <c r="F194" i="66"/>
  <c r="E299" i="74"/>
  <c r="H423" i="41"/>
  <c r="E299" i="38"/>
  <c r="M194" i="66" s="1"/>
  <c r="I423" i="41"/>
  <c r="E311" i="38"/>
  <c r="M98" i="66" s="1"/>
  <c r="E311" i="74"/>
  <c r="F98" i="66"/>
  <c r="I425" i="37"/>
  <c r="E323" i="74"/>
  <c r="I425" i="58"/>
  <c r="E323" i="38"/>
  <c r="M242" i="66" s="1"/>
  <c r="F242" i="66"/>
  <c r="E23" i="53"/>
  <c r="M193" i="66"/>
  <c r="H499" i="58"/>
  <c r="D11" i="53"/>
  <c r="F11" i="53" s="1"/>
  <c r="H498" i="58"/>
  <c r="C41" i="63" s="1"/>
  <c r="H500" i="58"/>
  <c r="E408" i="74"/>
  <c r="N98" i="66" l="1"/>
  <c r="N242" i="66"/>
  <c r="N194" i="66"/>
  <c r="N290" i="66"/>
  <c r="E418" i="74"/>
  <c r="F227" i="66"/>
  <c r="E418" i="38"/>
  <c r="H5" i="53"/>
  <c r="E417" i="38"/>
  <c r="F180" i="66"/>
  <c r="E417" i="74"/>
  <c r="N146" i="66"/>
  <c r="D5" i="53"/>
  <c r="F5" i="53" s="1"/>
  <c r="M49" i="66"/>
  <c r="H499" i="37"/>
  <c r="H500" i="37"/>
  <c r="H498" i="37"/>
  <c r="Y50" i="66"/>
  <c r="Z50" i="66"/>
  <c r="Z194" i="66"/>
  <c r="Y194" i="66"/>
  <c r="I425" i="41"/>
  <c r="C19" i="63"/>
  <c r="C39" i="63"/>
  <c r="H425" i="41"/>
  <c r="C32" i="63"/>
  <c r="C29" i="63"/>
  <c r="J425" i="41"/>
  <c r="C49" i="63"/>
  <c r="C42" i="63"/>
  <c r="E406" i="38"/>
  <c r="E409" i="74"/>
  <c r="E406" i="74"/>
  <c r="E419" i="38"/>
  <c r="F228" i="66"/>
  <c r="E419" i="74"/>
  <c r="I500" i="37"/>
  <c r="M97" i="66"/>
  <c r="D17" i="53"/>
  <c r="F17" i="53" s="1"/>
  <c r="I499" i="37"/>
  <c r="I498" i="37"/>
  <c r="C12" i="63" s="1"/>
  <c r="Y242" i="66"/>
  <c r="Z242" i="66"/>
  <c r="Y98" i="66"/>
  <c r="Z98" i="66"/>
  <c r="J499" i="58"/>
  <c r="J500" i="58"/>
  <c r="J498" i="58"/>
  <c r="C61" i="63" s="1"/>
  <c r="M289" i="66"/>
  <c r="D35" i="53"/>
  <c r="F35" i="53" s="1"/>
  <c r="H29" i="53" s="1"/>
  <c r="H17" i="53"/>
  <c r="E416" i="74"/>
  <c r="F179" i="66"/>
  <c r="E416" i="38"/>
  <c r="C59" i="63"/>
  <c r="C52" i="63" l="1"/>
  <c r="H499" i="41"/>
  <c r="E411" i="38"/>
  <c r="E411" i="74"/>
  <c r="F36" i="66"/>
  <c r="F275" i="66"/>
  <c r="E420" i="38"/>
  <c r="E420" i="74"/>
  <c r="E421" i="74"/>
  <c r="F276" i="66"/>
  <c r="E421" i="38"/>
  <c r="L228" i="66"/>
  <c r="P228" i="66" s="1"/>
  <c r="I487" i="58"/>
  <c r="H11" i="53"/>
  <c r="G11" i="53" s="1"/>
  <c r="G5" i="53"/>
  <c r="H488" i="58"/>
  <c r="L179" i="66"/>
  <c r="Y290" i="66"/>
  <c r="Y146" i="66"/>
  <c r="Z146" i="66"/>
  <c r="Z290" i="66"/>
  <c r="D29" i="53"/>
  <c r="F29" i="53" s="1"/>
  <c r="J499" i="37"/>
  <c r="J498" i="37"/>
  <c r="M145" i="66"/>
  <c r="J500" i="37"/>
  <c r="H487" i="58"/>
  <c r="L180" i="66"/>
  <c r="N180" i="66" s="1"/>
  <c r="I498" i="41"/>
  <c r="N3" i="41" s="1"/>
  <c r="C21" i="63"/>
  <c r="E413" i="38"/>
  <c r="E413" i="74"/>
  <c r="F84" i="66"/>
  <c r="I499" i="41"/>
  <c r="H23" i="53"/>
  <c r="G23" i="53" s="1"/>
  <c r="G17" i="53"/>
  <c r="I488" i="58"/>
  <c r="L227" i="66"/>
  <c r="P227" i="66" s="1"/>
  <c r="C2" i="63"/>
  <c r="C11" i="63"/>
  <c r="H498" i="41"/>
  <c r="M3" i="41" s="1"/>
  <c r="I500" i="41"/>
  <c r="E412" i="38"/>
  <c r="F83" i="66"/>
  <c r="E412" i="74"/>
  <c r="E410" i="38"/>
  <c r="E410" i="74"/>
  <c r="F35" i="66"/>
  <c r="H500" i="41"/>
  <c r="E401" i="74" s="1"/>
  <c r="E317" i="74" l="1"/>
  <c r="E317" i="38"/>
  <c r="E415" i="74"/>
  <c r="E415" i="38"/>
  <c r="F132" i="66"/>
  <c r="J499" i="41"/>
  <c r="H35" i="53"/>
  <c r="G35" i="53" s="1"/>
  <c r="G29" i="53"/>
  <c r="L276" i="66"/>
  <c r="P276" i="66" s="1"/>
  <c r="J487" i="58"/>
  <c r="I488" i="37"/>
  <c r="I488" i="41" s="1"/>
  <c r="L83" i="66"/>
  <c r="P83" i="66" s="1"/>
  <c r="N227" i="66"/>
  <c r="L84" i="66"/>
  <c r="P84" i="66" s="1"/>
  <c r="I487" i="37"/>
  <c r="I487" i="41" s="1"/>
  <c r="N228" i="66"/>
  <c r="J488" i="58"/>
  <c r="L275" i="66"/>
  <c r="P275" i="66" s="1"/>
  <c r="P180" i="66"/>
  <c r="V180" i="66" s="1"/>
  <c r="X180" i="66" s="1"/>
  <c r="R180" i="66"/>
  <c r="T180" i="66" s="1"/>
  <c r="N179" i="66"/>
  <c r="R179" i="66"/>
  <c r="T179" i="66" s="1"/>
  <c r="P179" i="66"/>
  <c r="V179" i="66" s="1"/>
  <c r="X179" i="66" s="1"/>
  <c r="J500" i="41"/>
  <c r="E414" i="38"/>
  <c r="F131" i="66"/>
  <c r="E414" i="74"/>
  <c r="E281" i="74"/>
  <c r="E281" i="38"/>
  <c r="E293" i="74"/>
  <c r="E293" i="38"/>
  <c r="L36" i="66"/>
  <c r="H487" i="37"/>
  <c r="H487" i="41" s="1"/>
  <c r="H488" i="37"/>
  <c r="H488" i="41" s="1"/>
  <c r="L35" i="66"/>
  <c r="E305" i="74"/>
  <c r="E305" i="38"/>
  <c r="C31" i="63"/>
  <c r="J498" i="41"/>
  <c r="O3" i="41" s="1"/>
  <c r="C22" i="63"/>
  <c r="L193" i="66" l="1"/>
  <c r="H484" i="58"/>
  <c r="L97" i="66"/>
  <c r="I484" i="37"/>
  <c r="L49" i="66"/>
  <c r="H484" i="37"/>
  <c r="E329" i="38"/>
  <c r="E329" i="74"/>
  <c r="N83" i="66"/>
  <c r="E341" i="74"/>
  <c r="E341" i="38"/>
  <c r="R35" i="66"/>
  <c r="T35" i="66" s="1"/>
  <c r="P35" i="66"/>
  <c r="V35" i="66" s="1"/>
  <c r="X35" i="66" s="1"/>
  <c r="J487" i="37"/>
  <c r="J487" i="41" s="1"/>
  <c r="L132" i="66"/>
  <c r="P132" i="66" s="1"/>
  <c r="J488" i="37"/>
  <c r="J488" i="41" s="1"/>
  <c r="L131" i="66"/>
  <c r="P131" i="66" s="1"/>
  <c r="O227" i="66"/>
  <c r="N275" i="66"/>
  <c r="N276" i="66"/>
  <c r="N35" i="66"/>
  <c r="N84" i="66"/>
  <c r="O228" i="66" s="1"/>
  <c r="I484" i="58"/>
  <c r="L241" i="66"/>
  <c r="N36" i="66"/>
  <c r="R36" i="66"/>
  <c r="T36" i="66" s="1"/>
  <c r="P36" i="66"/>
  <c r="V36" i="66" s="1"/>
  <c r="X36" i="66" s="1"/>
  <c r="J484" i="58" l="1"/>
  <c r="L289" i="66"/>
  <c r="O179" i="66"/>
  <c r="O35" i="66"/>
  <c r="Z179" i="66"/>
  <c r="Y35" i="66"/>
  <c r="Y179" i="66"/>
  <c r="Z35" i="66"/>
  <c r="N132" i="66"/>
  <c r="O276" i="66" s="1"/>
  <c r="N131" i="66"/>
  <c r="O275" i="66" s="1"/>
  <c r="Y228" i="66"/>
  <c r="Z228" i="66"/>
  <c r="Z84" i="66"/>
  <c r="Y84" i="66"/>
  <c r="O84" i="66"/>
  <c r="Y83" i="66"/>
  <c r="O83" i="66"/>
  <c r="Z227" i="66"/>
  <c r="Z83" i="66"/>
  <c r="Y227" i="66"/>
  <c r="J484" i="37"/>
  <c r="L145" i="66"/>
  <c r="P49" i="66"/>
  <c r="V49" i="66" s="1"/>
  <c r="X49" i="66" s="1"/>
  <c r="N49" i="66"/>
  <c r="R49" i="66"/>
  <c r="T49" i="66" s="1"/>
  <c r="V227" i="66"/>
  <c r="X227" i="66" s="1"/>
  <c r="U227" i="66"/>
  <c r="Q227" i="66"/>
  <c r="R227" i="66" s="1"/>
  <c r="T227" i="66" s="1"/>
  <c r="I484" i="41"/>
  <c r="Q228" i="66"/>
  <c r="R228" i="66" s="1"/>
  <c r="T228" i="66" s="1"/>
  <c r="U228" i="66"/>
  <c r="V228" i="66"/>
  <c r="X228" i="66" s="1"/>
  <c r="P97" i="66"/>
  <c r="N97" i="66"/>
  <c r="P241" i="66"/>
  <c r="N241" i="66"/>
  <c r="H484" i="41"/>
  <c r="Z36" i="66"/>
  <c r="O36" i="66"/>
  <c r="Z180" i="66"/>
  <c r="Y180" i="66"/>
  <c r="Y36" i="66"/>
  <c r="O180" i="66"/>
  <c r="P193" i="66"/>
  <c r="V193" i="66" s="1"/>
  <c r="X193" i="66" s="1"/>
  <c r="R193" i="66"/>
  <c r="T193" i="66" s="1"/>
  <c r="N193" i="66"/>
  <c r="O193" i="66" l="1"/>
  <c r="Q193" i="66" s="1"/>
  <c r="J484" i="41"/>
  <c r="O241" i="66"/>
  <c r="U241" i="66" s="1"/>
  <c r="V276" i="66"/>
  <c r="X276" i="66" s="1"/>
  <c r="U276" i="66"/>
  <c r="Q276" i="66"/>
  <c r="R276" i="66" s="1"/>
  <c r="T276" i="66" s="1"/>
  <c r="P145" i="66"/>
  <c r="N145" i="66"/>
  <c r="Y97" i="66"/>
  <c r="Y241" i="66"/>
  <c r="Z241" i="66"/>
  <c r="O97" i="66"/>
  <c r="Z97" i="66"/>
  <c r="Z131" i="66"/>
  <c r="O131" i="66"/>
  <c r="Y275" i="66"/>
  <c r="Y131" i="66"/>
  <c r="Z275" i="66"/>
  <c r="V83" i="66"/>
  <c r="X83" i="66" s="1"/>
  <c r="U83" i="66"/>
  <c r="Q83" i="66"/>
  <c r="R83" i="66" s="1"/>
  <c r="T83" i="66" s="1"/>
  <c r="Z276" i="66"/>
  <c r="O132" i="66"/>
  <c r="Y132" i="66"/>
  <c r="Z132" i="66"/>
  <c r="Y276" i="66"/>
  <c r="U275" i="66"/>
  <c r="V275" i="66"/>
  <c r="X275" i="66" s="1"/>
  <c r="Q275" i="66"/>
  <c r="R275" i="66" s="1"/>
  <c r="T275" i="66" s="1"/>
  <c r="Q36" i="66"/>
  <c r="U36" i="66"/>
  <c r="Q84" i="66"/>
  <c r="R84" i="66" s="1"/>
  <c r="T84" i="66" s="1"/>
  <c r="V84" i="66"/>
  <c r="X84" i="66" s="1"/>
  <c r="U84" i="66"/>
  <c r="U35" i="66"/>
  <c r="Q35" i="66"/>
  <c r="U179" i="66"/>
  <c r="Q179" i="66"/>
  <c r="Z193" i="66"/>
  <c r="Y49" i="66"/>
  <c r="Z49" i="66"/>
  <c r="O49" i="66"/>
  <c r="Y193" i="66"/>
  <c r="P289" i="66"/>
  <c r="N289" i="66"/>
  <c r="O289" i="66" s="1"/>
  <c r="U180" i="66"/>
  <c r="Q180" i="66"/>
  <c r="Q241" i="66" l="1"/>
  <c r="R241" i="66" s="1"/>
  <c r="T241" i="66" s="1"/>
  <c r="U193" i="66"/>
  <c r="V241" i="66"/>
  <c r="X241" i="66" s="1"/>
  <c r="V131" i="66"/>
  <c r="X131" i="66" s="1"/>
  <c r="Q131" i="66"/>
  <c r="R131" i="66" s="1"/>
  <c r="T131" i="66" s="1"/>
  <c r="U131" i="66"/>
  <c r="V97" i="66"/>
  <c r="X97" i="66" s="1"/>
  <c r="Q97" i="66"/>
  <c r="R97" i="66" s="1"/>
  <c r="T97" i="66" s="1"/>
  <c r="U97" i="66"/>
  <c r="Q49" i="66"/>
  <c r="U49" i="66"/>
  <c r="U289" i="66"/>
  <c r="V289" i="66"/>
  <c r="X289" i="66" s="1"/>
  <c r="Q289" i="66"/>
  <c r="R289" i="66" s="1"/>
  <c r="T289" i="66" s="1"/>
  <c r="Y145" i="66"/>
  <c r="O145" i="66"/>
  <c r="Z289" i="66"/>
  <c r="Z145" i="66"/>
  <c r="Y289" i="66"/>
  <c r="Q132" i="66"/>
  <c r="R132" i="66" s="1"/>
  <c r="T132" i="66" s="1"/>
  <c r="U132" i="66"/>
  <c r="V132" i="66"/>
  <c r="X132" i="66" s="1"/>
  <c r="U145" i="66" l="1"/>
  <c r="Q145" i="66"/>
  <c r="R145" i="66" s="1"/>
  <c r="T145" i="66" s="1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<sst xmlns="http://schemas.openxmlformats.org/spreadsheetml/2006/main" count="5685" uniqueCount="339">
  <si>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</si>
  <si>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</si>
  <si>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</si>
  <si>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</si>
  <si>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</si>
  <si>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</si>
  <si>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</si>
  <si>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</si>
  <si>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</si>
  <si>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</si>
  <si>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</si>
  <si>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</si>
  <si>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</si>
  <si>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</si>
  <si>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</si>
  <si>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</si>
  <si>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</si>
  <si>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</si>
  <si>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</si>
  <si>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</si>
  <si>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</si>
  <si>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</si>
  <si>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</si>
  <si>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</si>
  <si>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</si>
  <si>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</si>
  <si>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</si>
  <si>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</si>
  <si>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</si>
  <si>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</si>
  <si>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</si>
  <si>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</si>
  <si>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</si>
  <si>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</si>
  <si>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</si>
  <si>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</si>
  <si>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</si>
  <si>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</si>
  <si>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</si>
  <si>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</si>
  <si>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</si>
  <si>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</si>
  <si>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</si>
  <si>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</si>
  <si>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</si>
  <si>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</si>
  <si>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</si>
  <si>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</si>
  <si>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</si>
  <si>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</si>
  <si>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</si>
  <si>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</si>
  <si>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</si>
  <si>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</si>
  <si>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</si>
  <si>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</si>
  <si>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</si>
  <si>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</si>
  <si>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</si>
  <si>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</si>
  <si>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</si>
  <si>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</si>
  <si>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</si>
  <si>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</si>
  <si>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</si>
  <si>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</si>
  <si>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</si>
  <si>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</si>
  <si>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</si>
  <si>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</si>
  <si>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</si>
  <si>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</si>
  <si>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</si>
  <si>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</si>
  <si>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</si>
  <si>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</si>
  <si>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</si>
  <si>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</si>
  <si>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</si>
  <si>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</si>
  <si>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</si>
  <si>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</si>
  <si>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</si>
  <si>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</si>
  <si>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</si>
  <si>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</si>
  <si>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</si>
  <si>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</si>
  <si>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</si>
  <si>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</si>
  <si>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</si>
  <si>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</si>
  <si>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</si>
  <si>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</si>
  <si>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</si>
  <si>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</si>
  <si>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</si>
  <si>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</si>
  <si>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</si>
  <si>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</si>
  <si>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</si>
  <si>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</si>
  <si>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</si>
  <si>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</si>
  <si>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</si>
  <si>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</si>
  <si>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</si>
  <si>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</si>
  <si>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</si>
  <si>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</si>
  <si>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</si>
  <si>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</si>
  <si>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</si>
  <si>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</si>
  <si>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</si>
  <si>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</si>
  <si>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</si>
  <si>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</si>
  <si>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</si>
  <si>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</si>
  <si>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</si>
  <si>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</si>
  <si>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</si>
  <si>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</si>
  <si>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</si>
  <si>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</si>
  <si>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</si>
  <si>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</si>
  <si>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</si>
  <si>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</si>
  <si>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</si>
  <si>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</si>
  <si>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</si>
  <si>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</si>
  <si>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</si>
  <si>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</si>
  <si>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</si>
  <si>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</si>
  <si>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</si>
  <si>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</si>
  <si>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</si>
  <si>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</si>
  <si>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</si>
  <si>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</si>
  <si>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</si>
  <si>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</si>
  <si>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</si>
  <si>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</si>
  <si>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</si>
  <si>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</si>
  <si>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</si>
  <si>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</si>
  <si>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</si>
  <si>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</si>
  <si>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</si>
  <si>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</si>
  <si>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</si>
  <si>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</si>
  <si>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</si>
  <si>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</si>
  <si>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</si>
  <si>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</si>
  <si>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</si>
  <si>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</si>
  <si>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</si>
  <si>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</si>
  <si>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</si>
  <si>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</si>
  <si>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</si>
  <si>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</si>
  <si>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</si>
  <si>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</si>
  <si>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</si>
  <si>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</si>
  <si>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</si>
  <si>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</si>
  <si>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</si>
  <si>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</si>
  <si>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</si>
  <si>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</si>
  <si>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</si>
  <si>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</si>
  <si>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</si>
  <si>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</si>
  <si>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</si>
  <si>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</si>
  <si>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</si>
  <si>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</si>
  <si>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</si>
  <si>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</si>
  <si>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</si>
  <si>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</si>
  <si>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</si>
  <si>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</si>
  <si>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</si>
  <si>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</si>
  <si>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</si>
  <si>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</si>
  <si>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</si>
  <si>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</si>
  <si>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</si>
  <si>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</si>
  <si>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</si>
  <si>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</si>
  <si>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</si>
  <si>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</si>
  <si>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</si>
  <si>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</si>
  <si>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</si>
  <si>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</si>
  <si>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</si>
  <si>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</si>
  <si>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</si>
  <si>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</si>
  <si>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</si>
  <si>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</si>
  <si>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</si>
  <si>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</si>
  <si>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</si>
  <si>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</si>
  <si>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</si>
  <si>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</si>
  <si>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</si>
  <si>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</si>
  <si>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</si>
  <si>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</si>
  <si>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</si>
  <si>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</si>
  <si>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</si>
  <si>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</si>
  <si>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</si>
  <si>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</si>
  <si>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</si>
  <si>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</si>
  <si>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</si>
  <si>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</si>
  <si>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</si>
  <si>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</si>
  <si>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</si>
  <si>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</si>
  <si>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</si>
  <si>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</si>
  <si>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</si>
  <si>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</si>
  <si>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</si>
  <si>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</si>
  <si>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</si>
  <si>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</si>
  <si>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</si>
  <si>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</si>
  <si>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</si>
  <si>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</si>
  <si>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</si>
  <si>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</si>
  <si>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</si>
  <si>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</si>
  <si>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</si>
  <si>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</si>
  <si>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</si>
  <si>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</si>
  <si>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</si>
  <si>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</si>
  <si>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</si>
  <si>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</si>
  <si>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</si>
  <si>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</si>
  <si>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</si>
  <si>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</si>
  <si>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</si>
  <si>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</si>
  <si>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</si>
  <si>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</si>
  <si>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</si>
  <si>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</si>
  <si>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</si>
  <si>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</si>
  <si>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</si>
  <si>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</si>
  <si>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</si>
  <si>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</si>
  <si>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</si>
  <si>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</si>
  <si>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</si>
  <si>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</si>
  <si>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</si>
  <si>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</si>
  <si>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</si>
  <si>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</si>
  <si>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</si>
  <si>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</si>
  <si>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</si>
  <si>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</si>
  <si>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</si>
  <si>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</si>
  <si>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</si>
  <si>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</si>
  <si>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</si>
  <si>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</si>
  <si>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</si>
  <si>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</si>
  <si>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</si>
  <si>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</si>
  <si>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</si>
  <si>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</si>
  <si>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</si>
  <si>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</si>
  <si>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</si>
  <si>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</si>
  <si>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</si>
  <si>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</si>
  <si>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</si>
  <si>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</si>
  <si>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</si>
  <si>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</si>
  <si>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</si>
  <si>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</si>
  <si>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</si>
  <si>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</si>
  <si>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</si>
  <si>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</si>
  <si>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</si>
  <si>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</si>
  <si>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</si>
  <si>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</si>
  <si>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</si>
  <si>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</si>
  <si>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</si>
  <si>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</si>
  <si>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</si>
  <si>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</si>
  <si>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</si>
  <si>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</si>
  <si>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</si>
  <si>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</si>
  <si>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</si>
  <si>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</si>
  <si>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ton input (træ i m3)</t>
  </si>
  <si>
    <t>Input til pyrolyseanlæg</t>
  </si>
  <si>
    <t>Sum af træ (minus pil og poppel)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</si>
</sst>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4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2.xml"/><Relationship Id="rId45" Type="http://schemas.openxmlformats.org/officeDocument/2006/relationships/pivotCacheDefinition" Target="pivotCache/pivotCacheDefinition7.xml"/><Relationship Id="rId53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6.xml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5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pivotCacheDefinition" Target="pivotCache/pivotCacheDefinition8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3.xml"/><Relationship Id="rId54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26.951318314092838</c:v>
                </c:pt>
                <c:pt idx="2">
                  <c:v>27.191814061446927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45.283266580589313</c:v>
                </c:pt>
                <c:pt idx="2">
                  <c:v>41.638804553094857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2350899.1931052115</c:v>
                </c:pt>
                <c:pt idx="2">
                  <c:v>2381402.9500708361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1499051.4006548331</c:v>
                </c:pt>
                <c:pt idx="2">
                  <c:v>1372849.6818176161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1803882.2275068527</c:v>
                </c:pt>
                <c:pt idx="11">
                  <c:v>1701764.1912565762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2848803.6821181462</c:v>
                </c:pt>
                <c:pt idx="11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2848803.6821181462</c:v>
                </c:pt>
                <c:pt idx="2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783305.19520584797</c:v>
                </c:pt>
                <c:pt idx="2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1803882.2275068527</c:v>
                </c:pt>
                <c:pt idx="11">
                  <c:v>1701764.1912565762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2848803.6821181462</c:v>
                </c:pt>
                <c:pt idx="11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26.951318314092838</c:v>
                </c:pt>
                <c:pt idx="2">
                  <c:v>27.191814061446927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45.283266580589313</c:v>
                </c:pt>
                <c:pt idx="2">
                  <c:v>41.638804553094857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2350899.1931052115</c:v>
                </c:pt>
                <c:pt idx="2">
                  <c:v>2381402.9500708361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1499051.4006548331</c:v>
                </c:pt>
                <c:pt idx="2">
                  <c:v>1372849.6818176161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9407"/>
          <a:ext cx="1467757" cy="4018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6423" y="3659841"/>
          <a:ext cx="1485901" cy="34514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5541" y="179294"/>
          <a:ext cx="1284194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2405"/>
          <a:ext cx="1305709" cy="36004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0649" y="205292"/>
          <a:ext cx="131467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23100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1.6115292918377659</v>
          </cell>
          <cell r="I11">
            <v>1.6115292918377659</v>
          </cell>
          <cell r="J11">
            <v>1.6115292918377659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0.919822655158542</v>
          </cell>
          <cell r="I12">
            <v>0.919822655158542</v>
          </cell>
          <cell r="J12">
            <v>0.919822655158542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-3.183139534883721</v>
          </cell>
          <cell r="I14">
            <v>-3.183139534883721</v>
          </cell>
          <cell r="J14">
            <v>-3.183139534883721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1.1540219772205222</v>
          </cell>
          <cell r="I27">
            <v>1.1540219772205222</v>
          </cell>
          <cell r="J27">
            <v>1.1540219772205222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0.29893254621476462</v>
          </cell>
          <cell r="I28">
            <v>0.29893254621476462</v>
          </cell>
          <cell r="J28">
            <v>0.29893254621476462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1.0503825171896284</v>
          </cell>
          <cell r="I35">
            <v>1.0503825171896284</v>
          </cell>
          <cell r="J35">
            <v>1.0503825171896284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0.17125801910700461</v>
          </cell>
          <cell r="I36">
            <v>0.17125801910700461</v>
          </cell>
          <cell r="J36">
            <v>0.17125801910700461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1.1108211937739523</v>
          </cell>
          <cell r="I39">
            <v>1.1108211937739523</v>
          </cell>
          <cell r="J39">
            <v>1.1108211937739523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0.25077067083525678</v>
          </cell>
          <cell r="I40">
            <v>0.25077067083525678</v>
          </cell>
          <cell r="J40">
            <v>0.25077067083525678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-15.228571428571426</v>
          </cell>
          <cell r="I42">
            <v>-15.228571428571426</v>
          </cell>
          <cell r="J42">
            <v>-15.228571428571426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0.51060261252273598</v>
          </cell>
          <cell r="I43">
            <v>0.51060261252273598</v>
          </cell>
          <cell r="J43">
            <v>0.51060261252273598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0.16650085190958785</v>
          </cell>
          <cell r="I44">
            <v>0.16650085190958785</v>
          </cell>
          <cell r="J44">
            <v>0.16650085190958785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0.93000808023021819</v>
          </cell>
          <cell r="I59">
            <v>0.93000808023021819</v>
          </cell>
          <cell r="J59">
            <v>0.93000808023021819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0.22884682767114053</v>
          </cell>
          <cell r="I60">
            <v>0.22884682767114053</v>
          </cell>
          <cell r="J60">
            <v>0.22884682767114053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0.27978695316663743</v>
          </cell>
          <cell r="I67">
            <v>0.27978695316663743</v>
          </cell>
          <cell r="J67">
            <v>0.27978695316663743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0.60886279963724166</v>
          </cell>
          <cell r="I68">
            <v>0.60886279963724166</v>
          </cell>
          <cell r="J68">
            <v>0.60886279963724166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0.30115956764464435</v>
          </cell>
          <cell r="I71">
            <v>0.30115956764464435</v>
          </cell>
          <cell r="J71">
            <v>0.30115956764464435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0.24765252763022733</v>
          </cell>
          <cell r="I72">
            <v>0.24765252763022733</v>
          </cell>
          <cell r="J72">
            <v>0.24765252763022733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0.24892809803796404</v>
          </cell>
          <cell r="I75">
            <v>0.24892809803796404</v>
          </cell>
          <cell r="J75">
            <v>0.24892809803796404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8.4422152890878066E-2</v>
          </cell>
          <cell r="I76">
            <v>8.4422152890878066E-2</v>
          </cell>
          <cell r="J76">
            <v>8.4422152890878066E-2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-3.5588235294117641</v>
          </cell>
          <cell r="I78">
            <v>-3.5588235294117641</v>
          </cell>
          <cell r="J78">
            <v>-3.5588235294117641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8.700858804075319E-2</v>
          </cell>
          <cell r="I87">
            <v>8.700858804075319E-2</v>
          </cell>
          <cell r="J87">
            <v>8.700858804075319E-2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6.7691690885595457E-2</v>
          </cell>
          <cell r="I88">
            <v>6.7691690885595457E-2</v>
          </cell>
          <cell r="J88">
            <v>6.7691690885595457E-2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-0.14351851851851849</v>
          </cell>
          <cell r="I90">
            <v>-0.14351851851851849</v>
          </cell>
          <cell r="J90">
            <v>-0.14351851851851849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1.04608427671008</v>
          </cell>
          <cell r="I91">
            <v>1.04608427671008</v>
          </cell>
          <cell r="J91">
            <v>1.04608427671008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0.33564201391767273</v>
          </cell>
          <cell r="I92">
            <v>0.33564201391767273</v>
          </cell>
          <cell r="J92">
            <v>0.33564201391767273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1.9000000000000001E-5</v>
          </cell>
          <cell r="I484">
            <v>1.9000000000000001E-5</v>
          </cell>
          <cell r="J484">
            <v>1.9000000000000001E-5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1.9000000000000001E-5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1.4525908585360856E-5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555552" createdVersion="7" refreshedVersion="7" minRefreshableVersion="3" recordCount="421" xr:uid="{36C76FB9-81B2-490E-BBB1-DC6F97FF2F43}">
  <cacheSource type="worksheet">
    <worksheetSource ref="A1:E422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78703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90277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1342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36573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71296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94444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217592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1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90857.6667890928"/>
  </r>
  <r>
    <x v="3"/>
    <s v="Vestdanmark"/>
    <x v="34"/>
    <x v="1"/>
    <n v="162889.29909228458"/>
  </r>
  <r>
    <x v="3"/>
    <s v="Vestdanmark"/>
    <x v="35"/>
    <x v="1"/>
    <n v="176446.6832046808"/>
  </r>
  <r>
    <x v="3"/>
    <s v="Vestdanmark"/>
    <x v="36"/>
    <x v="1"/>
    <n v="2203754.2205130709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42.8175834239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3024.56071776"/>
  </r>
  <r>
    <x v="3"/>
    <s v="Østdanmark"/>
    <x v="34"/>
    <x v="1"/>
    <n v="64956.455108856775"/>
  </r>
  <r>
    <x v="3"/>
    <s v="Østdanmark"/>
    <x v="35"/>
    <x v="1"/>
    <n v="40614.954242467749"/>
  </r>
  <r>
    <x v="3"/>
    <s v="Østdanmark"/>
    <x v="36"/>
    <x v="1"/>
    <n v="645049.46160507516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62.37762242398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10684.2499246729"/>
  </r>
  <r>
    <x v="3"/>
    <s v="Vestdanmark"/>
    <x v="34"/>
    <x v="2"/>
    <n v="168414.8808021411"/>
  </r>
  <r>
    <x v="3"/>
    <s v="Vestdanmark"/>
    <x v="35"/>
    <x v="2"/>
    <n v="183249.6836740704"/>
  </r>
  <r>
    <x v="3"/>
    <s v="Vestdanmark"/>
    <x v="36"/>
    <x v="2"/>
    <n v="2001119.050512827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32.61779012682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1079.94133190333"/>
  </r>
  <r>
    <x v="3"/>
    <s v="Østdanmark"/>
    <x v="34"/>
    <x v="2"/>
    <n v="67729.865689932136"/>
  </r>
  <r>
    <x v="3"/>
    <s v="Østdanmark"/>
    <x v="35"/>
    <x v="2"/>
    <n v="42440.412782955995"/>
  </r>
  <r>
    <x v="3"/>
    <s v="Østdanmark"/>
    <x v="36"/>
    <x v="2"/>
    <n v="585276.8216784783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253.53800096706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161.810424652"/>
  </r>
  <r>
    <x v="5"/>
    <s v="Vestdanmark"/>
    <x v="39"/>
    <x v="1"/>
    <n v="571108.87935312989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550.97014698"/>
  </r>
  <r>
    <x v="5"/>
    <s v="Vestdanmark"/>
    <x v="39"/>
    <x v="2"/>
    <n v="549824.31220967998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96.7359039234"/>
  </r>
  <r>
    <x v="5"/>
    <s v="Østdanmark"/>
    <x v="39"/>
    <x v="1"/>
    <n v="364918.6036041156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845.1302976091"/>
  </r>
  <r>
    <x v="5"/>
    <s v="Østdanmark"/>
    <x v="39"/>
    <x v="2"/>
    <n v="354148.8187512577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509029.05966338929"/>
  </r>
  <r>
    <x v="7"/>
    <s v="Vestdanmark"/>
    <x v="40"/>
    <x v="2"/>
    <n v="526296.50250669091"/>
  </r>
  <r>
    <x v="7"/>
    <s v="Østdanmark"/>
    <x v="40"/>
    <x v="0"/>
    <n v="192563.22613808865"/>
  </r>
  <r>
    <x v="7"/>
    <s v="Østdanmark"/>
    <x v="40"/>
    <x v="1"/>
    <n v="202988.92221517742"/>
  </r>
  <r>
    <x v="7"/>
    <s v="Østdanmark"/>
    <x v="40"/>
    <x v="2"/>
    <n v="211655.83028103792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8"/>
    <s v="Vestdanmark"/>
    <x v="36"/>
    <x v="0"/>
    <n v="0"/>
  </r>
  <r>
    <x v="8"/>
    <s v="Vestdanmark"/>
    <x v="36"/>
    <x v="1"/>
    <n v="0"/>
  </r>
  <r>
    <x v="8"/>
    <s v="Vestdanmark"/>
    <x v="36"/>
    <x v="2"/>
    <n v="0"/>
  </r>
  <r>
    <x v="8"/>
    <s v="Østdanmark"/>
    <x v="36"/>
    <x v="0"/>
    <n v="0"/>
  </r>
  <r>
    <x v="8"/>
    <s v="Østdanmark"/>
    <x v="36"/>
    <x v="1"/>
    <n v="0"/>
  </r>
  <r>
    <x v="8"/>
    <s v="Østdanmark"/>
    <x v="36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  <x v="0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  <x v="0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  <x v="0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  <x v="0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  <n v="0"/>
    <x v="1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  <n v="0"/>
    <x v="1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  <n v="0"/>
    <x v="1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  <n v="0"/>
    <x v="1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210801.890586928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43965.9979639049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430639.713805048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20246.6932478714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68291.9536212776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29950.98332286018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702001.4863685807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21876.74474075671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</r>
  <r>
    <x v="47"/>
    <x v="10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</r>
  <r>
    <x v="47"/>
    <x v="10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</r>
  <r>
    <x v="47"/>
    <x v="10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</r>
  <r>
    <x v="47"/>
    <x v="10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8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419" t="s">
        <v>269</v>
      </c>
      <c r="B1" s="419"/>
      <c r="D1" s="75" t="s">
        <v>282</v>
      </c>
    </row>
    <row r="2" spans="1:6" x14ac:dyDescent="0.55000000000000004">
      <c r="A2" s="6" t="s">
        <v>0</v>
      </c>
      <c r="B2" s="222" t="s">
        <v>301</v>
      </c>
    </row>
    <row r="4" spans="1:6" ht="30" customHeight="1" thickBot="1" x14ac:dyDescent="0.6">
      <c r="A4" s="418" t="s">
        <v>268</v>
      </c>
      <c r="B4" s="418"/>
      <c r="D4" s="75"/>
    </row>
    <row r="5" spans="1:6" ht="14.7" thickTop="1" x14ac:dyDescent="0.55000000000000004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55000000000000004">
      <c r="A6" s="204" t="s">
        <v>83</v>
      </c>
      <c r="B6" s="205" t="s">
        <v>253</v>
      </c>
      <c r="D6" s="212" t="str" cm="1">
        <f t="array" ref="D6">[1]!Jordbund1</f>
        <v>JB1-10</v>
      </c>
      <c r="E6" s="213" t="s">
        <v>44</v>
      </c>
      <c r="F6" s="12"/>
    </row>
    <row r="7" spans="1:6" x14ac:dyDescent="0.55000000000000004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55000000000000004">
      <c r="A8" s="220" t="s">
        <v>91</v>
      </c>
      <c r="B8" s="205" t="s">
        <v>254</v>
      </c>
      <c r="D8" s="212" t="str" cm="1">
        <f t="array" ref="D8">[1]!Organ12</f>
        <v>OC12</v>
      </c>
      <c r="E8" s="213" t="s">
        <v>46</v>
      </c>
      <c r="F8" s="12"/>
    </row>
    <row r="9" spans="1:6" x14ac:dyDescent="0.55000000000000004">
      <c r="A9" s="206" t="s">
        <v>92</v>
      </c>
      <c r="B9" s="205" t="s">
        <v>255</v>
      </c>
      <c r="D9" s="212"/>
      <c r="E9" s="213"/>
      <c r="F9" s="12"/>
    </row>
    <row r="10" spans="1:6" x14ac:dyDescent="0.55000000000000004">
      <c r="A10" s="204"/>
      <c r="B10" s="205"/>
      <c r="D10" s="214" t="s">
        <v>47</v>
      </c>
      <c r="E10" s="213"/>
      <c r="F10" s="12"/>
    </row>
    <row r="11" spans="1:6" x14ac:dyDescent="0.55000000000000004">
      <c r="A11" s="220" t="s">
        <v>68</v>
      </c>
      <c r="B11" s="221" t="s">
        <v>256</v>
      </c>
      <c r="D11" s="212" t="str" cm="1">
        <f t="array" ref="D11">[1]!Bebyg</f>
        <v>Bebyggelse &amp; infrastruktur</v>
      </c>
      <c r="E11" s="213"/>
      <c r="F11" s="12"/>
    </row>
    <row r="12" spans="1:6" x14ac:dyDescent="0.55000000000000004">
      <c r="A12" s="204" t="s">
        <v>250</v>
      </c>
      <c r="B12" s="205" t="s">
        <v>257</v>
      </c>
      <c r="D12" s="212" t="str" cm="1">
        <f t="array" ref="D12">[1]!Afgrøder</f>
        <v>Landbrugsafgrøder</v>
      </c>
      <c r="E12" s="213"/>
      <c r="F12" s="12"/>
    </row>
    <row r="13" spans="1:6" x14ac:dyDescent="0.55000000000000004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55000000000000004">
      <c r="A14" s="220" t="s">
        <v>69</v>
      </c>
      <c r="B14" s="221" t="s">
        <v>258</v>
      </c>
      <c r="D14" s="212" t="str" cm="1">
        <f t="array" ref="D14">[1]!NaturAreal</f>
        <v>Natur</v>
      </c>
      <c r="E14" s="213"/>
      <c r="F14" s="12"/>
    </row>
    <row r="15" spans="1:6" x14ac:dyDescent="0.55000000000000004">
      <c r="A15" s="204" t="s">
        <v>70</v>
      </c>
      <c r="B15" s="205" t="s">
        <v>259</v>
      </c>
      <c r="D15" s="212" t="str" cm="1">
        <f t="array" ref="D15">[1]!IKareal</f>
        <v>Ikke klassificeret</v>
      </c>
      <c r="E15" s="213"/>
      <c r="F15" s="12"/>
    </row>
    <row r="16" spans="1:6" x14ac:dyDescent="0.55000000000000004">
      <c r="A16" s="204" t="s">
        <v>71</v>
      </c>
      <c r="B16" s="205"/>
      <c r="D16" s="215"/>
      <c r="E16" s="213"/>
    </row>
    <row r="17" spans="1:5" x14ac:dyDescent="0.55000000000000004">
      <c r="A17" s="204" t="s">
        <v>72</v>
      </c>
      <c r="B17" s="221" t="s">
        <v>265</v>
      </c>
      <c r="D17" s="216" t="s">
        <v>93</v>
      </c>
      <c r="E17" s="213"/>
    </row>
    <row r="18" spans="1:5" x14ac:dyDescent="0.55000000000000004">
      <c r="A18" s="204" t="s">
        <v>73</v>
      </c>
      <c r="B18" s="420" t="s">
        <v>270</v>
      </c>
      <c r="D18" s="212" cm="1">
        <f t="array" ref="D18">[1]!År1</f>
        <v>2019</v>
      </c>
      <c r="E18" s="213"/>
    </row>
    <row r="19" spans="1:5" x14ac:dyDescent="0.55000000000000004">
      <c r="A19" s="204" t="s">
        <v>251</v>
      </c>
      <c r="B19" s="420"/>
      <c r="D19" s="212" cm="1">
        <f t="array" ref="D19">[1]!År2</f>
        <v>2030</v>
      </c>
      <c r="E19" s="213"/>
    </row>
    <row r="20" spans="1:5" ht="14.7" thickBot="1" x14ac:dyDescent="0.6">
      <c r="A20" s="204" t="s">
        <v>252</v>
      </c>
      <c r="B20" s="205"/>
      <c r="D20" s="217" cm="1">
        <f t="array" ref="D20">[1]!År3</f>
        <v>2050</v>
      </c>
      <c r="E20" s="218"/>
    </row>
    <row r="21" spans="1:5" ht="14.7" thickTop="1" x14ac:dyDescent="0.55000000000000004">
      <c r="A21" s="204" t="s">
        <v>74</v>
      </c>
      <c r="B21" s="205"/>
    </row>
    <row r="22" spans="1:5" x14ac:dyDescent="0.55000000000000004">
      <c r="A22" s="204"/>
      <c r="B22" s="205"/>
    </row>
    <row r="23" spans="1:5" x14ac:dyDescent="0.55000000000000004">
      <c r="A23" s="255" t="s">
        <v>304</v>
      </c>
      <c r="B23" s="205"/>
    </row>
    <row r="24" spans="1:5" ht="14.7" thickBot="1" x14ac:dyDescent="0.6">
      <c r="A24" s="207" t="s">
        <v>1</v>
      </c>
      <c r="B24" s="208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AD106" sqref="AD106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3.41796875" style="1" bestFit="1" customWidth="1"/>
    <col min="18" max="18" width="27.26171875" style="1" bestFit="1" customWidth="1"/>
    <col min="19" max="16384" width="9.15625" style="1"/>
  </cols>
  <sheetData>
    <row r="1" spans="1:18" ht="15" customHeight="1" x14ac:dyDescent="0.6">
      <c r="A1" s="252" t="s">
        <v>296</v>
      </c>
      <c r="B1" s="251"/>
      <c r="C1" s="421" t="s">
        <v>295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55000000000000004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55000000000000004">
      <c r="A3" s="75"/>
    </row>
    <row r="34" spans="16:18" ht="15.6" x14ac:dyDescent="0.6">
      <c r="P34" s="340" t="s">
        <v>93</v>
      </c>
      <c r="Q34" s="340" t="s">
        <v>333</v>
      </c>
      <c r="R34" s="340" t="s">
        <v>334</v>
      </c>
    </row>
    <row r="35" spans="16:18" ht="15.6" x14ac:dyDescent="0.6">
      <c r="P35" s="340">
        <v>1990</v>
      </c>
      <c r="Q35" s="343">
        <v>20000000</v>
      </c>
      <c r="R35" s="342"/>
    </row>
    <row r="36" spans="16:18" ht="15.6" x14ac:dyDescent="0.6">
      <c r="P36" s="340">
        <f>År1</f>
        <v>2019</v>
      </c>
      <c r="Q36" s="341">
        <f>GETPIVOTDATA("Total",'CO2-pivot'!$A$1,"År",P36,"Sted2","CO2 - atmosfære")</f>
        <v>13910380.018766819</v>
      </c>
      <c r="R36" s="342">
        <f>1-Q36/$Q$35</f>
        <v>0.30448099906165904</v>
      </c>
    </row>
    <row r="37" spans="16:18" ht="15.6" x14ac:dyDescent="0.6">
      <c r="P37" s="340">
        <f>År2</f>
        <v>2030</v>
      </c>
      <c r="Q37" s="341">
        <f>GETPIVOTDATA("Total",'CO2-pivot'!$A$1,"År",P37,"Sted2","CO2 - atmosfære")</f>
        <v>13079093.844208205</v>
      </c>
      <c r="R37" s="342">
        <f t="shared" ref="R37:R38" si="0">1-Q37/$Q$35</f>
        <v>0.34604530778958975</v>
      </c>
    </row>
    <row r="38" spans="16:18" ht="15.6" x14ac:dyDescent="0.6">
      <c r="P38" s="340">
        <f>År3</f>
        <v>2050</v>
      </c>
      <c r="Q38" s="341">
        <f>GETPIVOTDATA("Total",'CO2-pivot'!$A$1,"År",P38,"Sted2","CO2 - atmosfære")</f>
        <v>12132641.200173628</v>
      </c>
      <c r="R38" s="342">
        <f t="shared" si="0"/>
        <v>0.39336793999131858</v>
      </c>
    </row>
    <row r="123" spans="3:3" x14ac:dyDescent="0.55000000000000004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s="168" customFormat="1" x14ac:dyDescent="0.55000000000000004">
      <c r="A1" s="168" t="s">
        <v>335</v>
      </c>
    </row>
    <row r="2" spans="1:1" x14ac:dyDescent="0.55000000000000004">
      <c r="A2" s="107">
        <v>2019</v>
      </c>
    </row>
    <row r="3" spans="1:1" x14ac:dyDescent="0.55000000000000004">
      <c r="A3" s="378">
        <v>2030</v>
      </c>
    </row>
    <row r="4" spans="1:1" x14ac:dyDescent="0.55000000000000004">
      <c r="A4" s="367">
        <v>2050</v>
      </c>
    </row>
    <row r="5" spans="1:1" x14ac:dyDescent="0.55000000000000004">
      <c r="A5" s="357" t="s">
        <v>15</v>
      </c>
    </row>
    <row r="6" spans="1:1" x14ac:dyDescent="0.55000000000000004">
      <c r="A6" s="379" t="s">
        <v>49</v>
      </c>
    </row>
    <row r="7" spans="1:1" x14ac:dyDescent="0.55000000000000004">
      <c r="A7" s="377" t="s">
        <v>182</v>
      </c>
    </row>
    <row r="8" spans="1:1" x14ac:dyDescent="0.55000000000000004">
      <c r="A8" s="368" t="s">
        <v>32</v>
      </c>
    </row>
    <row r="9" spans="1:1" x14ac:dyDescent="0.55000000000000004">
      <c r="A9" s="355" t="s">
        <v>102</v>
      </c>
    </row>
    <row r="10" spans="1:1" x14ac:dyDescent="0.55000000000000004">
      <c r="A10" s="380" t="s">
        <v>109</v>
      </c>
    </row>
    <row r="11" spans="1:1" x14ac:dyDescent="0.55000000000000004">
      <c r="A11" s="369" t="s">
        <v>258</v>
      </c>
    </row>
    <row r="12" spans="1:1" x14ac:dyDescent="0.55000000000000004">
      <c r="A12" s="381" t="s">
        <v>110</v>
      </c>
    </row>
    <row r="13" spans="1:1" x14ac:dyDescent="0.55000000000000004">
      <c r="A13" s="355" t="s">
        <v>227</v>
      </c>
    </row>
    <row r="14" spans="1:1" s="168" customFormat="1" x14ac:dyDescent="0.55000000000000004">
      <c r="A14" s="382" t="s">
        <v>208</v>
      </c>
    </row>
    <row r="15" spans="1:1" x14ac:dyDescent="0.55000000000000004">
      <c r="A15" s="360" t="s">
        <v>111</v>
      </c>
    </row>
    <row r="16" spans="1:1" x14ac:dyDescent="0.55000000000000004">
      <c r="A16" s="383" t="s">
        <v>101</v>
      </c>
    </row>
    <row r="17" spans="1:1" x14ac:dyDescent="0.55000000000000004">
      <c r="A17" s="384" t="s">
        <v>204</v>
      </c>
    </row>
    <row r="18" spans="1:1" x14ac:dyDescent="0.55000000000000004">
      <c r="A18" s="385" t="s">
        <v>19</v>
      </c>
    </row>
    <row r="19" spans="1:1" x14ac:dyDescent="0.55000000000000004">
      <c r="A19" s="386" t="s">
        <v>137</v>
      </c>
    </row>
    <row r="20" spans="1:1" x14ac:dyDescent="0.55000000000000004">
      <c r="A20" s="402" t="s">
        <v>96</v>
      </c>
    </row>
    <row r="21" spans="1:1" x14ac:dyDescent="0.55000000000000004">
      <c r="A21" s="416" t="s">
        <v>113</v>
      </c>
    </row>
    <row r="22" spans="1:1" x14ac:dyDescent="0.55000000000000004">
      <c r="A22" s="417" t="s">
        <v>54</v>
      </c>
    </row>
    <row r="23" spans="1:1" x14ac:dyDescent="0.55000000000000004">
      <c r="A23" s="354" t="s">
        <v>158</v>
      </c>
    </row>
    <row r="24" spans="1:1" x14ac:dyDescent="0.55000000000000004">
      <c r="A24" s="370" t="s">
        <v>51</v>
      </c>
    </row>
    <row r="25" spans="1:1" x14ac:dyDescent="0.55000000000000004">
      <c r="A25" s="370" t="s">
        <v>221</v>
      </c>
    </row>
    <row r="26" spans="1:1" x14ac:dyDescent="0.55000000000000004">
      <c r="A26" s="358" t="s">
        <v>203</v>
      </c>
    </row>
    <row r="27" spans="1:1" x14ac:dyDescent="0.55000000000000004">
      <c r="A27" s="414" t="s">
        <v>6</v>
      </c>
    </row>
    <row r="28" spans="1:1" x14ac:dyDescent="0.55000000000000004">
      <c r="A28" s="353" t="s">
        <v>67</v>
      </c>
    </row>
    <row r="29" spans="1:1" x14ac:dyDescent="0.55000000000000004">
      <c r="A29" s="353" t="s">
        <v>224</v>
      </c>
    </row>
    <row r="30" spans="1:1" x14ac:dyDescent="0.55000000000000004">
      <c r="A30" s="359" t="s">
        <v>200</v>
      </c>
    </row>
    <row r="31" spans="1:1" x14ac:dyDescent="0.55000000000000004">
      <c r="A31" s="352" t="s">
        <v>223</v>
      </c>
    </row>
    <row r="32" spans="1:1" x14ac:dyDescent="0.55000000000000004">
      <c r="A32" s="415" t="s">
        <v>162</v>
      </c>
    </row>
    <row r="33" spans="1:1" x14ac:dyDescent="0.55000000000000004">
      <c r="A33" s="361" t="s">
        <v>193</v>
      </c>
    </row>
    <row r="34" spans="1:1" x14ac:dyDescent="0.55000000000000004">
      <c r="A34" s="356" t="s">
        <v>219</v>
      </c>
    </row>
    <row r="35" spans="1:1" x14ac:dyDescent="0.55000000000000004">
      <c r="A35" s="365" t="s">
        <v>11</v>
      </c>
    </row>
    <row r="36" spans="1:1" x14ac:dyDescent="0.55000000000000004">
      <c r="A36" s="401" t="s">
        <v>159</v>
      </c>
    </row>
    <row r="37" spans="1:1" x14ac:dyDescent="0.55000000000000004">
      <c r="A37" s="350" t="s">
        <v>103</v>
      </c>
    </row>
    <row r="38" spans="1:1" x14ac:dyDescent="0.55000000000000004">
      <c r="A38" s="410" t="s">
        <v>56</v>
      </c>
    </row>
    <row r="39" spans="1:1" x14ac:dyDescent="0.55000000000000004">
      <c r="A39" s="411" t="s">
        <v>12</v>
      </c>
    </row>
    <row r="40" spans="1:1" x14ac:dyDescent="0.55000000000000004">
      <c r="A40" s="412" t="s">
        <v>48</v>
      </c>
    </row>
    <row r="41" spans="1:1" x14ac:dyDescent="0.55000000000000004">
      <c r="A41" s="389" t="s">
        <v>115</v>
      </c>
    </row>
    <row r="42" spans="1:1" x14ac:dyDescent="0.55000000000000004">
      <c r="A42" s="387" t="s">
        <v>136</v>
      </c>
    </row>
    <row r="43" spans="1:1" x14ac:dyDescent="0.55000000000000004">
      <c r="A43" s="367" t="s">
        <v>9</v>
      </c>
    </row>
    <row r="44" spans="1:1" x14ac:dyDescent="0.55000000000000004">
      <c r="A44" s="413" t="s">
        <v>108</v>
      </c>
    </row>
    <row r="45" spans="1:1" x14ac:dyDescent="0.55000000000000004">
      <c r="A45" s="409" t="s">
        <v>53</v>
      </c>
    </row>
    <row r="46" spans="1:1" x14ac:dyDescent="0.55000000000000004">
      <c r="A46" s="367" t="s">
        <v>194</v>
      </c>
    </row>
    <row r="47" spans="1:1" x14ac:dyDescent="0.55000000000000004">
      <c r="A47" s="408" t="s">
        <v>116</v>
      </c>
    </row>
    <row r="48" spans="1:1" s="168" customFormat="1" x14ac:dyDescent="0.55000000000000004">
      <c r="A48" s="407" t="s">
        <v>106</v>
      </c>
    </row>
    <row r="49" spans="1:1" x14ac:dyDescent="0.55000000000000004">
      <c r="A49" s="366" t="s">
        <v>33</v>
      </c>
    </row>
    <row r="50" spans="1:1" x14ac:dyDescent="0.55000000000000004">
      <c r="A50" s="403" t="s">
        <v>14</v>
      </c>
    </row>
    <row r="51" spans="1:1" s="168" customFormat="1" x14ac:dyDescent="0.55000000000000004">
      <c r="A51" s="404" t="s">
        <v>55</v>
      </c>
    </row>
    <row r="52" spans="1:1" x14ac:dyDescent="0.55000000000000004">
      <c r="A52" s="405" t="s">
        <v>38</v>
      </c>
    </row>
    <row r="53" spans="1:1" x14ac:dyDescent="0.55000000000000004">
      <c r="A53" s="406" t="s">
        <v>95</v>
      </c>
    </row>
    <row r="54" spans="1:1" x14ac:dyDescent="0.55000000000000004">
      <c r="A54" s="349" t="s">
        <v>307</v>
      </c>
    </row>
    <row r="55" spans="1:1" x14ac:dyDescent="0.55000000000000004">
      <c r="A55" s="389" t="s">
        <v>308</v>
      </c>
    </row>
    <row r="56" spans="1:1" x14ac:dyDescent="0.55000000000000004">
      <c r="A56" s="364" t="s">
        <v>310</v>
      </c>
    </row>
    <row r="57" spans="1:1" x14ac:dyDescent="0.55000000000000004">
      <c r="A57" s="349" t="s">
        <v>312</v>
      </c>
    </row>
    <row r="58" spans="1:1" x14ac:dyDescent="0.55000000000000004">
      <c r="A58" s="390" t="s">
        <v>117</v>
      </c>
    </row>
    <row r="59" spans="1:1" x14ac:dyDescent="0.55000000000000004">
      <c r="A59" s="392" t="s">
        <v>50</v>
      </c>
    </row>
    <row r="60" spans="1:1" x14ac:dyDescent="0.55000000000000004">
      <c r="A60" s="393" t="s">
        <v>235</v>
      </c>
    </row>
    <row r="61" spans="1:1" x14ac:dyDescent="0.55000000000000004">
      <c r="A61" s="394" t="s">
        <v>228</v>
      </c>
    </row>
    <row r="62" spans="1:1" x14ac:dyDescent="0.55000000000000004">
      <c r="A62" s="395" t="s">
        <v>52</v>
      </c>
    </row>
    <row r="63" spans="1:1" x14ac:dyDescent="0.55000000000000004">
      <c r="A63" s="362" t="s">
        <v>10</v>
      </c>
    </row>
    <row r="64" spans="1:1" x14ac:dyDescent="0.55000000000000004">
      <c r="A64" s="372" t="s">
        <v>176</v>
      </c>
    </row>
    <row r="65" spans="1:8" x14ac:dyDescent="0.55000000000000004">
      <c r="A65" s="373" t="s">
        <v>177</v>
      </c>
    </row>
    <row r="66" spans="1:8" x14ac:dyDescent="0.55000000000000004">
      <c r="A66" s="374" t="s">
        <v>178</v>
      </c>
    </row>
    <row r="67" spans="1:8" x14ac:dyDescent="0.55000000000000004">
      <c r="A67" s="375" t="s">
        <v>179</v>
      </c>
    </row>
    <row r="68" spans="1:8" x14ac:dyDescent="0.55000000000000004">
      <c r="A68" s="376" t="s">
        <v>180</v>
      </c>
    </row>
    <row r="69" spans="1:8" x14ac:dyDescent="0.55000000000000004">
      <c r="A69" s="396" t="s">
        <v>121</v>
      </c>
    </row>
    <row r="70" spans="1:8" x14ac:dyDescent="0.55000000000000004">
      <c r="A70" s="397" t="s">
        <v>107</v>
      </c>
    </row>
    <row r="71" spans="1:8" x14ac:dyDescent="0.55000000000000004">
      <c r="A71" s="398" t="s">
        <v>140</v>
      </c>
    </row>
    <row r="72" spans="1:8" x14ac:dyDescent="0.55000000000000004">
      <c r="A72" s="388" t="s">
        <v>135</v>
      </c>
    </row>
    <row r="73" spans="1:8" x14ac:dyDescent="0.55000000000000004">
      <c r="A73" s="399" t="s">
        <v>13</v>
      </c>
    </row>
    <row r="74" spans="1:8" x14ac:dyDescent="0.55000000000000004">
      <c r="A74" s="391" t="s">
        <v>99</v>
      </c>
      <c r="H74" s="371" t="s">
        <v>104</v>
      </c>
    </row>
    <row r="75" spans="1:8" x14ac:dyDescent="0.55000000000000004">
      <c r="A75" s="400" t="s">
        <v>119</v>
      </c>
    </row>
    <row r="76" spans="1:8" x14ac:dyDescent="0.55000000000000004">
      <c r="A76" s="351" t="s">
        <v>118</v>
      </c>
    </row>
    <row r="77" spans="1:8" x14ac:dyDescent="0.55000000000000004">
      <c r="A77" s="363" t="s">
        <v>332</v>
      </c>
    </row>
    <row r="78" spans="1:8" x14ac:dyDescent="0.55000000000000004">
      <c r="A78" s="351" t="s">
        <v>222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K6" sqref="K6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28" t="s">
        <v>271</v>
      </c>
      <c r="B1" s="75" t="s">
        <v>297</v>
      </c>
    </row>
    <row r="2" spans="1:18" ht="43" customHeight="1" x14ac:dyDescent="0.55000000000000004">
      <c r="A2" s="223" t="s">
        <v>281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55000000000000004">
      <c r="A3" s="2" t="s">
        <v>261</v>
      </c>
      <c r="B3" s="2" t="s">
        <v>263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262</v>
      </c>
      <c r="B4" s="2" t="s">
        <v>264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19" t="s">
        <v>266</v>
      </c>
      <c r="C5" s="9">
        <f>1900*(C2-År1)</f>
        <v>20900</v>
      </c>
      <c r="D5" s="9">
        <f>1900*(D2-År1)</f>
        <v>58900</v>
      </c>
      <c r="E5" s="9" t="s">
        <v>267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hidden="1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56"/>
      <c r="J22" s="257" t="s">
        <v>298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55000000000000004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55000000000000004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55000000000000004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4.7" hidden="1" thickBot="1" x14ac:dyDescent="0.6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55000000000000004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55000000000000004">
      <c r="I32" s="263"/>
      <c r="J32" s="257" t="s">
        <v>299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55000000000000004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55000000000000004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55000000000000004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55000000000000004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4.7" hidden="1" thickBot="1" x14ac:dyDescent="0.6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55000000000000004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27" t="s">
        <v>271</v>
      </c>
    </row>
    <row r="2" spans="1:9" ht="15.6" x14ac:dyDescent="0.6">
      <c r="A2" s="224" t="s">
        <v>66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0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55000000000000004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55000000000000004">
      <c r="B20" s="424" t="s">
        <v>323</v>
      </c>
      <c r="C20" s="25"/>
      <c r="D20" s="25"/>
      <c r="E20" s="25"/>
      <c r="F20" s="12"/>
      <c r="I20" s="1"/>
    </row>
    <row r="21" spans="2:11" ht="29.5" customHeight="1" x14ac:dyDescent="0.55000000000000004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55000000000000004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55000000000000004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4.7" thickBot="1" x14ac:dyDescent="0.6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4.7" thickBot="1" x14ac:dyDescent="0.6">
      <c r="B28" s="232" t="s">
        <v>260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422" t="s">
        <v>322</v>
      </c>
      <c r="C30" s="25"/>
      <c r="D30" s="25"/>
      <c r="E30" s="25"/>
      <c r="K30" s="12"/>
    </row>
    <row r="31" spans="2:11" x14ac:dyDescent="0.55000000000000004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55000000000000004">
      <c r="B46" s="25" t="s">
        <v>288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239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238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27" t="s">
        <v>271</v>
      </c>
    </row>
    <row r="2" spans="1:9" ht="14.7" thickBot="1" x14ac:dyDescent="0.6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314</v>
      </c>
    </row>
    <row r="3" spans="1:9" x14ac:dyDescent="0.55000000000000004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55000000000000004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55000000000000004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55000000000000004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55000000000000004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55000000000000004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55000000000000004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55000000000000004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55000000000000004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55000000000000004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55000000000000004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55000000000000004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55000000000000004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55000000000000004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4.7" thickBot="1" x14ac:dyDescent="0.6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4.7" thickBot="1" x14ac:dyDescent="0.6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316</v>
      </c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26" t="s">
        <v>271</v>
      </c>
    </row>
    <row r="2" spans="1:4" x14ac:dyDescent="0.55000000000000004">
      <c r="A2" s="103" t="s">
        <v>244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280</v>
      </c>
      <c r="B9" s="2"/>
      <c r="C9" s="209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279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177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178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179</v>
      </c>
      <c r="B16" s="7">
        <v>0</v>
      </c>
      <c r="C16" s="8">
        <v>0</v>
      </c>
      <c r="D16" s="8">
        <v>0</v>
      </c>
    </row>
    <row r="17" spans="1:8" ht="14.7" thickBot="1" x14ac:dyDescent="0.6">
      <c r="A17" s="331" t="s">
        <v>180</v>
      </c>
      <c r="B17" s="332">
        <v>0</v>
      </c>
      <c r="C17" s="335">
        <v>0</v>
      </c>
      <c r="D17" s="335">
        <v>0</v>
      </c>
    </row>
    <row r="18" spans="1:8" ht="14.7" thickBot="1" x14ac:dyDescent="0.6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55000000000000004">
      <c r="B19" s="13"/>
      <c r="C19" s="13"/>
      <c r="D19" s="13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55000000000000004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55000000000000004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55000000000000004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55000000000000004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55000000000000004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55000000000000004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55000000000000004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55000000000000004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55000000000000004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55000000000000004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55000000000000004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55000000000000004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55000000000000004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55000000000000004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55000000000000004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55000000000000004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55000000000000004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55000000000000004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50"/>
    </row>
    <row r="44" spans="1:10" hidden="1" x14ac:dyDescent="0.55000000000000004">
      <c r="B44" s="150"/>
    </row>
    <row r="45" spans="1:10" hidden="1" x14ac:dyDescent="0.55000000000000004">
      <c r="B45" s="150"/>
    </row>
    <row r="46" spans="1:10" hidden="1" x14ac:dyDescent="0.55000000000000004"/>
    <row r="47" spans="1:10" hidden="1" x14ac:dyDescent="0.55000000000000004">
      <c r="A47" s="425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55000000000000004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55000000000000004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55000000000000004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55000000000000004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55000000000000004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55000000000000004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55000000000000004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55000000000000004"/>
    <row r="57" spans="1:10" x14ac:dyDescent="0.55000000000000004">
      <c r="A57" s="1" t="s">
        <v>327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4.7" thickBot="1" x14ac:dyDescent="0.6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4.4" x14ac:dyDescent="0.55000000000000004"/>
  <cols>
    <col min="1" max="1" width="10.15625" style="168" bestFit="1" customWidth="1"/>
    <col min="2" max="2" width="12.68359375" style="168" bestFit="1" customWidth="1"/>
    <col min="4" max="5" width="9.15625" style="168"/>
  </cols>
  <sheetData>
    <row r="1" spans="1:38" x14ac:dyDescent="0.55000000000000004">
      <c r="D1" s="187" t="s">
        <v>329</v>
      </c>
      <c r="E1" s="168" t="s">
        <v>328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55000000000000004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55000000000000004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55000000000000004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55000000000000004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55000000000000004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55000000000000004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55000000000000004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55000000000000004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55000000000000004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55000000000000004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55000000000000004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55000000000000004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55000000000000004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55000000000000004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55000000000000004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55000000000000004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55000000000000004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55000000000000004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55000000000000004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55000000000000004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55000000000000004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55000000000000004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55000000000000004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55000000000000004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55000000000000004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55000000000000004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55000000000000004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55000000000000004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55000000000000004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55000000000000004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55000000000000004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55000000000000004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55000000000000004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55000000000000004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55000000000000004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55000000000000004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55000000000000004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55000000000000004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55000000000000004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55000000000000004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55000000000000004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55000000000000004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55000000000000004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55000000000000004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55000000000000004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55000000000000004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55000000000000004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55000000000000004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55000000000000004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55000000000000004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55000000000000004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55000000000000004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55000000000000004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55000000000000004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55000000000000004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55000000000000004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55000000000000004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55000000000000004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55000000000000004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55000000000000004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55000000000000004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55000000000000004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55000000000000004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55000000000000004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55000000000000004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55000000000000004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55000000000000004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55000000000000004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55000000000000004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55000000000000004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55000000000000004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55000000000000004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55000000000000004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55000000000000004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55000000000000004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55000000000000004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55000000000000004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55000000000000004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55000000000000004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55000000000000004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55000000000000004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55000000000000004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55000000000000004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55000000000000004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55000000000000004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55000000000000004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55000000000000004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55000000000000004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55000000000000004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55000000000000004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55000000000000004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55000000000000004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55000000000000004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55000000000000004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55000000000000004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55000000000000004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55000000000000004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55000000000000004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55000000000000004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55000000000000004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55000000000000004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55000000000000004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55000000000000004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55000000000000004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55000000000000004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55000000000000004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55000000000000004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55000000000000004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55000000000000004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55000000000000004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55000000000000004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55000000000000004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55000000000000004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55000000000000004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55000000000000004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55000000000000004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55000000000000004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55000000000000004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55000000000000004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55000000000000004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55000000000000004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55000000000000004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55000000000000004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55000000000000004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55000000000000004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55000000000000004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55000000000000004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55000000000000004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55000000000000004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55000000000000004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55000000000000004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55000000000000004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55000000000000004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55000000000000004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55000000000000004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55000000000000004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55000000000000004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55000000000000004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55000000000000004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55000000000000004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55000000000000004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55000000000000004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55000000000000004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55000000000000004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55000000000000004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55000000000000004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55000000000000004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55000000000000004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55000000000000004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55000000000000004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55000000000000004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55000000000000004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55000000000000004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55000000000000004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55000000000000004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55000000000000004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55000000000000004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55000000000000004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55000000000000004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55000000000000004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55000000000000004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55000000000000004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55000000000000004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55000000000000004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55000000000000004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55000000000000004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55000000000000004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55000000000000004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55000000000000004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55000000000000004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55000000000000004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55000000000000004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55000000000000004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55000000000000004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55000000000000004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55000000000000004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55000000000000004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55000000000000004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55000000000000004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55000000000000004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55000000000000004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55000000000000004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55000000000000004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55000000000000004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55000000000000004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55000000000000004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55000000000000004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55000000000000004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55000000000000004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55000000000000004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55000000000000004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55000000000000004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55000000000000004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55000000000000004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55000000000000004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55000000000000004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55000000000000004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55000000000000004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55000000000000004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55000000000000004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55000000000000004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55000000000000004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55000000000000004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55000000000000004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55000000000000004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55000000000000004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55000000000000004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55000000000000004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55000000000000004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55000000000000004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55000000000000004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55000000000000004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55000000000000004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55000000000000004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55000000000000004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55000000000000004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55000000000000004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55000000000000004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55000000000000004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55000000000000004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55000000000000004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55000000000000004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55000000000000004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55000000000000004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55000000000000004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55000000000000004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55000000000000004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55000000000000004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55000000000000004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55000000000000004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55000000000000004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55000000000000004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55000000000000004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55000000000000004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55000000000000004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55000000000000004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55000000000000004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55000000000000004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55000000000000004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55000000000000004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55000000000000004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55000000000000004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55000000000000004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55000000000000004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55000000000000004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55000000000000004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55000000000000004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55000000000000004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55000000000000004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55000000000000004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55000000000000004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55000000000000004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55000000000000004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55000000000000004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55000000000000004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55000000000000004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55000000000000004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55000000000000004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55000000000000004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55000000000000004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55000000000000004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55000000000000004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55000000000000004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55000000000000004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55000000000000004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55000000000000004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55000000000000004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55000000000000004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55000000000000004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55000000000000004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55000000000000004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55000000000000004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55000000000000004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55000000000000004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55000000000000004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55000000000000004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55000000000000004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55000000000000004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55000000000000004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55000000000000004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55000000000000004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55000000000000004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55000000000000004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55000000000000004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55000000000000004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55000000000000004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55000000000000004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55000000000000004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55000000000000004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55000000000000004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55000000000000004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55000000000000004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55000000000000004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55000000000000004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55000000000000004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55000000000000004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55000000000000004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55000000000000004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55000000000000004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55000000000000004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55000000000000004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55000000000000004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55000000000000004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55000000000000004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55000000000000004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55000000000000004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55000000000000004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55000000000000004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55000000000000004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316" t="s">
        <v>271</v>
      </c>
      <c r="F1" s="75"/>
    </row>
    <row r="2" spans="1:7" s="320" customFormat="1" x14ac:dyDescent="0.55000000000000004">
      <c r="A2" s="319"/>
      <c r="C2" s="427" t="s">
        <v>317</v>
      </c>
      <c r="D2" s="427"/>
      <c r="E2" s="427"/>
    </row>
    <row r="3" spans="1:7" s="12" customFormat="1" x14ac:dyDescent="0.55000000000000004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318</v>
      </c>
      <c r="G3" s="12" t="s">
        <v>314</v>
      </c>
    </row>
    <row r="4" spans="1:7" s="12" customFormat="1" x14ac:dyDescent="0.55000000000000004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55000000000000004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55000000000000004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55000000000000004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55000000000000004">
      <c r="A8" s="317"/>
      <c r="C8" s="12" t="s">
        <v>237</v>
      </c>
      <c r="F8" s="318"/>
    </row>
    <row r="9" spans="1:7" x14ac:dyDescent="0.55000000000000004">
      <c r="A9" s="317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55000000000000004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55000000000000004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26" t="s">
        <v>271</v>
      </c>
    </row>
    <row r="2" spans="1:10" ht="15.6" x14ac:dyDescent="0.6">
      <c r="A2" s="224" t="s">
        <v>25</v>
      </c>
    </row>
    <row r="3" spans="1:10" x14ac:dyDescent="0.55000000000000004">
      <c r="A3" s="6" t="s">
        <v>302</v>
      </c>
    </row>
    <row r="4" spans="1:10" x14ac:dyDescent="0.55000000000000004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321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217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55000000000000004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55000000000000004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55000000000000004">
      <c r="A8" s="2" t="s">
        <v>206</v>
      </c>
      <c r="B8" s="87">
        <v>0</v>
      </c>
      <c r="C8" s="3"/>
      <c r="D8" s="3"/>
    </row>
    <row r="9" spans="1:10" x14ac:dyDescent="0.55000000000000004">
      <c r="A9" s="1" t="s">
        <v>218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319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0" t="s">
        <v>320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313</v>
      </c>
    </row>
    <row r="27" spans="1:9" hidden="1" x14ac:dyDescent="0.55000000000000004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152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6" sqref="D16"/>
    </sheetView>
  </sheetViews>
  <sheetFormatPr defaultColWidth="9.15625" defaultRowHeight="11.7" x14ac:dyDescent="0.45"/>
  <cols>
    <col min="1" max="1" width="15.83984375" style="123" customWidth="1"/>
    <col min="2" max="2" width="10.15625" style="123" bestFit="1" customWidth="1"/>
    <col min="3" max="3" width="10.15625" style="123" customWidth="1"/>
    <col min="4" max="4" width="11.83984375" style="123" bestFit="1" customWidth="1"/>
    <col min="5" max="5" width="11" style="123" customWidth="1"/>
    <col min="6" max="6" width="13.41796875" style="123" customWidth="1"/>
    <col min="7" max="7" width="24.26171875" style="123" customWidth="1"/>
    <col min="8" max="8" width="10" style="123" hidden="1" customWidth="1"/>
    <col min="9" max="12" width="9.26171875" style="123" hidden="1" customWidth="1"/>
    <col min="13" max="13" width="24.26171875" style="123" hidden="1" customWidth="1"/>
    <col min="14" max="14" width="12.68359375" style="123" hidden="1" customWidth="1"/>
    <col min="15" max="15" width="9.26171875" style="123" hidden="1" customWidth="1"/>
    <col min="16" max="16" width="9.83984375" style="123" hidden="1" customWidth="1"/>
    <col min="17" max="22" width="0" style="123" hidden="1" customWidth="1"/>
    <col min="23" max="23" width="2.578125" style="123" hidden="1" customWidth="1"/>
    <col min="24" max="16384" width="9.15625" style="123"/>
  </cols>
  <sheetData>
    <row r="1" spans="1:29" ht="12" thickBot="1" x14ac:dyDescent="0.5">
      <c r="A1" s="225" t="s">
        <v>271</v>
      </c>
    </row>
    <row r="2" spans="1:29" ht="46.5" customHeight="1" x14ac:dyDescent="0.45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324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45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45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45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45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45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" thickBot="1" x14ac:dyDescent="0.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5" customHeight="1" x14ac:dyDescent="0.45">
      <c r="A10" s="126"/>
      <c r="B10" s="127"/>
      <c r="C10" s="431" t="s">
        <v>210</v>
      </c>
      <c r="D10" s="431"/>
      <c r="E10" s="431"/>
      <c r="F10" s="430" t="s">
        <v>325</v>
      </c>
      <c r="G10" s="430"/>
      <c r="J10" s="432" t="s">
        <v>211</v>
      </c>
      <c r="K10" s="432"/>
      <c r="L10" s="432"/>
    </row>
    <row r="11" spans="1:29" x14ac:dyDescent="0.45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45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45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45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45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291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293</v>
      </c>
      <c r="V15" s="126"/>
      <c r="W15" s="126"/>
    </row>
    <row r="16" spans="1:29" x14ac:dyDescent="0.45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45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45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289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45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290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45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45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45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292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45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45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45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45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45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" thickBot="1" x14ac:dyDescent="0.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45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45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45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45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45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45">
      <c r="C34" s="250"/>
    </row>
    <row r="35" spans="1:15" x14ac:dyDescent="0.45">
      <c r="A35" s="177"/>
      <c r="B35" s="177" t="s">
        <v>27</v>
      </c>
      <c r="C35" s="177" t="s">
        <v>28</v>
      </c>
    </row>
    <row r="36" spans="1:15" x14ac:dyDescent="0.45">
      <c r="A36" s="177" t="s">
        <v>158</v>
      </c>
      <c r="B36" s="178">
        <v>0.8</v>
      </c>
      <c r="C36" s="178">
        <v>0.2</v>
      </c>
    </row>
    <row r="38" spans="1:15" hidden="1" x14ac:dyDescent="0.45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45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45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45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45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45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45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45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45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45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45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45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45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45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45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45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45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" hidden="1" thickBot="1" x14ac:dyDescent="0.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45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45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45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45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45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0" sqref="E10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9.15625" style="1"/>
    <col min="5" max="5" width="45.68359375" style="1" customWidth="1"/>
    <col min="6" max="16384" width="9.15625" style="1"/>
  </cols>
  <sheetData>
    <row r="1" spans="1:4" x14ac:dyDescent="0.55000000000000004">
      <c r="A1" s="226" t="s">
        <v>271</v>
      </c>
    </row>
    <row r="2" spans="1:4" ht="15.6" x14ac:dyDescent="0.6">
      <c r="A2" s="224" t="s">
        <v>337</v>
      </c>
    </row>
    <row r="3" spans="1:4" x14ac:dyDescent="0.55000000000000004">
      <c r="A3" s="2" t="s">
        <v>336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9">
        <v>0</v>
      </c>
      <c r="C4" s="110">
        <v>0</v>
      </c>
      <c r="D4" s="110">
        <v>0</v>
      </c>
    </row>
    <row r="5" spans="1:4" x14ac:dyDescent="0.55000000000000004">
      <c r="A5" s="2" t="s">
        <v>119</v>
      </c>
      <c r="B5" s="109">
        <v>0</v>
      </c>
      <c r="C5" s="110">
        <v>0</v>
      </c>
      <c r="D5" s="110">
        <v>0</v>
      </c>
    </row>
    <row r="6" spans="1:4" x14ac:dyDescent="0.55000000000000004">
      <c r="A6" s="306"/>
    </row>
    <row r="7" spans="1:4" ht="15.6" x14ac:dyDescent="0.6">
      <c r="A7" s="224" t="s">
        <v>294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55000000000000004">
      <c r="A15" s="2" t="s">
        <v>243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55000000000000004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55000000000000004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55000000000000004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1"/>
  <sheetViews>
    <sheetView topLeftCell="A390" workbookViewId="0">
      <selection activeCell="E404" sqref="E404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220</v>
      </c>
      <c r="I1" s="153" t="s">
        <v>189</v>
      </c>
      <c r="J1" s="153"/>
      <c r="K1" s="153"/>
      <c r="L1" s="153"/>
      <c r="M1" s="153"/>
    </row>
    <row r="2" spans="1:13" x14ac:dyDescent="0.55000000000000004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55000000000000004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55000000000000004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55000000000000004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55000000000000004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55000000000000004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55000000000000004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55000000000000004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55000000000000004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55000000000000004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55000000000000004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55000000000000004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55000000000000004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55000000000000004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55000000000000004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55000000000000004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55000000000000004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55000000000000004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55000000000000004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55000000000000004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55000000000000004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55000000000000004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55000000000000004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55000000000000004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55000000000000004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55000000000000004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55000000000000004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55000000000000004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55000000000000004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55000000000000004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55000000000000004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55000000000000004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55000000000000004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55000000000000004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55000000000000004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55000000000000004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55000000000000004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55000000000000004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55000000000000004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55000000000000004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55000000000000004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55000000000000004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55000000000000004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55000000000000004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55000000000000004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55000000000000004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55000000000000004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55000000000000004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55000000000000004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55000000000000004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55000000000000004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55000000000000004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55000000000000004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55000000000000004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55000000000000004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55000000000000004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55000000000000004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55000000000000004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55000000000000004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55000000000000004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55000000000000004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55000000000000004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55000000000000004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55000000000000004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55000000000000004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55000000000000004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764764.1980707841</v>
      </c>
      <c r="F281" s="168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55000000000000004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336537.22580877779</v>
      </c>
      <c r="F287" s="168">
        <v>1</v>
      </c>
      <c r="G287" s="168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55000000000000004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55000000000000004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55000000000000004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223850.15970861999</v>
      </c>
      <c r="F293" s="168">
        <v>1</v>
      </c>
    </row>
    <row r="294" spans="1:7" x14ac:dyDescent="0.55000000000000004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55000000000000004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55000000000000004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55000000000000004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55000000000000004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55000000000000004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98506.064922011632</v>
      </c>
      <c r="F299" s="168">
        <v>1</v>
      </c>
      <c r="G299" s="168">
        <v>1</v>
      </c>
    </row>
    <row r="300" spans="1:7" x14ac:dyDescent="0.55000000000000004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55000000000000004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55000000000000004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1090857.6667890928</v>
      </c>
      <c r="F302" s="168">
        <v>1</v>
      </c>
    </row>
    <row r="303" spans="1:7" x14ac:dyDescent="0.55000000000000004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55000000000000004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55000000000000004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775847.24461679976</v>
      </c>
      <c r="F305" s="168">
        <v>1</v>
      </c>
    </row>
    <row r="306" spans="1:7" x14ac:dyDescent="0.55000000000000004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55000000000000004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55000000000000004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55000000000000004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55000000000000004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55000000000000004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341414.36015622073</v>
      </c>
      <c r="F311" s="168">
        <v>1</v>
      </c>
      <c r="G311" s="168">
        <v>1</v>
      </c>
    </row>
    <row r="312" spans="1:7" x14ac:dyDescent="0.55000000000000004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55000000000000004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55000000000000004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713024.56071776</v>
      </c>
      <c r="F314" s="168">
        <v>1</v>
      </c>
    </row>
    <row r="315" spans="1:7" x14ac:dyDescent="0.55000000000000004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55000000000000004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55000000000000004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227094.2207481433</v>
      </c>
      <c r="F317" s="168">
        <v>1</v>
      </c>
    </row>
    <row r="318" spans="1:7" x14ac:dyDescent="0.55000000000000004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55000000000000004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55000000000000004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55000000000000004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55000000000000004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55000000000000004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99933.625607186987</v>
      </c>
      <c r="F323" s="168">
        <v>1</v>
      </c>
      <c r="G323" s="168">
        <v>1</v>
      </c>
    </row>
    <row r="324" spans="1:7" x14ac:dyDescent="0.55000000000000004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55000000000000004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55000000000000004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1010684.2499246729</v>
      </c>
      <c r="F326" s="168">
        <v>1</v>
      </c>
    </row>
    <row r="327" spans="1:7" x14ac:dyDescent="0.55000000000000004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55000000000000004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55000000000000004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756847.57026628254</v>
      </c>
      <c r="F329" s="168">
        <v>1</v>
      </c>
    </row>
    <row r="330" spans="1:7" x14ac:dyDescent="0.55000000000000004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55000000000000004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55000000000000004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55000000000000004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55000000000000004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55000000000000004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333747.52742406673</v>
      </c>
      <c r="F335" s="168">
        <v>1</v>
      </c>
      <c r="G335" s="168">
        <v>1</v>
      </c>
    </row>
    <row r="336" spans="1:7" x14ac:dyDescent="0.55000000000000004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55000000000000004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55000000000000004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691079.94133190333</v>
      </c>
      <c r="F338" s="168">
        <v>1</v>
      </c>
    </row>
    <row r="339" spans="1:7" x14ac:dyDescent="0.55000000000000004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55000000000000004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55000000000000004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221293.55453455853</v>
      </c>
      <c r="F341" s="168">
        <v>1</v>
      </c>
    </row>
    <row r="342" spans="1:7" x14ac:dyDescent="0.55000000000000004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55000000000000004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55000000000000004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55000000000000004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55000000000000004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55000000000000004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97542.019695901807</v>
      </c>
      <c r="F347" s="168">
        <v>1</v>
      </c>
      <c r="G347" s="168">
        <v>1</v>
      </c>
    </row>
    <row r="348" spans="1:7" x14ac:dyDescent="0.55000000000000004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55000000000000004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55000000000000004">
      <c r="A392" t="s">
        <v>234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55000000000000004">
      <c r="A393" t="s">
        <v>234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55000000000000004">
      <c r="A394" t="s">
        <v>234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55000000000000004">
      <c r="A395" t="s">
        <v>234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55000000000000004">
      <c r="A396" t="s">
        <v>234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55000000000000004">
      <c r="A397" t="s">
        <v>234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55000000000000004">
      <c r="A398" t="s">
        <v>310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55000000000000004">
      <c r="A399" s="168" t="s">
        <v>310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55000000000000004">
      <c r="A400" s="168" t="s">
        <v>310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55000000000000004">
      <c r="A401" s="168" t="s">
        <v>310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55000000000000004">
      <c r="A402" s="168" t="s">
        <v>310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55000000000000004">
      <c r="A403" s="168" t="s">
        <v>310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s="168" customFormat="1" x14ac:dyDescent="0.55000000000000004">
      <c r="A404" s="168" t="s">
        <v>310</v>
      </c>
      <c r="B404" s="168" t="s">
        <v>23</v>
      </c>
      <c r="C404" s="168" t="s">
        <v>119</v>
      </c>
      <c r="D404" s="168">
        <f>År1</f>
        <v>2019</v>
      </c>
      <c r="E404" s="168">
        <f ca="1">HLOOKUP(D404,'Forbrug til andet'!$B$3:$D$5,3,FALSE)*IF(B404="Vestdanmark",SUMIFS(IF(D404=År1,'Resultater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s="168" customFormat="1" x14ac:dyDescent="0.55000000000000004">
      <c r="A405" s="168" t="s">
        <v>310</v>
      </c>
      <c r="B405" s="168" t="s">
        <v>23</v>
      </c>
      <c r="C405" s="168" t="s">
        <v>119</v>
      </c>
      <c r="D405" s="168">
        <f>År2</f>
        <v>2030</v>
      </c>
      <c r="E405" s="168">
        <f ca="1">HLOOKUP(D405,'Forbrug til andet'!$B$3:$D$5,3,FALSE)*IF(B405="Vestdanmark",SUMIFS(IF(D405=År1,'Resultater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s="168" customFormat="1" x14ac:dyDescent="0.55000000000000004">
      <c r="A406" s="168" t="s">
        <v>310</v>
      </c>
      <c r="B406" s="168" t="s">
        <v>23</v>
      </c>
      <c r="C406" s="168" t="s">
        <v>119</v>
      </c>
      <c r="D406" s="168">
        <f>År3</f>
        <v>2050</v>
      </c>
      <c r="E406" s="168">
        <f ca="1">HLOOKUP(D406,'Forbrug til andet'!$B$3:$D$5,3,FALSE)*IF(B406="Vestdanmark",SUMIFS(IF(D406=År1,'Resultater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s="168" customFormat="1" x14ac:dyDescent="0.55000000000000004">
      <c r="A407" s="168" t="s">
        <v>310</v>
      </c>
      <c r="B407" s="168" t="s">
        <v>24</v>
      </c>
      <c r="C407" s="168" t="s">
        <v>119</v>
      </c>
      <c r="D407" s="168">
        <f>År1</f>
        <v>2019</v>
      </c>
      <c r="E407" s="168">
        <f ca="1">HLOOKUP(D407,'Forbrug til andet'!$B$3:$D$5,3,FALSE)*IF(B407="Vestdanmark",SUMIFS(IF(D407=År1,'Resultater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s="168" customFormat="1" x14ac:dyDescent="0.55000000000000004">
      <c r="A408" s="168" t="s">
        <v>310</v>
      </c>
      <c r="B408" s="168" t="s">
        <v>24</v>
      </c>
      <c r="C408" s="168" t="s">
        <v>119</v>
      </c>
      <c r="D408" s="168">
        <f>År2</f>
        <v>2030</v>
      </c>
      <c r="E408" s="168">
        <f ca="1">HLOOKUP(D408,'Forbrug til andet'!$B$3:$D$5,3,FALSE)*IF(B408="Vestdanmark",SUMIFS(IF(D408=År1,'Resultater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s="168" customFormat="1" x14ac:dyDescent="0.55000000000000004">
      <c r="A409" s="168" t="s">
        <v>310</v>
      </c>
      <c r="B409" s="168" t="s">
        <v>24</v>
      </c>
      <c r="C409" s="168" t="s">
        <v>119</v>
      </c>
      <c r="D409" s="168">
        <f>År3</f>
        <v>2050</v>
      </c>
      <c r="E409" s="168">
        <f ca="1">HLOOKUP(D409,'Forbrug til andet'!$B$3:$D$5,3,FALSE)*IF(B409="Vestdanmark",SUMIFS(IF(D409=År1,'Resultater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x14ac:dyDescent="0.55000000000000004">
      <c r="A410" s="168" t="s">
        <v>120</v>
      </c>
      <c r="B410" s="168" t="s">
        <v>23</v>
      </c>
      <c r="C410" s="168" t="s">
        <v>307</v>
      </c>
      <c r="D410" s="168">
        <f t="shared" ref="D410:D417" si="31">År1</f>
        <v>2019</v>
      </c>
      <c r="E410" s="168">
        <f ca="1"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55000000000000004">
      <c r="A411" s="168" t="s">
        <v>120</v>
      </c>
      <c r="B411" s="168" t="s">
        <v>23</v>
      </c>
      <c r="C411" s="168" t="s">
        <v>308</v>
      </c>
      <c r="D411" s="168">
        <f t="shared" si="31"/>
        <v>2019</v>
      </c>
      <c r="E411" s="168">
        <f ca="1"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55000000000000004">
      <c r="A412" s="168" t="s">
        <v>120</v>
      </c>
      <c r="B412" s="168" t="s">
        <v>23</v>
      </c>
      <c r="C412" s="168" t="s">
        <v>307</v>
      </c>
      <c r="D412" s="168">
        <f>År2</f>
        <v>2030</v>
      </c>
      <c r="E412" s="168">
        <f ca="1"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55000000000000004">
      <c r="A413" s="168" t="s">
        <v>120</v>
      </c>
      <c r="B413" s="168" t="s">
        <v>23</v>
      </c>
      <c r="C413" s="168" t="s">
        <v>308</v>
      </c>
      <c r="D413" s="168">
        <f>År2</f>
        <v>2030</v>
      </c>
      <c r="E413" s="168">
        <f ca="1"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55000000000000004">
      <c r="A414" s="168" t="s">
        <v>120</v>
      </c>
      <c r="B414" s="168" t="s">
        <v>23</v>
      </c>
      <c r="C414" s="168" t="s">
        <v>307</v>
      </c>
      <c r="D414" s="168">
        <f>År3</f>
        <v>2050</v>
      </c>
      <c r="E414" s="168">
        <f ca="1"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55000000000000004">
      <c r="A415" s="168" t="s">
        <v>120</v>
      </c>
      <c r="B415" s="168" t="s">
        <v>23</v>
      </c>
      <c r="C415" s="168" t="s">
        <v>308</v>
      </c>
      <c r="D415" s="168">
        <f>År3</f>
        <v>2050</v>
      </c>
      <c r="E415" s="168">
        <f ca="1"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  <row r="416" spans="1:7" x14ac:dyDescent="0.55000000000000004">
      <c r="A416" s="168" t="s">
        <v>120</v>
      </c>
      <c r="B416" s="168" t="s">
        <v>24</v>
      </c>
      <c r="C416" s="168" t="s">
        <v>307</v>
      </c>
      <c r="D416" s="168">
        <f t="shared" si="31"/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55000000000000004">
      <c r="A417" s="168" t="s">
        <v>120</v>
      </c>
      <c r="B417" s="168" t="s">
        <v>24</v>
      </c>
      <c r="C417" s="168" t="s">
        <v>308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55000000000000004">
      <c r="A418" s="168" t="s">
        <v>120</v>
      </c>
      <c r="B418" s="168" t="s">
        <v>24</v>
      </c>
      <c r="C418" s="168" t="s">
        <v>307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55000000000000004">
      <c r="A419" s="168" t="s">
        <v>120</v>
      </c>
      <c r="B419" s="168" t="s">
        <v>24</v>
      </c>
      <c r="C419" s="168" t="s">
        <v>308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55000000000000004">
      <c r="A420" s="168" t="s">
        <v>120</v>
      </c>
      <c r="B420" s="168" t="s">
        <v>24</v>
      </c>
      <c r="C420" s="168" t="s">
        <v>307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55000000000000004">
      <c r="A421" s="168" t="s">
        <v>120</v>
      </c>
      <c r="B421" s="168" t="s">
        <v>24</v>
      </c>
      <c r="C421" s="168" t="s">
        <v>308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</sheetData>
  <autoFilter ref="A1:G421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4C20-449B-450A-B7A2-362EDB1763B3}">
  <sheetPr codeName="Sheet37">
    <tabColor rgb="FFFF0000"/>
  </sheetPr>
  <dimension ref="A1:R421"/>
  <sheetViews>
    <sheetView topLeftCell="A388" workbookViewId="0">
      <selection activeCell="E404" sqref="E404"/>
    </sheetView>
  </sheetViews>
  <sheetFormatPr defaultRowHeight="14.4" x14ac:dyDescent="0.55000000000000004"/>
  <cols>
    <col min="1" max="4" width="8.83984375" style="168"/>
    <col min="5" max="5" width="10.68359375" style="168" bestFit="1" customWidth="1"/>
    <col min="6" max="17" width="8.83984375" style="168"/>
    <col min="18" max="18" width="14.578125" style="168" bestFit="1" customWidth="1"/>
    <col min="19" max="16384" width="8.83984375" style="168"/>
  </cols>
  <sheetData>
    <row r="1" spans="1:13" x14ac:dyDescent="0.55000000000000004">
      <c r="A1" s="168" t="s">
        <v>173</v>
      </c>
      <c r="B1" s="168" t="s">
        <v>64</v>
      </c>
      <c r="C1" s="168" t="s">
        <v>128</v>
      </c>
      <c r="D1" s="168" t="s">
        <v>58</v>
      </c>
      <c r="E1" s="168" t="s">
        <v>155</v>
      </c>
      <c r="F1" s="168" t="s">
        <v>309</v>
      </c>
      <c r="G1" s="168" t="s">
        <v>220</v>
      </c>
      <c r="I1" s="153" t="s">
        <v>189</v>
      </c>
      <c r="J1" s="153"/>
      <c r="K1" s="153"/>
      <c r="L1" s="153"/>
      <c r="M1" s="153"/>
    </row>
    <row r="2" spans="1:13" x14ac:dyDescent="0.55000000000000004">
      <c r="A2" s="168" t="s">
        <v>127</v>
      </c>
      <c r="B2" s="168" t="s">
        <v>23</v>
      </c>
      <c r="C2" s="12" t="str">
        <f>Adfærd!A17</f>
        <v>Korn</v>
      </c>
      <c r="D2" s="168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s="168" t="s">
        <v>127</v>
      </c>
      <c r="B3" s="168" t="s">
        <v>23</v>
      </c>
      <c r="C3" s="12" t="str">
        <f>Adfærd!A18</f>
        <v>Grøntsager</v>
      </c>
      <c r="D3" s="168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s="168" t="s">
        <v>127</v>
      </c>
      <c r="B4" s="168" t="s">
        <v>23</v>
      </c>
      <c r="C4" s="12" t="str">
        <f>Adfærd!A19</f>
        <v>Kartofler</v>
      </c>
      <c r="D4" s="168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s="168" t="s">
        <v>127</v>
      </c>
      <c r="B5" s="168" t="s">
        <v>23</v>
      </c>
      <c r="C5" s="12" t="str">
        <f>Adfærd!A20</f>
        <v>Svinekød</v>
      </c>
      <c r="D5" s="168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s="168" t="s">
        <v>127</v>
      </c>
      <c r="B6" s="168" t="s">
        <v>23</v>
      </c>
      <c r="C6" s="12" t="str">
        <f>Adfærd!A21</f>
        <v>Oksekød</v>
      </c>
      <c r="D6" s="168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s="168" t="s">
        <v>127</v>
      </c>
      <c r="B7" s="168" t="s">
        <v>23</v>
      </c>
      <c r="C7" s="12" t="str">
        <f>Adfærd!A22</f>
        <v>Bælgsæd</v>
      </c>
      <c r="D7" s="168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s="168" t="s">
        <v>127</v>
      </c>
      <c r="B8" s="168" t="s">
        <v>23</v>
      </c>
      <c r="C8" s="12" t="str">
        <f>Adfærd!A23</f>
        <v>Muslinger</v>
      </c>
      <c r="D8" s="16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s="168" t="s">
        <v>127</v>
      </c>
      <c r="B9" s="168" t="s">
        <v>23</v>
      </c>
      <c r="C9" s="12" t="str">
        <f>Adfærd!A24</f>
        <v>Tang</v>
      </c>
      <c r="D9" s="168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s="168" t="s">
        <v>127</v>
      </c>
      <c r="B10" s="168" t="s">
        <v>23</v>
      </c>
      <c r="C10" s="12" t="str">
        <f>Adfærd!A25</f>
        <v>Kunstigt kød</v>
      </c>
      <c r="D10" s="168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s="168" t="s">
        <v>127</v>
      </c>
      <c r="B11" s="168" t="s">
        <v>23</v>
      </c>
      <c r="C11" s="12" t="str">
        <f>Adfærd!A26</f>
        <v>Mejeriprodukter</v>
      </c>
      <c r="D11" s="168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s="168" t="s">
        <v>127</v>
      </c>
      <c r="B12" s="168" t="s">
        <v>23</v>
      </c>
      <c r="C12" s="12" t="str">
        <f>Adfærd!A27</f>
        <v>Fjerkrækød</v>
      </c>
      <c r="D12" s="168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s="168" t="s">
        <v>127</v>
      </c>
      <c r="B13" s="168" t="s">
        <v>23</v>
      </c>
      <c r="C13" s="12" t="str">
        <f>Adfærd!A28</f>
        <v>Æg</v>
      </c>
      <c r="D13" s="168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s="168" t="s">
        <v>127</v>
      </c>
      <c r="B14" s="168" t="s">
        <v>23</v>
      </c>
      <c r="C14" s="12" t="str">
        <f>Adfærd!A29</f>
        <v>Frugt</v>
      </c>
      <c r="D14" s="168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s="168" t="s">
        <v>127</v>
      </c>
      <c r="B15" s="168" t="s">
        <v>23</v>
      </c>
      <c r="C15" s="12" t="str">
        <f>Adfærd!A30</f>
        <v>Fisk</v>
      </c>
      <c r="D15" s="168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s="168" t="s">
        <v>127</v>
      </c>
      <c r="B16" s="168" t="s">
        <v>23</v>
      </c>
      <c r="C16" s="12" t="str">
        <f>Adfærd!A17</f>
        <v>Korn</v>
      </c>
      <c r="D16" s="168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s="168" t="s">
        <v>127</v>
      </c>
      <c r="B17" s="168" t="s">
        <v>23</v>
      </c>
      <c r="C17" s="12" t="str">
        <f>Adfærd!A18</f>
        <v>Grøntsager</v>
      </c>
      <c r="D17" s="168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s="168" t="s">
        <v>127</v>
      </c>
      <c r="B18" s="168" t="s">
        <v>23</v>
      </c>
      <c r="C18" s="12" t="str">
        <f>Adfærd!A19</f>
        <v>Kartofler</v>
      </c>
      <c r="D18" s="16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s="168" t="s">
        <v>127</v>
      </c>
      <c r="B19" s="168" t="s">
        <v>23</v>
      </c>
      <c r="C19" s="12" t="str">
        <f>Adfærd!A20</f>
        <v>Svinekød</v>
      </c>
      <c r="D19" s="168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s="168" t="s">
        <v>127</v>
      </c>
      <c r="B20" s="168" t="s">
        <v>23</v>
      </c>
      <c r="C20" s="12" t="str">
        <f>Adfærd!A21</f>
        <v>Oksekød</v>
      </c>
      <c r="D20" s="168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s="168" t="s">
        <v>127</v>
      </c>
      <c r="B21" s="168" t="s">
        <v>23</v>
      </c>
      <c r="C21" s="12" t="str">
        <f>Adfærd!A22</f>
        <v>Bælgsæd</v>
      </c>
      <c r="D21" s="168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s="168" t="s">
        <v>127</v>
      </c>
      <c r="B22" s="168" t="s">
        <v>23</v>
      </c>
      <c r="C22" s="12" t="str">
        <f>Adfærd!A23</f>
        <v>Muslinger</v>
      </c>
      <c r="D22" s="168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s="168" t="s">
        <v>127</v>
      </c>
      <c r="B23" s="168" t="s">
        <v>23</v>
      </c>
      <c r="C23" s="12" t="str">
        <f>Adfærd!A24</f>
        <v>Tang</v>
      </c>
      <c r="D23" s="168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s="168" t="s">
        <v>127</v>
      </c>
      <c r="B24" s="168" t="s">
        <v>23</v>
      </c>
      <c r="C24" s="12" t="str">
        <f>Adfærd!A25</f>
        <v>Kunstigt kød</v>
      </c>
      <c r="D24" s="168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s="168" t="s">
        <v>127</v>
      </c>
      <c r="B25" s="168" t="s">
        <v>23</v>
      </c>
      <c r="C25" s="12" t="str">
        <f>Adfærd!A26</f>
        <v>Mejeriprodukter</v>
      </c>
      <c r="D25" s="168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s="168" t="s">
        <v>127</v>
      </c>
      <c r="B26" s="168" t="s">
        <v>23</v>
      </c>
      <c r="C26" s="12" t="str">
        <f>Adfærd!A27</f>
        <v>Fjerkrækød</v>
      </c>
      <c r="D26" s="168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s="168" t="s">
        <v>127</v>
      </c>
      <c r="B27" s="168" t="s">
        <v>23</v>
      </c>
      <c r="C27" s="12" t="str">
        <f>Adfærd!A28</f>
        <v>Æg</v>
      </c>
      <c r="D27" s="168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s="168" t="s">
        <v>127</v>
      </c>
      <c r="B28" s="168" t="s">
        <v>23</v>
      </c>
      <c r="C28" s="12" t="str">
        <f>Adfærd!A29</f>
        <v>Frugt</v>
      </c>
      <c r="D28" s="16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s="168" t="s">
        <v>127</v>
      </c>
      <c r="B29" s="168" t="s">
        <v>23</v>
      </c>
      <c r="C29" s="12" t="str">
        <f>Adfærd!A30</f>
        <v>Fisk</v>
      </c>
      <c r="D29" s="168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s="168" t="s">
        <v>127</v>
      </c>
      <c r="B30" s="168" t="s">
        <v>23</v>
      </c>
      <c r="C30" s="12" t="str">
        <f>Adfærd!A17</f>
        <v>Korn</v>
      </c>
      <c r="D30" s="168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s="168" t="s">
        <v>127</v>
      </c>
      <c r="B31" s="168" t="s">
        <v>23</v>
      </c>
      <c r="C31" s="12" t="str">
        <f>Adfærd!A18</f>
        <v>Grøntsager</v>
      </c>
      <c r="D31" s="168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s="168" t="s">
        <v>127</v>
      </c>
      <c r="B32" s="168" t="s">
        <v>23</v>
      </c>
      <c r="C32" s="12" t="str">
        <f>Adfærd!A19</f>
        <v>Kartofler</v>
      </c>
      <c r="D32" s="168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s="168" t="s">
        <v>127</v>
      </c>
      <c r="B33" s="168" t="s">
        <v>23</v>
      </c>
      <c r="C33" s="12" t="str">
        <f>Adfærd!A20</f>
        <v>Svinekød</v>
      </c>
      <c r="D33" s="168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s="168" t="s">
        <v>127</v>
      </c>
      <c r="B34" s="168" t="s">
        <v>23</v>
      </c>
      <c r="C34" s="12" t="str">
        <f>Adfærd!A21</f>
        <v>Oksekød</v>
      </c>
      <c r="D34" s="168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s="168" t="s">
        <v>127</v>
      </c>
      <c r="B35" s="168" t="s">
        <v>23</v>
      </c>
      <c r="C35" s="12" t="str">
        <f>Adfærd!A22</f>
        <v>Bælgsæd</v>
      </c>
      <c r="D35" s="168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s="168" t="s">
        <v>127</v>
      </c>
      <c r="B36" s="168" t="s">
        <v>23</v>
      </c>
      <c r="C36" s="12" t="str">
        <f>Adfærd!A23</f>
        <v>Muslinger</v>
      </c>
      <c r="D36" s="168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s="168" t="s">
        <v>127</v>
      </c>
      <c r="B37" s="168" t="s">
        <v>23</v>
      </c>
      <c r="C37" s="12" t="str">
        <f>Adfærd!A24</f>
        <v>Tang</v>
      </c>
      <c r="D37" s="168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s="168" t="s">
        <v>127</v>
      </c>
      <c r="B38" s="168" t="s">
        <v>23</v>
      </c>
      <c r="C38" s="12" t="str">
        <f>Adfærd!A25</f>
        <v>Kunstigt kød</v>
      </c>
      <c r="D38" s="16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s="168" t="s">
        <v>127</v>
      </c>
      <c r="B39" s="168" t="s">
        <v>23</v>
      </c>
      <c r="C39" s="12" t="str">
        <f>Adfærd!A26</f>
        <v>Mejeriprodukter</v>
      </c>
      <c r="D39" s="168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s="168" t="s">
        <v>127</v>
      </c>
      <c r="B40" s="168" t="s">
        <v>23</v>
      </c>
      <c r="C40" s="12" t="str">
        <f>Adfærd!A27</f>
        <v>Fjerkrækød</v>
      </c>
      <c r="D40" s="168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s="168" t="s">
        <v>127</v>
      </c>
      <c r="B41" s="168" t="s">
        <v>23</v>
      </c>
      <c r="C41" s="12" t="str">
        <f>Adfærd!A28</f>
        <v>Æg</v>
      </c>
      <c r="D41" s="168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s="168" t="s">
        <v>127</v>
      </c>
      <c r="B42" s="168" t="s">
        <v>23</v>
      </c>
      <c r="C42" s="12" t="str">
        <f>Adfærd!A29</f>
        <v>Frugt</v>
      </c>
      <c r="D42" s="168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s="168" t="s">
        <v>127</v>
      </c>
      <c r="B43" s="168" t="s">
        <v>23</v>
      </c>
      <c r="C43" s="12" t="str">
        <f>Adfærd!A30</f>
        <v>Fisk</v>
      </c>
      <c r="D43" s="168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s="168" t="s">
        <v>127</v>
      </c>
      <c r="B44" s="168" t="s">
        <v>24</v>
      </c>
      <c r="C44" s="12" t="str">
        <f>Adfærd!A17</f>
        <v>Korn</v>
      </c>
      <c r="D44" s="168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s="168" t="s">
        <v>127</v>
      </c>
      <c r="B45" s="168" t="s">
        <v>24</v>
      </c>
      <c r="C45" s="12" t="str">
        <f>Adfærd!A18</f>
        <v>Grøntsager</v>
      </c>
      <c r="D45" s="168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s="168" t="s">
        <v>127</v>
      </c>
      <c r="B46" s="168" t="s">
        <v>24</v>
      </c>
      <c r="C46" s="12" t="str">
        <f>Adfærd!A19</f>
        <v>Kartofler</v>
      </c>
      <c r="D46" s="168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s="168" t="s">
        <v>127</v>
      </c>
      <c r="B47" s="168" t="s">
        <v>24</v>
      </c>
      <c r="C47" s="12" t="str">
        <f>Adfærd!A20</f>
        <v>Svinekød</v>
      </c>
      <c r="D47" s="168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s="168" t="s">
        <v>127</v>
      </c>
      <c r="B48" s="168" t="s">
        <v>24</v>
      </c>
      <c r="C48" s="12" t="str">
        <f>Adfærd!A21</f>
        <v>Oksekød</v>
      </c>
      <c r="D48" s="16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s="168" t="s">
        <v>127</v>
      </c>
      <c r="B49" s="168" t="s">
        <v>24</v>
      </c>
      <c r="C49" s="12" t="str">
        <f>Adfærd!A22</f>
        <v>Bælgsæd</v>
      </c>
      <c r="D49" s="168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s="168" t="s">
        <v>127</v>
      </c>
      <c r="B50" s="168" t="s">
        <v>24</v>
      </c>
      <c r="C50" s="12" t="str">
        <f>Adfærd!A23</f>
        <v>Muslinger</v>
      </c>
      <c r="D50" s="168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s="168" t="s">
        <v>127</v>
      </c>
      <c r="B51" s="168" t="s">
        <v>24</v>
      </c>
      <c r="C51" s="12" t="str">
        <f>Adfærd!A24</f>
        <v>Tang</v>
      </c>
      <c r="D51" s="168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s="168" t="s">
        <v>127</v>
      </c>
      <c r="B52" s="168" t="s">
        <v>24</v>
      </c>
      <c r="C52" s="12" t="str">
        <f>Adfærd!A25</f>
        <v>Kunstigt kød</v>
      </c>
      <c r="D52" s="168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s="168" t="s">
        <v>127</v>
      </c>
      <c r="B53" s="168" t="s">
        <v>24</v>
      </c>
      <c r="C53" s="12" t="str">
        <f>Adfærd!A26</f>
        <v>Mejeriprodukter</v>
      </c>
      <c r="D53" s="168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s="168" t="s">
        <v>127</v>
      </c>
      <c r="B54" s="168" t="s">
        <v>24</v>
      </c>
      <c r="C54" s="12" t="str">
        <f>Adfærd!A27</f>
        <v>Fjerkrækød</v>
      </c>
      <c r="D54" s="168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s="168" t="s">
        <v>127</v>
      </c>
      <c r="B55" s="168" t="s">
        <v>24</v>
      </c>
      <c r="C55" s="12" t="str">
        <f>Adfærd!A28</f>
        <v>Æg</v>
      </c>
      <c r="D55" s="168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s="168" t="s">
        <v>127</v>
      </c>
      <c r="B56" s="168" t="s">
        <v>24</v>
      </c>
      <c r="C56" s="12" t="str">
        <f>Adfærd!A29</f>
        <v>Frugt</v>
      </c>
      <c r="D56" s="168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s="168" t="s">
        <v>127</v>
      </c>
      <c r="B57" s="168" t="s">
        <v>24</v>
      </c>
      <c r="C57" s="12" t="str">
        <f>Adfærd!A30</f>
        <v>Fisk</v>
      </c>
      <c r="D57" s="168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s="168" t="s">
        <v>127</v>
      </c>
      <c r="B58" s="168" t="s">
        <v>24</v>
      </c>
      <c r="C58" s="12" t="str">
        <f>Adfærd!A17</f>
        <v>Korn</v>
      </c>
      <c r="D58" s="16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s="168" t="s">
        <v>127</v>
      </c>
      <c r="B59" s="168" t="s">
        <v>24</v>
      </c>
      <c r="C59" s="12" t="str">
        <f>Adfærd!A18</f>
        <v>Grøntsager</v>
      </c>
      <c r="D59" s="168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s="168" t="s">
        <v>127</v>
      </c>
      <c r="B60" s="168" t="s">
        <v>24</v>
      </c>
      <c r="C60" s="12" t="str">
        <f>Adfærd!A19</f>
        <v>Kartofler</v>
      </c>
      <c r="D60" s="168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s="168" t="s">
        <v>127</v>
      </c>
      <c r="B61" s="168" t="s">
        <v>24</v>
      </c>
      <c r="C61" s="12" t="str">
        <f>Adfærd!A20</f>
        <v>Svinekød</v>
      </c>
      <c r="D61" s="168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s="168" t="s">
        <v>127</v>
      </c>
      <c r="B62" s="168" t="s">
        <v>24</v>
      </c>
      <c r="C62" s="12" t="str">
        <f>Adfærd!A21</f>
        <v>Oksekød</v>
      </c>
      <c r="D62" s="168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s="168" t="s">
        <v>127</v>
      </c>
      <c r="B63" s="168" t="s">
        <v>24</v>
      </c>
      <c r="C63" s="12" t="str">
        <f>Adfærd!A22</f>
        <v>Bælgsæd</v>
      </c>
      <c r="D63" s="168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s="168" t="s">
        <v>127</v>
      </c>
      <c r="B64" s="168" t="s">
        <v>24</v>
      </c>
      <c r="C64" s="12" t="str">
        <f>Adfærd!A23</f>
        <v>Muslinger</v>
      </c>
      <c r="D64" s="168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s="168" t="s">
        <v>127</v>
      </c>
      <c r="B65" s="168" t="s">
        <v>24</v>
      </c>
      <c r="C65" s="12" t="str">
        <f>Adfærd!A24</f>
        <v>Tang</v>
      </c>
      <c r="D65" s="168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s="168" t="s">
        <v>127</v>
      </c>
      <c r="B66" s="168" t="s">
        <v>24</v>
      </c>
      <c r="C66" s="12" t="str">
        <f>Adfærd!A25</f>
        <v>Kunstigt kød</v>
      </c>
      <c r="D66" s="168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s="168" t="s">
        <v>127</v>
      </c>
      <c r="B67" s="168" t="s">
        <v>24</v>
      </c>
      <c r="C67" s="12" t="str">
        <f>Adfærd!A26</f>
        <v>Mejeriprodukter</v>
      </c>
      <c r="D67" s="168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s="168" t="s">
        <v>127</v>
      </c>
      <c r="B68" s="168" t="s">
        <v>24</v>
      </c>
      <c r="C68" s="12" t="str">
        <f>Adfærd!A27</f>
        <v>Fjerkrækød</v>
      </c>
      <c r="D68" s="1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s="168" t="s">
        <v>127</v>
      </c>
      <c r="B69" s="168" t="s">
        <v>24</v>
      </c>
      <c r="C69" s="12" t="str">
        <f>Adfærd!A28</f>
        <v>Æg</v>
      </c>
      <c r="D69" s="168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s="168" t="s">
        <v>127</v>
      </c>
      <c r="B70" s="168" t="s">
        <v>24</v>
      </c>
      <c r="C70" s="12" t="str">
        <f>Adfærd!A29</f>
        <v>Frugt</v>
      </c>
      <c r="D70" s="168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s="168" t="s">
        <v>127</v>
      </c>
      <c r="B71" s="168" t="s">
        <v>24</v>
      </c>
      <c r="C71" s="12" t="str">
        <f>Adfærd!A30</f>
        <v>Fisk</v>
      </c>
      <c r="D71" s="168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s="168" t="s">
        <v>127</v>
      </c>
      <c r="B72" s="168" t="s">
        <v>24</v>
      </c>
      <c r="C72" s="12" t="str">
        <f>Adfærd!A17</f>
        <v>Korn</v>
      </c>
      <c r="D72" s="168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s="168" t="s">
        <v>127</v>
      </c>
      <c r="B73" s="168" t="s">
        <v>24</v>
      </c>
      <c r="C73" s="12" t="str">
        <f>Adfærd!A18</f>
        <v>Grøntsager</v>
      </c>
      <c r="D73" s="168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s="168" t="s">
        <v>127</v>
      </c>
      <c r="B74" s="168" t="s">
        <v>24</v>
      </c>
      <c r="C74" s="12" t="str">
        <f>Adfærd!A19</f>
        <v>Kartofler</v>
      </c>
      <c r="D74" s="168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s="168" t="s">
        <v>127</v>
      </c>
      <c r="B75" s="168" t="s">
        <v>24</v>
      </c>
      <c r="C75" s="12" t="str">
        <f>Adfærd!A20</f>
        <v>Svinekød</v>
      </c>
      <c r="D75" s="168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s="168" t="s">
        <v>127</v>
      </c>
      <c r="B76" s="168" t="s">
        <v>24</v>
      </c>
      <c r="C76" s="12" t="str">
        <f>Adfærd!A21</f>
        <v>Oksekød</v>
      </c>
      <c r="D76" s="168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s="168" t="s">
        <v>127</v>
      </c>
      <c r="B77" s="168" t="s">
        <v>24</v>
      </c>
      <c r="C77" s="12" t="str">
        <f>Adfærd!A22</f>
        <v>Bælgsæd</v>
      </c>
      <c r="D77" s="168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s="168" t="s">
        <v>127</v>
      </c>
      <c r="B78" s="168" t="s">
        <v>24</v>
      </c>
      <c r="C78" s="12" t="str">
        <f>Adfærd!A23</f>
        <v>Muslinger</v>
      </c>
      <c r="D78" s="16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s="168" t="s">
        <v>127</v>
      </c>
      <c r="B79" s="168" t="s">
        <v>24</v>
      </c>
      <c r="C79" s="12" t="str">
        <f>Adfærd!A24</f>
        <v>Tang</v>
      </c>
      <c r="D79" s="168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s="168" t="s">
        <v>127</v>
      </c>
      <c r="B80" s="168" t="s">
        <v>24</v>
      </c>
      <c r="C80" s="12" t="str">
        <f>Adfærd!A25</f>
        <v>Kunstigt kød</v>
      </c>
      <c r="D80" s="168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s="168" t="s">
        <v>127</v>
      </c>
      <c r="B81" s="168" t="s">
        <v>24</v>
      </c>
      <c r="C81" s="12" t="str">
        <f>Adfærd!A26</f>
        <v>Mejeriprodukter</v>
      </c>
      <c r="D81" s="168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s="168" t="s">
        <v>127</v>
      </c>
      <c r="B82" s="168" t="s">
        <v>24</v>
      </c>
      <c r="C82" s="12" t="str">
        <f>Adfærd!A27</f>
        <v>Fjerkrækød</v>
      </c>
      <c r="D82" s="168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s="168" t="s">
        <v>127</v>
      </c>
      <c r="B83" s="168" t="s">
        <v>24</v>
      </c>
      <c r="C83" s="12" t="str">
        <f>Adfærd!A28</f>
        <v>Æg</v>
      </c>
      <c r="D83" s="168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s="168" t="s">
        <v>127</v>
      </c>
      <c r="B84" s="168" t="s">
        <v>24</v>
      </c>
      <c r="C84" s="12" t="str">
        <f>Adfærd!A29</f>
        <v>Frugt</v>
      </c>
      <c r="D84" s="168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s="168" t="s">
        <v>127</v>
      </c>
      <c r="B85" s="168" t="s">
        <v>24</v>
      </c>
      <c r="C85" s="12" t="str">
        <f>Adfærd!A30</f>
        <v>Fisk</v>
      </c>
      <c r="D85" s="168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s="168" t="s">
        <v>109</v>
      </c>
      <c r="B86" s="168" t="s">
        <v>23</v>
      </c>
      <c r="C86" s="99" t="str">
        <f>Biogasanlæg!A12</f>
        <v>Svinegylle</v>
      </c>
      <c r="D86" s="168">
        <f t="shared" ref="D86:D102" si="6">År1</f>
        <v>2019</v>
      </c>
      <c r="E86" s="168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s="168" t="s">
        <v>109</v>
      </c>
      <c r="B87" s="168" t="s">
        <v>23</v>
      </c>
      <c r="C87" s="99" t="str">
        <f>Biogasanlæg!A13</f>
        <v>Kvæggylle</v>
      </c>
      <c r="D87" s="168">
        <f t="shared" si="6"/>
        <v>2019</v>
      </c>
      <c r="E87" s="168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s="168" t="s">
        <v>109</v>
      </c>
      <c r="B88" s="168" t="s">
        <v>23</v>
      </c>
      <c r="C88" s="99" t="str">
        <f>Biogasanlæg!A14</f>
        <v>Fjerkrægylle</v>
      </c>
      <c r="D88" s="168">
        <f t="shared" si="6"/>
        <v>2019</v>
      </c>
      <c r="E88" s="16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s="168" t="s">
        <v>109</v>
      </c>
      <c r="B89" s="168" t="s">
        <v>23</v>
      </c>
      <c r="C89" s="99" t="str">
        <f>Biogasanlæg!A15</f>
        <v>Spildevandsslam</v>
      </c>
      <c r="D89" s="168">
        <f t="shared" si="6"/>
        <v>2019</v>
      </c>
      <c r="E89" s="168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s="168" t="s">
        <v>109</v>
      </c>
      <c r="B90" s="168" t="s">
        <v>23</v>
      </c>
      <c r="C90" s="99" t="str">
        <f>Biogasanlæg!A18</f>
        <v>Bioaffald</v>
      </c>
      <c r="D90" s="168">
        <f t="shared" si="6"/>
        <v>2019</v>
      </c>
      <c r="E90" s="168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s="168" t="s">
        <v>109</v>
      </c>
      <c r="B91" s="168" t="s">
        <v>23</v>
      </c>
      <c r="C91" s="99" t="str">
        <f>Biogasanlæg!A19</f>
        <v>Industriaffald</v>
      </c>
      <c r="D91" s="168">
        <f t="shared" si="6"/>
        <v>2019</v>
      </c>
      <c r="E91" s="168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s="168" t="s">
        <v>109</v>
      </c>
      <c r="B92" s="168" t="s">
        <v>23</v>
      </c>
      <c r="C92" s="99" t="str">
        <f>Biogasanlæg!A16</f>
        <v>Dybstrøelse</v>
      </c>
      <c r="D92" s="168">
        <f t="shared" si="6"/>
        <v>2019</v>
      </c>
      <c r="E92" s="168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s="168" t="s">
        <v>109</v>
      </c>
      <c r="B93" s="168" t="s">
        <v>23</v>
      </c>
      <c r="C93" s="99" t="str">
        <f>Biogasanlæg!A17</f>
        <v>Brun saft</v>
      </c>
      <c r="D93" s="168">
        <f t="shared" si="6"/>
        <v>2019</v>
      </c>
      <c r="E93" s="168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s="168" t="s">
        <v>109</v>
      </c>
      <c r="B94" s="168" t="s">
        <v>23</v>
      </c>
      <c r="C94" s="99" t="str">
        <f>Biogasanlæg!A20</f>
        <v>Halm</v>
      </c>
      <c r="D94" s="168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s="168" t="s">
        <v>109</v>
      </c>
      <c r="B95" s="168" t="s">
        <v>23</v>
      </c>
      <c r="C95" s="99" t="str">
        <f>Biogasanlæg!A21</f>
        <v>Korn</v>
      </c>
      <c r="D95" s="168">
        <f t="shared" si="6"/>
        <v>2019</v>
      </c>
      <c r="E95" s="168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s="168" t="s">
        <v>109</v>
      </c>
      <c r="B96" s="168" t="s">
        <v>23</v>
      </c>
      <c r="C96" s="99" t="str">
        <f>Biogasanlæg!A22</f>
        <v>Græs</v>
      </c>
      <c r="D96" s="168">
        <f t="shared" si="6"/>
        <v>2019</v>
      </c>
      <c r="E96" s="168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s="168" t="s">
        <v>109</v>
      </c>
      <c r="B97" s="168" t="s">
        <v>23</v>
      </c>
      <c r="C97" s="99" t="str">
        <f>Biogasanlæg!A23</f>
        <v>Majs</v>
      </c>
      <c r="D97" s="168">
        <f t="shared" si="6"/>
        <v>2019</v>
      </c>
      <c r="E97" s="168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s="168" t="s">
        <v>109</v>
      </c>
      <c r="B98" s="168" t="s">
        <v>23</v>
      </c>
      <c r="C98" s="99" t="str">
        <f>Biogasanlæg!A24</f>
        <v>Roer</v>
      </c>
      <c r="D98" s="168">
        <f t="shared" si="6"/>
        <v>2019</v>
      </c>
      <c r="E98" s="16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s="168" t="s">
        <v>109</v>
      </c>
      <c r="B99" s="168" t="s">
        <v>23</v>
      </c>
      <c r="C99" s="99" t="str">
        <f>Biogasanlæg!A25</f>
        <v>Have/parkaffald</v>
      </c>
      <c r="D99" s="168">
        <f t="shared" si="6"/>
        <v>2019</v>
      </c>
      <c r="E99" s="168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s="168" t="s">
        <v>109</v>
      </c>
      <c r="B100" s="168" t="s">
        <v>23</v>
      </c>
      <c r="C100" s="99" t="str">
        <f>Biogasanlæg!A26</f>
        <v>Glycerin</v>
      </c>
      <c r="D100" s="168">
        <f t="shared" si="6"/>
        <v>2019</v>
      </c>
      <c r="E100" s="168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s="168" t="s">
        <v>109</v>
      </c>
      <c r="B101" s="168" t="s">
        <v>23</v>
      </c>
      <c r="C101" s="99" t="str">
        <f>Biogasanlæg!A27</f>
        <v>Muslinger</v>
      </c>
      <c r="D101" s="168">
        <f t="shared" si="6"/>
        <v>2019</v>
      </c>
      <c r="E101" s="168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s="168" t="s">
        <v>109</v>
      </c>
      <c r="B102" s="168" t="s">
        <v>23</v>
      </c>
      <c r="C102" s="99" t="str">
        <f>Biogasanlæg!A28</f>
        <v>Tang</v>
      </c>
      <c r="D102" s="168">
        <f t="shared" si="6"/>
        <v>2019</v>
      </c>
      <c r="E102" s="168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s="168" t="s">
        <v>109</v>
      </c>
      <c r="B103" s="168" t="s">
        <v>23</v>
      </c>
      <c r="C103" s="99" t="str">
        <f>Biogasanlæg!A12</f>
        <v>Svinegylle</v>
      </c>
      <c r="D103" s="168">
        <f t="shared" ref="D103:D119" si="7">År2</f>
        <v>2030</v>
      </c>
      <c r="E103" s="168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s="168" t="s">
        <v>109</v>
      </c>
      <c r="B104" s="168" t="s">
        <v>23</v>
      </c>
      <c r="C104" s="99" t="str">
        <f>Biogasanlæg!A13</f>
        <v>Kvæggylle</v>
      </c>
      <c r="D104" s="168">
        <f t="shared" si="7"/>
        <v>2030</v>
      </c>
      <c r="E104" s="168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s="168" t="s">
        <v>109</v>
      </c>
      <c r="B105" s="168" t="s">
        <v>23</v>
      </c>
      <c r="C105" s="99" t="str">
        <f>Biogasanlæg!A14</f>
        <v>Fjerkrægylle</v>
      </c>
      <c r="D105" s="168">
        <f t="shared" si="7"/>
        <v>2030</v>
      </c>
      <c r="E105" s="168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s="168" t="s">
        <v>109</v>
      </c>
      <c r="B106" s="168" t="s">
        <v>23</v>
      </c>
      <c r="C106" s="99" t="str">
        <f>Biogasanlæg!A15</f>
        <v>Spildevandsslam</v>
      </c>
      <c r="D106" s="168">
        <f t="shared" si="7"/>
        <v>2030</v>
      </c>
      <c r="E106" s="168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s="168" t="s">
        <v>109</v>
      </c>
      <c r="B107" s="168" t="s">
        <v>23</v>
      </c>
      <c r="C107" s="99" t="str">
        <f>Biogasanlæg!A18</f>
        <v>Bioaffald</v>
      </c>
      <c r="D107" s="168">
        <f t="shared" si="7"/>
        <v>2030</v>
      </c>
      <c r="E107" s="168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s="168" t="s">
        <v>109</v>
      </c>
      <c r="B108" s="168" t="s">
        <v>23</v>
      </c>
      <c r="C108" s="99" t="str">
        <f>Biogasanlæg!A19</f>
        <v>Industriaffald</v>
      </c>
      <c r="D108" s="168">
        <f t="shared" si="7"/>
        <v>2030</v>
      </c>
      <c r="E108" s="16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s="168" t="s">
        <v>109</v>
      </c>
      <c r="B109" s="168" t="s">
        <v>23</v>
      </c>
      <c r="C109" s="99" t="str">
        <f>Biogasanlæg!A16</f>
        <v>Dybstrøelse</v>
      </c>
      <c r="D109" s="168">
        <f t="shared" si="7"/>
        <v>2030</v>
      </c>
      <c r="E109" s="168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s="168" t="s">
        <v>109</v>
      </c>
      <c r="B110" s="168" t="s">
        <v>23</v>
      </c>
      <c r="C110" s="99" t="str">
        <f>Biogasanlæg!A17</f>
        <v>Brun saft</v>
      </c>
      <c r="D110" s="168">
        <f t="shared" si="7"/>
        <v>2030</v>
      </c>
      <c r="E110" s="168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s="168" t="s">
        <v>109</v>
      </c>
      <c r="B111" s="168" t="s">
        <v>23</v>
      </c>
      <c r="C111" s="99" t="str">
        <f>Biogasanlæg!A20</f>
        <v>Halm</v>
      </c>
      <c r="D111" s="168">
        <f t="shared" si="7"/>
        <v>2030</v>
      </c>
      <c r="E111" s="168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55000000000000004">
      <c r="A112" s="168" t="s">
        <v>109</v>
      </c>
      <c r="B112" s="168" t="s">
        <v>23</v>
      </c>
      <c r="C112" s="99" t="str">
        <f>Biogasanlæg!A21</f>
        <v>Korn</v>
      </c>
      <c r="D112" s="168">
        <f t="shared" si="7"/>
        <v>2030</v>
      </c>
      <c r="E112" s="168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55000000000000004">
      <c r="A113" s="168" t="s">
        <v>109</v>
      </c>
      <c r="B113" s="168" t="s">
        <v>23</v>
      </c>
      <c r="C113" s="99" t="str">
        <f>Biogasanlæg!A22</f>
        <v>Græs</v>
      </c>
      <c r="D113" s="168">
        <f t="shared" si="7"/>
        <v>2030</v>
      </c>
      <c r="E113" s="168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55000000000000004">
      <c r="A114" s="168" t="s">
        <v>109</v>
      </c>
      <c r="B114" s="168" t="s">
        <v>23</v>
      </c>
      <c r="C114" s="99" t="str">
        <f>Biogasanlæg!A23</f>
        <v>Majs</v>
      </c>
      <c r="D114" s="168">
        <f t="shared" si="7"/>
        <v>2030</v>
      </c>
      <c r="E114" s="168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55000000000000004">
      <c r="A115" s="168" t="s">
        <v>109</v>
      </c>
      <c r="B115" s="168" t="s">
        <v>23</v>
      </c>
      <c r="C115" s="99" t="str">
        <f>Biogasanlæg!A24</f>
        <v>Roer</v>
      </c>
      <c r="D115" s="168">
        <f t="shared" si="7"/>
        <v>2030</v>
      </c>
      <c r="E115" s="168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55000000000000004">
      <c r="A116" s="168" t="s">
        <v>109</v>
      </c>
      <c r="B116" s="168" t="s">
        <v>23</v>
      </c>
      <c r="C116" s="99" t="str">
        <f>Biogasanlæg!A25</f>
        <v>Have/parkaffald</v>
      </c>
      <c r="D116" s="168">
        <f t="shared" si="7"/>
        <v>2030</v>
      </c>
      <c r="E116" s="168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s="168" t="s">
        <v>109</v>
      </c>
      <c r="B117" s="168" t="s">
        <v>23</v>
      </c>
      <c r="C117" s="99" t="str">
        <f>Biogasanlæg!A26</f>
        <v>Glycerin</v>
      </c>
      <c r="D117" s="168">
        <f t="shared" si="7"/>
        <v>2030</v>
      </c>
      <c r="E117" s="168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s="168" t="s">
        <v>109</v>
      </c>
      <c r="B118" s="168" t="s">
        <v>23</v>
      </c>
      <c r="C118" s="99" t="str">
        <f>Biogasanlæg!A27</f>
        <v>Muslinger</v>
      </c>
      <c r="D118" s="168">
        <f t="shared" si="7"/>
        <v>2030</v>
      </c>
      <c r="E118" s="16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s="168" t="s">
        <v>109</v>
      </c>
      <c r="B119" s="168" t="s">
        <v>23</v>
      </c>
      <c r="C119" s="99" t="str">
        <f>Biogasanlæg!A28</f>
        <v>Tang</v>
      </c>
      <c r="D119" s="168">
        <f t="shared" si="7"/>
        <v>2030</v>
      </c>
      <c r="E119" s="168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s="168" t="s">
        <v>109</v>
      </c>
      <c r="B120" s="168" t="s">
        <v>23</v>
      </c>
      <c r="C120" s="101" t="str">
        <f>Biogasanlæg!A12</f>
        <v>Svinegylle</v>
      </c>
      <c r="D120" s="168">
        <f t="shared" ref="D120:D136" si="8">År3</f>
        <v>2050</v>
      </c>
      <c r="E120" s="168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s="168" t="s">
        <v>109</v>
      </c>
      <c r="B121" s="168" t="s">
        <v>23</v>
      </c>
      <c r="C121" s="101" t="str">
        <f>Biogasanlæg!A13</f>
        <v>Kvæggylle</v>
      </c>
      <c r="D121" s="168">
        <f t="shared" si="8"/>
        <v>2050</v>
      </c>
      <c r="E121" s="168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s="168" t="s">
        <v>109</v>
      </c>
      <c r="B122" s="168" t="s">
        <v>23</v>
      </c>
      <c r="C122" s="101" t="str">
        <f>Biogasanlæg!A14</f>
        <v>Fjerkrægylle</v>
      </c>
      <c r="D122" s="168">
        <f t="shared" si="8"/>
        <v>2050</v>
      </c>
      <c r="E122" s="168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s="168" t="s">
        <v>109</v>
      </c>
      <c r="B123" s="168" t="s">
        <v>23</v>
      </c>
      <c r="C123" s="101" t="str">
        <f>Biogasanlæg!A15</f>
        <v>Spildevandsslam</v>
      </c>
      <c r="D123" s="168">
        <f t="shared" si="8"/>
        <v>2050</v>
      </c>
      <c r="E123" s="168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s="168" t="s">
        <v>109</v>
      </c>
      <c r="B124" s="168" t="s">
        <v>23</v>
      </c>
      <c r="C124" s="101" t="str">
        <f>Biogasanlæg!A18</f>
        <v>Bioaffald</v>
      </c>
      <c r="D124" s="168">
        <f t="shared" si="8"/>
        <v>2050</v>
      </c>
      <c r="E124" s="168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s="168" t="s">
        <v>109</v>
      </c>
      <c r="B125" s="168" t="s">
        <v>23</v>
      </c>
      <c r="C125" s="101" t="str">
        <f>Biogasanlæg!A19</f>
        <v>Industriaffald</v>
      </c>
      <c r="D125" s="168">
        <f t="shared" si="8"/>
        <v>2050</v>
      </c>
      <c r="E125" s="168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s="168" t="s">
        <v>109</v>
      </c>
      <c r="B126" s="168" t="s">
        <v>23</v>
      </c>
      <c r="C126" s="101" t="str">
        <f>Biogasanlæg!A16</f>
        <v>Dybstrøelse</v>
      </c>
      <c r="D126" s="168">
        <f t="shared" si="8"/>
        <v>2050</v>
      </c>
      <c r="E126" s="168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s="168" t="s">
        <v>109</v>
      </c>
      <c r="B127" s="168" t="s">
        <v>23</v>
      </c>
      <c r="C127" s="101" t="str">
        <f>Biogasanlæg!A17</f>
        <v>Brun saft</v>
      </c>
      <c r="D127" s="168">
        <f t="shared" si="8"/>
        <v>2050</v>
      </c>
      <c r="E127" s="168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s="168" t="s">
        <v>109</v>
      </c>
      <c r="B128" s="168" t="s">
        <v>23</v>
      </c>
      <c r="C128" s="101" t="str">
        <f>Biogasanlæg!A20</f>
        <v>Halm</v>
      </c>
      <c r="D128" s="168">
        <f t="shared" si="8"/>
        <v>2050</v>
      </c>
      <c r="E128" s="16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55000000000000004">
      <c r="A129" s="168" t="s">
        <v>109</v>
      </c>
      <c r="B129" s="168" t="s">
        <v>23</v>
      </c>
      <c r="C129" s="101" t="str">
        <f>Biogasanlæg!A21</f>
        <v>Korn</v>
      </c>
      <c r="D129" s="168">
        <f t="shared" si="8"/>
        <v>2050</v>
      </c>
      <c r="E129" s="168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55000000000000004">
      <c r="A130" s="168" t="s">
        <v>109</v>
      </c>
      <c r="B130" s="168" t="s">
        <v>23</v>
      </c>
      <c r="C130" s="101" t="str">
        <f>Biogasanlæg!A22</f>
        <v>Græs</v>
      </c>
      <c r="D130" s="168">
        <f t="shared" si="8"/>
        <v>2050</v>
      </c>
      <c r="E130" s="168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55000000000000004">
      <c r="A131" s="168" t="s">
        <v>109</v>
      </c>
      <c r="B131" s="168" t="s">
        <v>23</v>
      </c>
      <c r="C131" s="101" t="str">
        <f>Biogasanlæg!A23</f>
        <v>Majs</v>
      </c>
      <c r="D131" s="168">
        <f t="shared" si="8"/>
        <v>2050</v>
      </c>
      <c r="E131" s="168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55000000000000004">
      <c r="A132" s="168" t="s">
        <v>109</v>
      </c>
      <c r="B132" s="168" t="s">
        <v>23</v>
      </c>
      <c r="C132" s="101" t="str">
        <f>Biogasanlæg!A24</f>
        <v>Roer</v>
      </c>
      <c r="D132" s="168">
        <f t="shared" si="8"/>
        <v>2050</v>
      </c>
      <c r="E132" s="168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55000000000000004">
      <c r="A133" s="168" t="s">
        <v>109</v>
      </c>
      <c r="B133" s="168" t="s">
        <v>23</v>
      </c>
      <c r="C133" s="101" t="str">
        <f>Biogasanlæg!A25</f>
        <v>Have/parkaffald</v>
      </c>
      <c r="D133" s="168">
        <f t="shared" si="8"/>
        <v>2050</v>
      </c>
      <c r="E133" s="168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s="168" t="s">
        <v>109</v>
      </c>
      <c r="B134" s="168" t="s">
        <v>23</v>
      </c>
      <c r="C134" s="101" t="str">
        <f>Biogasanlæg!A26</f>
        <v>Glycerin</v>
      </c>
      <c r="D134" s="168">
        <f t="shared" si="8"/>
        <v>2050</v>
      </c>
      <c r="E134" s="168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s="168" t="s">
        <v>109</v>
      </c>
      <c r="B135" s="168" t="s">
        <v>23</v>
      </c>
      <c r="C135" s="101" t="str">
        <f>Biogasanlæg!A27</f>
        <v>Muslinger</v>
      </c>
      <c r="D135" s="168">
        <f t="shared" si="8"/>
        <v>2050</v>
      </c>
      <c r="E135" s="168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s="168" t="s">
        <v>109</v>
      </c>
      <c r="B136" s="168" t="s">
        <v>23</v>
      </c>
      <c r="C136" s="101" t="str">
        <f>Biogasanlæg!A28</f>
        <v>Tang</v>
      </c>
      <c r="D136" s="168">
        <f t="shared" si="8"/>
        <v>2050</v>
      </c>
      <c r="E136" s="168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s="168" t="s">
        <v>109</v>
      </c>
      <c r="B137" s="168" t="s">
        <v>24</v>
      </c>
      <c r="C137" s="101" t="str">
        <f>Biogasanlæg!A12</f>
        <v>Svinegylle</v>
      </c>
      <c r="D137" s="168">
        <f t="shared" ref="D137:D153" si="9">År1</f>
        <v>2019</v>
      </c>
      <c r="E137" s="168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s="168" t="s">
        <v>109</v>
      </c>
      <c r="B138" s="168" t="s">
        <v>24</v>
      </c>
      <c r="C138" s="101" t="str">
        <f>Biogasanlæg!A13</f>
        <v>Kvæggylle</v>
      </c>
      <c r="D138" s="168">
        <f t="shared" si="9"/>
        <v>2019</v>
      </c>
      <c r="E138" s="16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s="168" t="s">
        <v>109</v>
      </c>
      <c r="B139" s="168" t="s">
        <v>24</v>
      </c>
      <c r="C139" s="101" t="str">
        <f>Biogasanlæg!A14</f>
        <v>Fjerkrægylle</v>
      </c>
      <c r="D139" s="168">
        <f t="shared" si="9"/>
        <v>2019</v>
      </c>
      <c r="E139" s="168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s="168" t="s">
        <v>109</v>
      </c>
      <c r="B140" s="168" t="s">
        <v>24</v>
      </c>
      <c r="C140" s="101" t="str">
        <f>Biogasanlæg!A15</f>
        <v>Spildevandsslam</v>
      </c>
      <c r="D140" s="168">
        <f t="shared" si="9"/>
        <v>2019</v>
      </c>
      <c r="E140" s="168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s="168" t="s">
        <v>109</v>
      </c>
      <c r="B141" s="168" t="s">
        <v>24</v>
      </c>
      <c r="C141" s="101" t="str">
        <f>Biogasanlæg!A18</f>
        <v>Bioaffald</v>
      </c>
      <c r="D141" s="168">
        <f t="shared" si="9"/>
        <v>2019</v>
      </c>
      <c r="E141" s="168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s="168" t="s">
        <v>109</v>
      </c>
      <c r="B142" s="168" t="s">
        <v>24</v>
      </c>
      <c r="C142" s="101" t="str">
        <f>Biogasanlæg!A19</f>
        <v>Industriaffald</v>
      </c>
      <c r="D142" s="168">
        <f t="shared" si="9"/>
        <v>2019</v>
      </c>
      <c r="E142" s="168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s="168" t="s">
        <v>109</v>
      </c>
      <c r="B143" s="168" t="s">
        <v>24</v>
      </c>
      <c r="C143" s="101" t="str">
        <f>Biogasanlæg!A16</f>
        <v>Dybstrøelse</v>
      </c>
      <c r="D143" s="168">
        <f t="shared" si="9"/>
        <v>2019</v>
      </c>
      <c r="E143" s="168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s="168" t="s">
        <v>109</v>
      </c>
      <c r="B144" s="168" t="s">
        <v>24</v>
      </c>
      <c r="C144" s="101" t="str">
        <f>Biogasanlæg!A17</f>
        <v>Brun saft</v>
      </c>
      <c r="D144" s="168">
        <f t="shared" si="9"/>
        <v>2019</v>
      </c>
      <c r="E144" s="168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s="168" t="s">
        <v>109</v>
      </c>
      <c r="B145" s="168" t="s">
        <v>24</v>
      </c>
      <c r="C145" s="101" t="str">
        <f>Biogasanlæg!A20</f>
        <v>Halm</v>
      </c>
      <c r="D145" s="168">
        <f t="shared" si="9"/>
        <v>2019</v>
      </c>
      <c r="E145" s="168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s="168" t="s">
        <v>109</v>
      </c>
      <c r="B146" s="168" t="s">
        <v>24</v>
      </c>
      <c r="C146" s="101" t="str">
        <f>Biogasanlæg!A21</f>
        <v>Korn</v>
      </c>
      <c r="D146" s="168">
        <f t="shared" si="9"/>
        <v>2019</v>
      </c>
      <c r="E146" s="168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s="168" t="s">
        <v>109</v>
      </c>
      <c r="B147" s="168" t="s">
        <v>24</v>
      </c>
      <c r="C147" s="101" t="str">
        <f>Biogasanlæg!A22</f>
        <v>Græs</v>
      </c>
      <c r="D147" s="168">
        <f t="shared" si="9"/>
        <v>2019</v>
      </c>
      <c r="E147" s="168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s="168" t="s">
        <v>109</v>
      </c>
      <c r="B148" s="168" t="s">
        <v>24</v>
      </c>
      <c r="C148" s="101" t="str">
        <f>Biogasanlæg!A23</f>
        <v>Majs</v>
      </c>
      <c r="D148" s="168">
        <f t="shared" si="9"/>
        <v>2019</v>
      </c>
      <c r="E148" s="16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s="168" t="s">
        <v>109</v>
      </c>
      <c r="B149" s="168" t="s">
        <v>24</v>
      </c>
      <c r="C149" s="101" t="str">
        <f>Biogasanlæg!A24</f>
        <v>Roer</v>
      </c>
      <c r="D149" s="168">
        <f t="shared" si="9"/>
        <v>2019</v>
      </c>
      <c r="E149" s="168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s="168" t="s">
        <v>109</v>
      </c>
      <c r="B150" s="168" t="s">
        <v>24</v>
      </c>
      <c r="C150" s="101" t="str">
        <f>Biogasanlæg!A25</f>
        <v>Have/parkaffald</v>
      </c>
      <c r="D150" s="168">
        <f t="shared" si="9"/>
        <v>2019</v>
      </c>
      <c r="E150" s="168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s="168" t="s">
        <v>109</v>
      </c>
      <c r="B151" s="168" t="s">
        <v>24</v>
      </c>
      <c r="C151" s="101" t="str">
        <f>Biogasanlæg!A26</f>
        <v>Glycerin</v>
      </c>
      <c r="D151" s="168">
        <f t="shared" si="9"/>
        <v>2019</v>
      </c>
      <c r="E151" s="168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s="168" t="s">
        <v>109</v>
      </c>
      <c r="B152" s="168" t="s">
        <v>24</v>
      </c>
      <c r="C152" s="101" t="str">
        <f>Biogasanlæg!A27</f>
        <v>Muslinger</v>
      </c>
      <c r="D152" s="168">
        <f t="shared" si="9"/>
        <v>2019</v>
      </c>
      <c r="E152" s="168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s="168" t="s">
        <v>109</v>
      </c>
      <c r="B153" s="168" t="s">
        <v>24</v>
      </c>
      <c r="C153" s="101" t="str">
        <f>Biogasanlæg!A28</f>
        <v>Tang</v>
      </c>
      <c r="D153" s="168">
        <f t="shared" si="9"/>
        <v>2019</v>
      </c>
      <c r="E153" s="168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s="168" t="s">
        <v>109</v>
      </c>
      <c r="B154" s="168" t="s">
        <v>24</v>
      </c>
      <c r="C154" s="101" t="str">
        <f>Biogasanlæg!A12</f>
        <v>Svinegylle</v>
      </c>
      <c r="D154" s="168">
        <f t="shared" ref="D154:D170" si="10">År2</f>
        <v>2030</v>
      </c>
      <c r="E154" s="168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s="168" t="s">
        <v>109</v>
      </c>
      <c r="B155" s="168" t="s">
        <v>24</v>
      </c>
      <c r="C155" s="101" t="str">
        <f>Biogasanlæg!A13</f>
        <v>Kvæggylle</v>
      </c>
      <c r="D155" s="168">
        <f t="shared" si="10"/>
        <v>2030</v>
      </c>
      <c r="E155" s="168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s="168" t="s">
        <v>109</v>
      </c>
      <c r="B156" s="168" t="s">
        <v>24</v>
      </c>
      <c r="C156" s="101" t="str">
        <f>Biogasanlæg!A14</f>
        <v>Fjerkrægylle</v>
      </c>
      <c r="D156" s="168">
        <f t="shared" si="10"/>
        <v>2030</v>
      </c>
      <c r="E156" s="168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s="168" t="s">
        <v>109</v>
      </c>
      <c r="B157" s="168" t="s">
        <v>24</v>
      </c>
      <c r="C157" s="101" t="str">
        <f>Biogasanlæg!A15</f>
        <v>Spildevandsslam</v>
      </c>
      <c r="D157" s="168">
        <f t="shared" si="10"/>
        <v>2030</v>
      </c>
      <c r="E157" s="168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s="168" t="s">
        <v>109</v>
      </c>
      <c r="B158" s="168" t="s">
        <v>24</v>
      </c>
      <c r="C158" s="101" t="str">
        <f>Biogasanlæg!A18</f>
        <v>Bioaffald</v>
      </c>
      <c r="D158" s="168">
        <f t="shared" si="10"/>
        <v>2030</v>
      </c>
      <c r="E158" s="16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s="168" t="s">
        <v>109</v>
      </c>
      <c r="B159" s="168" t="s">
        <v>24</v>
      </c>
      <c r="C159" s="101" t="str">
        <f>Biogasanlæg!A19</f>
        <v>Industriaffald</v>
      </c>
      <c r="D159" s="168">
        <f t="shared" si="10"/>
        <v>2030</v>
      </c>
      <c r="E159" s="168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s="168" t="s">
        <v>109</v>
      </c>
      <c r="B160" s="168" t="s">
        <v>24</v>
      </c>
      <c r="C160" s="101" t="str">
        <f>Biogasanlæg!A16</f>
        <v>Dybstrøelse</v>
      </c>
      <c r="D160" s="168">
        <f t="shared" si="10"/>
        <v>2030</v>
      </c>
      <c r="E160" s="168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s="168" t="s">
        <v>109</v>
      </c>
      <c r="B161" s="168" t="s">
        <v>24</v>
      </c>
      <c r="C161" s="101" t="str">
        <f>Biogasanlæg!A17</f>
        <v>Brun saft</v>
      </c>
      <c r="D161" s="168">
        <f t="shared" si="10"/>
        <v>2030</v>
      </c>
      <c r="E161" s="168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s="168" t="s">
        <v>109</v>
      </c>
      <c r="B162" s="168" t="s">
        <v>24</v>
      </c>
      <c r="C162" s="101" t="str">
        <f>Biogasanlæg!A20</f>
        <v>Halm</v>
      </c>
      <c r="D162" s="168">
        <f t="shared" si="10"/>
        <v>2030</v>
      </c>
      <c r="E162" s="168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55000000000000004">
      <c r="A163" s="168" t="s">
        <v>109</v>
      </c>
      <c r="B163" s="168" t="s">
        <v>24</v>
      </c>
      <c r="C163" s="101" t="str">
        <f>Biogasanlæg!A21</f>
        <v>Korn</v>
      </c>
      <c r="D163" s="168">
        <f t="shared" si="10"/>
        <v>2030</v>
      </c>
      <c r="E163" s="168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55000000000000004">
      <c r="A164" s="168" t="s">
        <v>109</v>
      </c>
      <c r="B164" s="168" t="s">
        <v>24</v>
      </c>
      <c r="C164" s="101" t="str">
        <f>Biogasanlæg!A22</f>
        <v>Græs</v>
      </c>
      <c r="D164" s="168">
        <f t="shared" si="10"/>
        <v>2030</v>
      </c>
      <c r="E164" s="168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55000000000000004">
      <c r="A165" s="168" t="s">
        <v>109</v>
      </c>
      <c r="B165" s="168" t="s">
        <v>24</v>
      </c>
      <c r="C165" s="101" t="str">
        <f>Biogasanlæg!A23</f>
        <v>Majs</v>
      </c>
      <c r="D165" s="168">
        <f t="shared" si="10"/>
        <v>2030</v>
      </c>
      <c r="E165" s="168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55000000000000004">
      <c r="A166" s="168" t="s">
        <v>109</v>
      </c>
      <c r="B166" s="168" t="s">
        <v>24</v>
      </c>
      <c r="C166" s="101" t="str">
        <f>Biogasanlæg!A24</f>
        <v>Roer</v>
      </c>
      <c r="D166" s="168">
        <f t="shared" si="10"/>
        <v>2030</v>
      </c>
      <c r="E166" s="168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55000000000000004">
      <c r="A167" s="168" t="s">
        <v>109</v>
      </c>
      <c r="B167" s="168" t="s">
        <v>24</v>
      </c>
      <c r="C167" s="101" t="str">
        <f>Biogasanlæg!A25</f>
        <v>Have/parkaffald</v>
      </c>
      <c r="D167" s="168">
        <f t="shared" si="10"/>
        <v>2030</v>
      </c>
      <c r="E167" s="168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s="168" t="s">
        <v>109</v>
      </c>
      <c r="B168" s="168" t="s">
        <v>24</v>
      </c>
      <c r="C168" s="101" t="str">
        <f>Biogasanlæg!A26</f>
        <v>Glycerin</v>
      </c>
      <c r="D168" s="168">
        <f t="shared" si="10"/>
        <v>2030</v>
      </c>
      <c r="E168" s="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s="168" t="s">
        <v>109</v>
      </c>
      <c r="B169" s="168" t="s">
        <v>24</v>
      </c>
      <c r="C169" s="101" t="str">
        <f>Biogasanlæg!A27</f>
        <v>Muslinger</v>
      </c>
      <c r="D169" s="168">
        <f t="shared" si="10"/>
        <v>2030</v>
      </c>
      <c r="E169" s="168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s="168" t="s">
        <v>109</v>
      </c>
      <c r="B170" s="168" t="s">
        <v>24</v>
      </c>
      <c r="C170" s="101" t="str">
        <f>Biogasanlæg!A28</f>
        <v>Tang</v>
      </c>
      <c r="D170" s="168">
        <f t="shared" si="10"/>
        <v>2030</v>
      </c>
      <c r="E170" s="168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s="168" t="s">
        <v>109</v>
      </c>
      <c r="B171" s="168" t="s">
        <v>24</v>
      </c>
      <c r="C171" s="101" t="str">
        <f>Biogasanlæg!A12</f>
        <v>Svinegylle</v>
      </c>
      <c r="D171" s="168">
        <f t="shared" ref="D171:D187" si="11">År3</f>
        <v>2050</v>
      </c>
      <c r="E171" s="168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s="168" t="s">
        <v>109</v>
      </c>
      <c r="B172" s="168" t="s">
        <v>24</v>
      </c>
      <c r="C172" s="101" t="str">
        <f>Biogasanlæg!A13</f>
        <v>Kvæggylle</v>
      </c>
      <c r="D172" s="168">
        <f t="shared" si="11"/>
        <v>2050</v>
      </c>
      <c r="E172" s="168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s="168" t="s">
        <v>109</v>
      </c>
      <c r="B173" s="168" t="s">
        <v>24</v>
      </c>
      <c r="C173" s="101" t="str">
        <f>Biogasanlæg!A14</f>
        <v>Fjerkrægylle</v>
      </c>
      <c r="D173" s="168">
        <f t="shared" si="11"/>
        <v>2050</v>
      </c>
      <c r="E173" s="168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s="168" t="s">
        <v>109</v>
      </c>
      <c r="B174" s="168" t="s">
        <v>24</v>
      </c>
      <c r="C174" s="101" t="str">
        <f>Biogasanlæg!A15</f>
        <v>Spildevandsslam</v>
      </c>
      <c r="D174" s="168">
        <f t="shared" si="11"/>
        <v>2050</v>
      </c>
      <c r="E174" s="168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s="168" t="s">
        <v>109</v>
      </c>
      <c r="B175" s="168" t="s">
        <v>24</v>
      </c>
      <c r="C175" s="101" t="str">
        <f>Biogasanlæg!A18</f>
        <v>Bioaffald</v>
      </c>
      <c r="D175" s="168">
        <f t="shared" si="11"/>
        <v>2050</v>
      </c>
      <c r="E175" s="168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s="168" t="s">
        <v>109</v>
      </c>
      <c r="B176" s="168" t="s">
        <v>24</v>
      </c>
      <c r="C176" s="101" t="str">
        <f>Biogasanlæg!A19</f>
        <v>Industriaffald</v>
      </c>
      <c r="D176" s="168">
        <f t="shared" si="11"/>
        <v>2050</v>
      </c>
      <c r="E176" s="168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s="168" t="s">
        <v>109</v>
      </c>
      <c r="B177" s="168" t="s">
        <v>24</v>
      </c>
      <c r="C177" s="101" t="str">
        <f>Biogasanlæg!A16</f>
        <v>Dybstrøelse</v>
      </c>
      <c r="D177" s="168">
        <f t="shared" si="11"/>
        <v>2050</v>
      </c>
      <c r="E177" s="168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s="168" t="s">
        <v>109</v>
      </c>
      <c r="B178" s="168" t="s">
        <v>24</v>
      </c>
      <c r="C178" s="101" t="str">
        <f>Biogasanlæg!A17</f>
        <v>Brun saft</v>
      </c>
      <c r="D178" s="168">
        <f t="shared" si="11"/>
        <v>2050</v>
      </c>
      <c r="E178" s="16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s="168" t="s">
        <v>109</v>
      </c>
      <c r="B179" s="168" t="s">
        <v>24</v>
      </c>
      <c r="C179" s="101" t="str">
        <f>Biogasanlæg!A20</f>
        <v>Halm</v>
      </c>
      <c r="D179" s="168">
        <f t="shared" si="11"/>
        <v>2050</v>
      </c>
      <c r="E179" s="168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55000000000000004">
      <c r="A180" s="168" t="s">
        <v>109</v>
      </c>
      <c r="B180" s="168" t="s">
        <v>24</v>
      </c>
      <c r="C180" s="101" t="str">
        <f>Biogasanlæg!A21</f>
        <v>Korn</v>
      </c>
      <c r="D180" s="168">
        <f t="shared" si="11"/>
        <v>2050</v>
      </c>
      <c r="E180" s="168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55000000000000004">
      <c r="A181" s="168" t="s">
        <v>109</v>
      </c>
      <c r="B181" s="168" t="s">
        <v>24</v>
      </c>
      <c r="C181" s="101" t="str">
        <f>Biogasanlæg!A22</f>
        <v>Græs</v>
      </c>
      <c r="D181" s="168">
        <f t="shared" si="11"/>
        <v>2050</v>
      </c>
      <c r="E181" s="168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55000000000000004">
      <c r="A182" s="168" t="s">
        <v>109</v>
      </c>
      <c r="B182" s="168" t="s">
        <v>24</v>
      </c>
      <c r="C182" s="101" t="str">
        <f>Biogasanlæg!A23</f>
        <v>Majs</v>
      </c>
      <c r="D182" s="168">
        <f t="shared" si="11"/>
        <v>2050</v>
      </c>
      <c r="E182" s="168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55000000000000004">
      <c r="A183" s="168" t="s">
        <v>109</v>
      </c>
      <c r="B183" s="168" t="s">
        <v>24</v>
      </c>
      <c r="C183" s="101" t="str">
        <f>Biogasanlæg!A24</f>
        <v>Roer</v>
      </c>
      <c r="D183" s="168">
        <f t="shared" si="11"/>
        <v>2050</v>
      </c>
      <c r="E183" s="168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55000000000000004">
      <c r="A184" s="168" t="s">
        <v>109</v>
      </c>
      <c r="B184" s="168" t="s">
        <v>24</v>
      </c>
      <c r="C184" s="101" t="str">
        <f>Biogasanlæg!A25</f>
        <v>Have/parkaffald</v>
      </c>
      <c r="D184" s="168">
        <f t="shared" si="11"/>
        <v>2050</v>
      </c>
      <c r="E184" s="168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s="168" t="s">
        <v>109</v>
      </c>
      <c r="B185" s="168" t="s">
        <v>24</v>
      </c>
      <c r="C185" s="101" t="str">
        <f>Biogasanlæg!A26</f>
        <v>Glycerin</v>
      </c>
      <c r="D185" s="168">
        <f t="shared" si="11"/>
        <v>2050</v>
      </c>
      <c r="E185" s="168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s="168" t="s">
        <v>109</v>
      </c>
      <c r="B186" s="168" t="s">
        <v>24</v>
      </c>
      <c r="C186" s="101" t="str">
        <f>Biogasanlæg!A27</f>
        <v>Muslinger</v>
      </c>
      <c r="D186" s="168">
        <f t="shared" si="11"/>
        <v>2050</v>
      </c>
      <c r="E186" s="168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s="168" t="s">
        <v>109</v>
      </c>
      <c r="B187" s="168" t="s">
        <v>24</v>
      </c>
      <c r="C187" s="101" t="str">
        <f>Biogasanlæg!A28</f>
        <v>Tang</v>
      </c>
      <c r="D187" s="168">
        <f t="shared" si="11"/>
        <v>2050</v>
      </c>
      <c r="E187" s="168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112</v>
      </c>
      <c r="B188" s="168" t="s">
        <v>23</v>
      </c>
      <c r="C188" s="101" t="str">
        <f>Fodersammensætning!A3</f>
        <v>Korn</v>
      </c>
      <c r="D188" s="16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55000000000000004">
      <c r="A189" s="100" t="s">
        <v>112</v>
      </c>
      <c r="B189" s="168" t="s">
        <v>23</v>
      </c>
      <c r="C189" s="101" t="str">
        <f>Fodersammensætning!A4</f>
        <v>Halm</v>
      </c>
      <c r="D189" s="168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100" t="s">
        <v>112</v>
      </c>
      <c r="B190" s="168" t="s">
        <v>23</v>
      </c>
      <c r="C190" s="101" t="str">
        <f>Fodersammensætning!A5</f>
        <v>Kartofler</v>
      </c>
      <c r="D190" s="168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100" t="s">
        <v>112</v>
      </c>
      <c r="B191" s="168" t="s">
        <v>23</v>
      </c>
      <c r="C191" s="101" t="str">
        <f>Fodersammensætning!A6</f>
        <v>Bælgsæd</v>
      </c>
      <c r="D191" s="168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100" t="s">
        <v>112</v>
      </c>
      <c r="B192" s="168" t="s">
        <v>23</v>
      </c>
      <c r="C192" s="101" t="str">
        <f>Fodersammensætning!A7</f>
        <v>Roer</v>
      </c>
      <c r="D192" s="168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100" t="s">
        <v>112</v>
      </c>
      <c r="B193" s="168" t="s">
        <v>23</v>
      </c>
      <c r="C193" s="101" t="str">
        <f>Fodersammensætning!A8</f>
        <v>Majs</v>
      </c>
      <c r="D193" s="168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100" t="s">
        <v>112</v>
      </c>
      <c r="B194" s="168" t="s">
        <v>23</v>
      </c>
      <c r="C194" s="101" t="str">
        <f>Fodersammensætning!A9</f>
        <v>Rapskage</v>
      </c>
      <c r="D194" s="168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100" t="s">
        <v>112</v>
      </c>
      <c r="B195" s="168" t="s">
        <v>23</v>
      </c>
      <c r="C195" s="101" t="str">
        <f>Fodersammensætning!A10</f>
        <v>Tang</v>
      </c>
      <c r="D195" s="168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100" t="s">
        <v>112</v>
      </c>
      <c r="B196" s="168" t="s">
        <v>23</v>
      </c>
      <c r="C196" s="101" t="str">
        <f>Fodersammensætning!A11</f>
        <v>Muslinger</v>
      </c>
      <c r="D196" s="168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100" t="s">
        <v>112</v>
      </c>
      <c r="B197" s="168" t="s">
        <v>23</v>
      </c>
      <c r="C197" s="101" t="str">
        <f>Fodersammensætning!A12</f>
        <v>Græs</v>
      </c>
      <c r="D197" s="168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100" t="s">
        <v>112</v>
      </c>
      <c r="B198" s="168" t="s">
        <v>23</v>
      </c>
      <c r="C198" s="101" t="str">
        <f>Fodersammensætning!A13</f>
        <v>Mælk til foder</v>
      </c>
      <c r="D198" s="16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100" t="s">
        <v>112</v>
      </c>
      <c r="B199" s="168" t="s">
        <v>23</v>
      </c>
      <c r="C199" s="101" t="str">
        <f>Fodersammensætning!A14</f>
        <v>Fiberfraktion</v>
      </c>
      <c r="D199" s="168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100" t="s">
        <v>112</v>
      </c>
      <c r="B200" s="168" t="s">
        <v>23</v>
      </c>
      <c r="C200" s="101" t="str">
        <f>Fodersammensætning!A15</f>
        <v>Græsprotein</v>
      </c>
      <c r="D200" s="168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100" t="s">
        <v>112</v>
      </c>
      <c r="B201" s="168" t="s">
        <v>23</v>
      </c>
      <c r="C201" s="101" t="str">
        <f>Fodersammensætning!A16</f>
        <v>Slagteriaffald til foder</v>
      </c>
      <c r="D201" s="168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100" t="s">
        <v>112</v>
      </c>
      <c r="B202" s="168" t="s">
        <v>23</v>
      </c>
      <c r="C202" s="101" t="str">
        <f>Fodersammensætning!A17</f>
        <v>Import af foder</v>
      </c>
      <c r="D202" s="168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100" t="s">
        <v>112</v>
      </c>
      <c r="B203" s="168" t="s">
        <v>23</v>
      </c>
      <c r="C203" s="101" t="str">
        <f>C188</f>
        <v>Korn</v>
      </c>
      <c r="D203" s="168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55000000000000004">
      <c r="A204" s="100" t="s">
        <v>112</v>
      </c>
      <c r="B204" s="168" t="s">
        <v>23</v>
      </c>
      <c r="C204" s="101" t="str">
        <f t="shared" ref="C204:C267" si="14">C189</f>
        <v>Halm</v>
      </c>
      <c r="D204" s="168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55000000000000004">
      <c r="A205" s="100" t="s">
        <v>112</v>
      </c>
      <c r="B205" s="168" t="s">
        <v>23</v>
      </c>
      <c r="C205" s="101" t="str">
        <f t="shared" si="14"/>
        <v>Kartofler</v>
      </c>
      <c r="D205" s="168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55000000000000004">
      <c r="A206" s="100" t="s">
        <v>112</v>
      </c>
      <c r="B206" s="168" t="s">
        <v>23</v>
      </c>
      <c r="C206" s="101" t="str">
        <f t="shared" si="14"/>
        <v>Bælgsæd</v>
      </c>
      <c r="D206" s="168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55000000000000004">
      <c r="A207" s="100" t="s">
        <v>112</v>
      </c>
      <c r="B207" s="168" t="s">
        <v>23</v>
      </c>
      <c r="C207" s="101" t="str">
        <f t="shared" si="14"/>
        <v>Roer</v>
      </c>
      <c r="D207" s="168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55000000000000004">
      <c r="A208" s="100" t="s">
        <v>112</v>
      </c>
      <c r="B208" s="168" t="s">
        <v>23</v>
      </c>
      <c r="C208" s="101" t="str">
        <f t="shared" si="14"/>
        <v>Majs</v>
      </c>
      <c r="D208" s="16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55000000000000004">
      <c r="A209" s="100" t="s">
        <v>112</v>
      </c>
      <c r="B209" s="168" t="s">
        <v>23</v>
      </c>
      <c r="C209" s="101" t="str">
        <f t="shared" si="14"/>
        <v>Rapskage</v>
      </c>
      <c r="D209" s="168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55000000000000004">
      <c r="A210" s="100" t="s">
        <v>112</v>
      </c>
      <c r="B210" s="168" t="s">
        <v>23</v>
      </c>
      <c r="C210" s="101" t="str">
        <f t="shared" si="14"/>
        <v>Tang</v>
      </c>
      <c r="D210" s="168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55000000000000004">
      <c r="A211" s="100" t="s">
        <v>112</v>
      </c>
      <c r="B211" s="168" t="s">
        <v>23</v>
      </c>
      <c r="C211" s="101" t="str">
        <f t="shared" si="14"/>
        <v>Muslinger</v>
      </c>
      <c r="D211" s="168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55000000000000004">
      <c r="A212" s="100" t="s">
        <v>112</v>
      </c>
      <c r="B212" s="168" t="s">
        <v>23</v>
      </c>
      <c r="C212" s="101" t="str">
        <f t="shared" si="14"/>
        <v>Græs</v>
      </c>
      <c r="D212" s="168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55000000000000004">
      <c r="A213" s="100" t="s">
        <v>112</v>
      </c>
      <c r="B213" s="168" t="s">
        <v>23</v>
      </c>
      <c r="C213" s="101" t="str">
        <f t="shared" si="14"/>
        <v>Mælk til foder</v>
      </c>
      <c r="D213" s="168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55000000000000004">
      <c r="A214" s="100" t="s">
        <v>112</v>
      </c>
      <c r="B214" s="168" t="s">
        <v>23</v>
      </c>
      <c r="C214" s="101" t="str">
        <f t="shared" si="14"/>
        <v>Fiberfraktion</v>
      </c>
      <c r="D214" s="168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55000000000000004">
      <c r="A215" s="100" t="s">
        <v>112</v>
      </c>
      <c r="B215" s="168" t="s">
        <v>23</v>
      </c>
      <c r="C215" s="101" t="str">
        <f t="shared" si="14"/>
        <v>Græsprotein</v>
      </c>
      <c r="D215" s="168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55000000000000004">
      <c r="A216" s="100" t="s">
        <v>112</v>
      </c>
      <c r="B216" s="168" t="s">
        <v>23</v>
      </c>
      <c r="C216" s="101" t="str">
        <f t="shared" si="14"/>
        <v>Slagteriaffald til foder</v>
      </c>
      <c r="D216" s="168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55000000000000004">
      <c r="A217" s="100" t="s">
        <v>112</v>
      </c>
      <c r="B217" s="168" t="s">
        <v>23</v>
      </c>
      <c r="C217" s="101" t="str">
        <f t="shared" si="14"/>
        <v>Import af foder</v>
      </c>
      <c r="D217" s="168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55000000000000004">
      <c r="A218" s="100" t="s">
        <v>112</v>
      </c>
      <c r="B218" s="168" t="s">
        <v>23</v>
      </c>
      <c r="C218" s="101" t="str">
        <f t="shared" si="14"/>
        <v>Korn</v>
      </c>
      <c r="D218" s="16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55000000000000004">
      <c r="A219" s="100" t="s">
        <v>112</v>
      </c>
      <c r="B219" s="168" t="s">
        <v>23</v>
      </c>
      <c r="C219" s="101" t="str">
        <f t="shared" si="14"/>
        <v>Halm</v>
      </c>
      <c r="D219" s="168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55000000000000004">
      <c r="A220" s="100" t="s">
        <v>112</v>
      </c>
      <c r="B220" s="168" t="s">
        <v>23</v>
      </c>
      <c r="C220" s="101" t="str">
        <f t="shared" si="14"/>
        <v>Kartofler</v>
      </c>
      <c r="D220" s="168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100" t="s">
        <v>112</v>
      </c>
      <c r="B221" s="168" t="s">
        <v>23</v>
      </c>
      <c r="C221" s="101" t="str">
        <f t="shared" si="14"/>
        <v>Bælgsæd</v>
      </c>
      <c r="D221" s="168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55000000000000004">
      <c r="A222" s="100" t="s">
        <v>112</v>
      </c>
      <c r="B222" s="168" t="s">
        <v>23</v>
      </c>
      <c r="C222" s="101" t="str">
        <f t="shared" si="14"/>
        <v>Roer</v>
      </c>
      <c r="D222" s="168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55000000000000004">
      <c r="A223" s="100" t="s">
        <v>112</v>
      </c>
      <c r="B223" s="168" t="s">
        <v>23</v>
      </c>
      <c r="C223" s="101" t="str">
        <f t="shared" si="14"/>
        <v>Majs</v>
      </c>
      <c r="D223" s="168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55000000000000004">
      <c r="A224" s="100" t="s">
        <v>112</v>
      </c>
      <c r="B224" s="168" t="s">
        <v>23</v>
      </c>
      <c r="C224" s="101" t="str">
        <f t="shared" si="14"/>
        <v>Rapskage</v>
      </c>
      <c r="D224" s="168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55000000000000004">
      <c r="A225" s="100" t="s">
        <v>112</v>
      </c>
      <c r="B225" s="168" t="s">
        <v>23</v>
      </c>
      <c r="C225" s="101" t="str">
        <f t="shared" si="14"/>
        <v>Tang</v>
      </c>
      <c r="D225" s="168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100" t="s">
        <v>112</v>
      </c>
      <c r="B226" s="168" t="s">
        <v>23</v>
      </c>
      <c r="C226" s="101" t="str">
        <f t="shared" si="14"/>
        <v>Muslinger</v>
      </c>
      <c r="D226" s="168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100" t="s">
        <v>112</v>
      </c>
      <c r="B227" s="168" t="s">
        <v>23</v>
      </c>
      <c r="C227" s="101" t="str">
        <f t="shared" si="14"/>
        <v>Græs</v>
      </c>
      <c r="D227" s="168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55000000000000004">
      <c r="A228" s="100" t="s">
        <v>112</v>
      </c>
      <c r="B228" s="168" t="s">
        <v>23</v>
      </c>
      <c r="C228" s="101" t="str">
        <f t="shared" si="14"/>
        <v>Mælk til foder</v>
      </c>
      <c r="D228" s="16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55000000000000004">
      <c r="A229" s="100" t="s">
        <v>112</v>
      </c>
      <c r="B229" s="168" t="s">
        <v>23</v>
      </c>
      <c r="C229" s="101" t="str">
        <f t="shared" si="14"/>
        <v>Fiberfraktion</v>
      </c>
      <c r="D229" s="168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100" t="s">
        <v>112</v>
      </c>
      <c r="B230" s="168" t="s">
        <v>23</v>
      </c>
      <c r="C230" s="101" t="str">
        <f t="shared" si="14"/>
        <v>Græsprotein</v>
      </c>
      <c r="D230" s="168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100" t="s">
        <v>112</v>
      </c>
      <c r="B231" s="168" t="s">
        <v>23</v>
      </c>
      <c r="C231" s="101" t="str">
        <f t="shared" si="14"/>
        <v>Slagteriaffald til foder</v>
      </c>
      <c r="D231" s="168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55000000000000004">
      <c r="A232" s="100" t="s">
        <v>112</v>
      </c>
      <c r="B232" s="168" t="s">
        <v>23</v>
      </c>
      <c r="C232" s="101" t="str">
        <f t="shared" si="14"/>
        <v>Import af foder</v>
      </c>
      <c r="D232" s="168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55000000000000004">
      <c r="A233" s="100" t="s">
        <v>112</v>
      </c>
      <c r="B233" s="168" t="s">
        <v>24</v>
      </c>
      <c r="C233" s="101" t="str">
        <f t="shared" si="14"/>
        <v>Korn</v>
      </c>
      <c r="D233" s="168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100" t="s">
        <v>112</v>
      </c>
      <c r="B234" s="168" t="s">
        <v>24</v>
      </c>
      <c r="C234" s="101" t="str">
        <f t="shared" si="14"/>
        <v>Halm</v>
      </c>
      <c r="D234" s="168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100" t="s">
        <v>112</v>
      </c>
      <c r="B235" s="168" t="s">
        <v>24</v>
      </c>
      <c r="C235" s="101" t="str">
        <f t="shared" si="14"/>
        <v>Kartofler</v>
      </c>
      <c r="D235" s="168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100" t="s">
        <v>112</v>
      </c>
      <c r="B236" s="168" t="s">
        <v>24</v>
      </c>
      <c r="C236" s="101" t="str">
        <f t="shared" si="14"/>
        <v>Bælgsæd</v>
      </c>
      <c r="D236" s="168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100" t="s">
        <v>112</v>
      </c>
      <c r="B237" s="168" t="s">
        <v>24</v>
      </c>
      <c r="C237" s="101" t="str">
        <f t="shared" si="14"/>
        <v>Roer</v>
      </c>
      <c r="D237" s="168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100" t="s">
        <v>112</v>
      </c>
      <c r="B238" s="168" t="s">
        <v>24</v>
      </c>
      <c r="C238" s="101" t="str">
        <f t="shared" si="14"/>
        <v>Majs</v>
      </c>
      <c r="D238" s="16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100" t="s">
        <v>112</v>
      </c>
      <c r="B239" s="168" t="s">
        <v>24</v>
      </c>
      <c r="C239" s="101" t="str">
        <f t="shared" si="14"/>
        <v>Rapskage</v>
      </c>
      <c r="D239" s="168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100" t="s">
        <v>112</v>
      </c>
      <c r="B240" s="168" t="s">
        <v>24</v>
      </c>
      <c r="C240" s="101" t="str">
        <f t="shared" si="14"/>
        <v>Tang</v>
      </c>
      <c r="D240" s="168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100" t="s">
        <v>112</v>
      </c>
      <c r="B241" s="168" t="s">
        <v>24</v>
      </c>
      <c r="C241" s="101" t="str">
        <f t="shared" si="14"/>
        <v>Muslinger</v>
      </c>
      <c r="D241" s="168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100" t="s">
        <v>112</v>
      </c>
      <c r="B242" s="168" t="s">
        <v>24</v>
      </c>
      <c r="C242" s="101" t="str">
        <f t="shared" si="14"/>
        <v>Græs</v>
      </c>
      <c r="D242" s="168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100" t="s">
        <v>112</v>
      </c>
      <c r="B243" s="168" t="s">
        <v>24</v>
      </c>
      <c r="C243" s="101" t="str">
        <f t="shared" si="14"/>
        <v>Mælk til foder</v>
      </c>
      <c r="D243" s="168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100" t="s">
        <v>112</v>
      </c>
      <c r="B244" s="168" t="s">
        <v>24</v>
      </c>
      <c r="C244" s="101" t="str">
        <f t="shared" si="14"/>
        <v>Fiberfraktion</v>
      </c>
      <c r="D244" s="168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100" t="s">
        <v>112</v>
      </c>
      <c r="B245" s="168" t="s">
        <v>24</v>
      </c>
      <c r="C245" s="101" t="str">
        <f t="shared" si="14"/>
        <v>Græsprotein</v>
      </c>
      <c r="D245" s="168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100" t="s">
        <v>112</v>
      </c>
      <c r="B246" s="168" t="s">
        <v>24</v>
      </c>
      <c r="C246" s="101" t="str">
        <f t="shared" si="14"/>
        <v>Slagteriaffald til foder</v>
      </c>
      <c r="D246" s="168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100" t="s">
        <v>112</v>
      </c>
      <c r="B247" s="168" t="s">
        <v>24</v>
      </c>
      <c r="C247" s="101" t="str">
        <f t="shared" si="14"/>
        <v>Import af foder</v>
      </c>
      <c r="D247" s="168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100" t="s">
        <v>112</v>
      </c>
      <c r="B248" s="168" t="s">
        <v>24</v>
      </c>
      <c r="C248" s="101" t="str">
        <f t="shared" si="14"/>
        <v>Korn</v>
      </c>
      <c r="D248" s="16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55000000000000004">
      <c r="A249" s="100" t="s">
        <v>112</v>
      </c>
      <c r="B249" s="168" t="s">
        <v>24</v>
      </c>
      <c r="C249" s="101" t="str">
        <f t="shared" si="14"/>
        <v>Halm</v>
      </c>
      <c r="D249" s="168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55000000000000004">
      <c r="A250" s="100" t="s">
        <v>112</v>
      </c>
      <c r="B250" s="168" t="s">
        <v>24</v>
      </c>
      <c r="C250" s="101" t="str">
        <f t="shared" si="14"/>
        <v>Kartofler</v>
      </c>
      <c r="D250" s="168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100" t="s">
        <v>112</v>
      </c>
      <c r="B251" s="168" t="s">
        <v>24</v>
      </c>
      <c r="C251" s="101" t="str">
        <f t="shared" si="14"/>
        <v>Bælgsæd</v>
      </c>
      <c r="D251" s="168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55000000000000004">
      <c r="A252" s="100" t="s">
        <v>112</v>
      </c>
      <c r="B252" s="168" t="s">
        <v>24</v>
      </c>
      <c r="C252" s="101" t="str">
        <f t="shared" si="14"/>
        <v>Roer</v>
      </c>
      <c r="D252" s="168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55000000000000004">
      <c r="A253" s="100" t="s">
        <v>112</v>
      </c>
      <c r="B253" s="168" t="s">
        <v>24</v>
      </c>
      <c r="C253" s="101" t="str">
        <f t="shared" si="14"/>
        <v>Majs</v>
      </c>
      <c r="D253" s="168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55000000000000004">
      <c r="A254" s="100" t="s">
        <v>112</v>
      </c>
      <c r="B254" s="168" t="s">
        <v>24</v>
      </c>
      <c r="C254" s="101" t="str">
        <f t="shared" si="14"/>
        <v>Rapskage</v>
      </c>
      <c r="D254" s="168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55000000000000004">
      <c r="A255" s="100" t="s">
        <v>112</v>
      </c>
      <c r="B255" s="168" t="s">
        <v>24</v>
      </c>
      <c r="C255" s="101" t="str">
        <f t="shared" si="14"/>
        <v>Tang</v>
      </c>
      <c r="D255" s="168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100" t="s">
        <v>112</v>
      </c>
      <c r="B256" s="168" t="s">
        <v>24</v>
      </c>
      <c r="C256" s="101" t="str">
        <f t="shared" si="14"/>
        <v>Muslinger</v>
      </c>
      <c r="D256" s="168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100" t="s">
        <v>112</v>
      </c>
      <c r="B257" s="168" t="s">
        <v>24</v>
      </c>
      <c r="C257" s="101" t="str">
        <f t="shared" si="14"/>
        <v>Græs</v>
      </c>
      <c r="D257" s="168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55000000000000004">
      <c r="A258" s="100" t="s">
        <v>112</v>
      </c>
      <c r="B258" s="168" t="s">
        <v>24</v>
      </c>
      <c r="C258" s="101" t="str">
        <f t="shared" si="14"/>
        <v>Mælk til foder</v>
      </c>
      <c r="D258" s="16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55000000000000004">
      <c r="A259" s="100" t="s">
        <v>112</v>
      </c>
      <c r="B259" s="168" t="s">
        <v>24</v>
      </c>
      <c r="C259" s="101" t="str">
        <f t="shared" si="14"/>
        <v>Fiberfraktion</v>
      </c>
      <c r="D259" s="168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100" t="s">
        <v>112</v>
      </c>
      <c r="B260" s="168" t="s">
        <v>24</v>
      </c>
      <c r="C260" s="101" t="str">
        <f t="shared" si="14"/>
        <v>Græsprotein</v>
      </c>
      <c r="D260" s="168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100" t="s">
        <v>112</v>
      </c>
      <c r="B261" s="168" t="s">
        <v>24</v>
      </c>
      <c r="C261" s="101" t="str">
        <f t="shared" si="14"/>
        <v>Slagteriaffald til foder</v>
      </c>
      <c r="D261" s="168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55000000000000004">
      <c r="A262" s="100" t="s">
        <v>112</v>
      </c>
      <c r="B262" s="168" t="s">
        <v>24</v>
      </c>
      <c r="C262" s="101" t="str">
        <f t="shared" si="14"/>
        <v>Import af foder</v>
      </c>
      <c r="D262" s="168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55000000000000004">
      <c r="A263" s="100" t="s">
        <v>112</v>
      </c>
      <c r="B263" s="168" t="s">
        <v>24</v>
      </c>
      <c r="C263" s="101" t="str">
        <f t="shared" si="14"/>
        <v>Korn</v>
      </c>
      <c r="D263" s="168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55000000000000004">
      <c r="A264" s="100" t="s">
        <v>112</v>
      </c>
      <c r="B264" s="168" t="s">
        <v>24</v>
      </c>
      <c r="C264" s="101" t="str">
        <f t="shared" si="14"/>
        <v>Halm</v>
      </c>
      <c r="D264" s="168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55000000000000004">
      <c r="A265" s="100" t="s">
        <v>112</v>
      </c>
      <c r="B265" s="168" t="s">
        <v>24</v>
      </c>
      <c r="C265" s="101" t="str">
        <f t="shared" si="14"/>
        <v>Kartofler</v>
      </c>
      <c r="D265" s="168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100" t="s">
        <v>112</v>
      </c>
      <c r="B266" s="168" t="s">
        <v>24</v>
      </c>
      <c r="C266" s="101" t="str">
        <f t="shared" si="14"/>
        <v>Bælgsæd</v>
      </c>
      <c r="D266" s="168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55000000000000004">
      <c r="A267" s="100" t="s">
        <v>112</v>
      </c>
      <c r="B267" s="168" t="s">
        <v>24</v>
      </c>
      <c r="C267" s="101" t="str">
        <f t="shared" si="14"/>
        <v>Roer</v>
      </c>
      <c r="D267" s="168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55000000000000004">
      <c r="A268" s="100" t="s">
        <v>112</v>
      </c>
      <c r="B268" s="168" t="s">
        <v>24</v>
      </c>
      <c r="C268" s="101" t="str">
        <f t="shared" ref="C268:C277" si="19">C253</f>
        <v>Majs</v>
      </c>
      <c r="D268" s="1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55000000000000004">
      <c r="A269" s="100" t="s">
        <v>112</v>
      </c>
      <c r="B269" s="168" t="s">
        <v>24</v>
      </c>
      <c r="C269" s="101" t="str">
        <f t="shared" si="19"/>
        <v>Rapskage</v>
      </c>
      <c r="D269" s="168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55000000000000004">
      <c r="A270" s="100" t="s">
        <v>112</v>
      </c>
      <c r="B270" s="168" t="s">
        <v>24</v>
      </c>
      <c r="C270" s="101" t="str">
        <f t="shared" si="19"/>
        <v>Tang</v>
      </c>
      <c r="D270" s="168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100" t="s">
        <v>112</v>
      </c>
      <c r="B271" s="168" t="s">
        <v>24</v>
      </c>
      <c r="C271" s="101" t="str">
        <f t="shared" si="19"/>
        <v>Muslinger</v>
      </c>
      <c r="D271" s="168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100" t="s">
        <v>112</v>
      </c>
      <c r="B272" s="168" t="s">
        <v>24</v>
      </c>
      <c r="C272" s="101" t="str">
        <f t="shared" si="19"/>
        <v>Græs</v>
      </c>
      <c r="D272" s="168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55000000000000004">
      <c r="A273" s="100" t="s">
        <v>112</v>
      </c>
      <c r="B273" s="168" t="s">
        <v>24</v>
      </c>
      <c r="C273" s="101" t="str">
        <f t="shared" si="19"/>
        <v>Mælk til foder</v>
      </c>
      <c r="D273" s="168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55000000000000004">
      <c r="A274" s="100" t="s">
        <v>112</v>
      </c>
      <c r="B274" s="168" t="s">
        <v>24</v>
      </c>
      <c r="C274" s="101" t="str">
        <f t="shared" si="19"/>
        <v>Fiberfraktion</v>
      </c>
      <c r="D274" s="168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100" t="s">
        <v>112</v>
      </c>
      <c r="B275" s="168" t="s">
        <v>24</v>
      </c>
      <c r="C275" s="101" t="str">
        <f t="shared" si="19"/>
        <v>Græsprotein</v>
      </c>
      <c r="D275" s="168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100" t="s">
        <v>112</v>
      </c>
      <c r="B276" s="168" t="s">
        <v>24</v>
      </c>
      <c r="C276" s="101" t="str">
        <f t="shared" si="19"/>
        <v>Slagteriaffald til foder</v>
      </c>
      <c r="D276" s="168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55000000000000004">
      <c r="A277" s="100" t="s">
        <v>112</v>
      </c>
      <c r="B277" s="168" t="s">
        <v>24</v>
      </c>
      <c r="C277" s="101" t="str">
        <f t="shared" si="19"/>
        <v>Import af foder</v>
      </c>
      <c r="D277" s="168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55000000000000004">
      <c r="A278" s="168" t="s">
        <v>120</v>
      </c>
      <c r="B278" s="168" t="s">
        <v>23</v>
      </c>
      <c r="C278" s="168" t="str">
        <f>'Forbrug til andet'!A9</f>
        <v>Halm</v>
      </c>
      <c r="D278" s="16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 (2)'!D278,'Forbrug til andet'!$A$8:$D$8,0),FALSE),0),VLOOKUP(C278,'Forbrug til andet'!$A$9:$D$13,MATCH('Forbrug af biomasse (2)'!D278,'Forbrug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 s="168">
        <v>1</v>
      </c>
    </row>
    <row r="279" spans="1:7" x14ac:dyDescent="0.55000000000000004">
      <c r="A279" s="168" t="s">
        <v>120</v>
      </c>
      <c r="B279" s="168" t="s">
        <v>23</v>
      </c>
      <c r="C279" s="168" t="str">
        <f>'Forbrug til andet'!A10</f>
        <v>Rapsolie</v>
      </c>
      <c r="D279" s="168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 (2)'!D279,'Forbrug til andet'!$A$8:$D$8,0),FALSE),0),VLOOKUP(C279,'Forbrug til andet'!$A$9:$D$13,MATCH('Forbrug af biomasse (2)'!D279,'Forbrug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55000000000000004">
      <c r="A280" s="168" t="s">
        <v>120</v>
      </c>
      <c r="B280" s="168" t="s">
        <v>23</v>
      </c>
      <c r="C280" s="168" t="str">
        <f>'Forbrug til andet'!A11</f>
        <v>Pil &amp; poppel</v>
      </c>
      <c r="D280" s="168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 (2)'!D280,'Forbrug til andet'!$A$8:$D$8,0),FALSE),0),VLOOKUP(C280,'Forbrug til andet'!$A$9:$D$13,MATCH('Forbrug af biomasse (2)'!D280,'Forbrug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55000000000000004">
      <c r="A281" s="168" t="s">
        <v>120</v>
      </c>
      <c r="B281" s="168" t="s">
        <v>23</v>
      </c>
      <c r="C281" s="168" t="s">
        <v>119</v>
      </c>
      <c r="D281" s="168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 (2)'!D281,'Forbrug til andet'!$A$8:$D$8,0),FALSE),0),VLOOKUP(C281,'Forbrug til andet'!$A$9:$D$13,MATCH('Forbrug af biomasse (2)'!D281,'Forbrug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764764.1980707841</v>
      </c>
      <c r="F281" s="168">
        <v>1</v>
      </c>
    </row>
    <row r="282" spans="1:7" x14ac:dyDescent="0.55000000000000004">
      <c r="A282" s="168" t="s">
        <v>120</v>
      </c>
      <c r="B282" s="168" t="s">
        <v>23</v>
      </c>
      <c r="C282" s="168" t="str">
        <f>'Forbrug til andet'!A12</f>
        <v>Have/parkaffald</v>
      </c>
      <c r="D282" s="168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 (2)'!D282,'Forbrug til andet'!$A$8:$D$8,0),FALSE),0),VLOOKUP(C282,'Forbrug til andet'!$A$9:$D$13,MATCH('Forbrug af biomasse (2)'!D282,'Forbrug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55000000000000004">
      <c r="A283" s="168" t="s">
        <v>120</v>
      </c>
      <c r="B283" s="168" t="s">
        <v>23</v>
      </c>
      <c r="C283" s="168" t="str">
        <f>'Forbrug til andet'!A13</f>
        <v>Bioaffald</v>
      </c>
      <c r="D283" s="168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 (2)'!D283,'Forbrug til andet'!$A$8:$D$8,0),FALSE),0),VLOOKUP(C283,'Forbrug til andet'!$A$9:$D$13,MATCH('Forbrug af biomasse (2)'!D283,'Forbrug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55000000000000004">
      <c r="A284" s="168" t="s">
        <v>164</v>
      </c>
      <c r="B284" s="168" t="s">
        <v>23</v>
      </c>
      <c r="C284" s="168" t="str">
        <f t="shared" ref="C284:C286" si="21">C278</f>
        <v>Halm</v>
      </c>
      <c r="D284" s="168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 (2)'!D284,'Forbrug til andet'!$A$8:$D$8,0),FALSE),0),VLOOKUP(C284,'Forbrug til andet'!$A$9:$D$13,MATCH('Forbrug af biomasse (2)'!D284,'Forbrug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 s="168">
        <v>1</v>
      </c>
    </row>
    <row r="285" spans="1:7" x14ac:dyDescent="0.55000000000000004">
      <c r="A285" s="168" t="s">
        <v>164</v>
      </c>
      <c r="B285" s="168" t="s">
        <v>23</v>
      </c>
      <c r="C285" s="168" t="str">
        <f t="shared" si="21"/>
        <v>Rapsolie</v>
      </c>
      <c r="D285" s="168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 (2)'!D285,'Forbrug til andet'!$A$8:$D$8,0),FALSE),0),VLOOKUP(C285,'Forbrug til andet'!$A$9:$D$13,MATCH('Forbrug af biomasse (2)'!D285,'Forbrug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55000000000000004">
      <c r="A286" s="168" t="s">
        <v>164</v>
      </c>
      <c r="B286" s="168" t="s">
        <v>23</v>
      </c>
      <c r="C286" s="168" t="str">
        <f t="shared" si="21"/>
        <v>Pil &amp; poppel</v>
      </c>
      <c r="D286" s="168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 (2)'!D286,'Forbrug til andet'!$A$8:$D$8,0),FALSE),0),VLOOKUP(C286,'Forbrug til andet'!$A$9:$D$13,MATCH('Forbrug af biomasse (2)'!D286,'Forbrug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x14ac:dyDescent="0.55000000000000004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 (2)'!D287,'Forbrug til andet'!$A$8:$D$8,0),FALSE),0),VLOOKUP(C287,'Forbrug til andet'!$A$9:$D$13,MATCH('Forbrug af biomasse (2)'!D287,'Forbrug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336537.22580877779</v>
      </c>
      <c r="F287" s="168">
        <v>1</v>
      </c>
      <c r="G287" s="168">
        <v>1</v>
      </c>
    </row>
    <row r="288" spans="1:7" x14ac:dyDescent="0.55000000000000004">
      <c r="A288" s="168" t="s">
        <v>164</v>
      </c>
      <c r="B288" s="168" t="s">
        <v>23</v>
      </c>
      <c r="C288" s="168" t="str">
        <f>C282</f>
        <v>Have/parkaffald</v>
      </c>
      <c r="D288" s="16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 (2)'!D288,'Forbrug til andet'!$A$8:$D$8,0),FALSE),0),VLOOKUP(C288,'Forbrug til andet'!$A$9:$D$13,MATCH('Forbrug af biomasse (2)'!D288,'Forbrug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55000000000000004">
      <c r="A289" s="168" t="s">
        <v>164</v>
      </c>
      <c r="B289" s="168" t="s">
        <v>23</v>
      </c>
      <c r="C289" s="168" t="str">
        <f>C283</f>
        <v>Bioaffald</v>
      </c>
      <c r="D289" s="168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 (2)'!D289,'Forbrug til andet'!$A$8:$D$8,0),FALSE),0),VLOOKUP(C289,'Forbrug til andet'!$A$9:$D$13,MATCH('Forbrug af biomasse (2)'!D289,'Forbrug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55000000000000004">
      <c r="A290" s="168" t="s">
        <v>120</v>
      </c>
      <c r="B290" s="168" t="s">
        <v>24</v>
      </c>
      <c r="C290" s="168" t="str">
        <f>C278</f>
        <v>Halm</v>
      </c>
      <c r="D290" s="168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 (2)'!D290,'Forbrug til andet'!$A$8:$D$8,0),FALSE),0),VLOOKUP(C290,'Forbrug til andet'!$A$9:$D$13,MATCH('Forbrug af biomasse (2)'!D290,'Forbrug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55000000000000004">
      <c r="A291" s="168" t="s">
        <v>120</v>
      </c>
      <c r="B291" s="168" t="s">
        <v>24</v>
      </c>
      <c r="C291" s="168" t="str">
        <f t="shared" ref="C291:C349" si="22">C279</f>
        <v>Rapsolie</v>
      </c>
      <c r="D291" s="168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 (2)'!D291,'Forbrug til andet'!$A$8:$D$8,0),FALSE),0),VLOOKUP(C291,'Forbrug til andet'!$A$9:$D$13,MATCH('Forbrug af biomasse (2)'!D291,'Forbrug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55000000000000004">
      <c r="A292" s="168" t="s">
        <v>120</v>
      </c>
      <c r="B292" s="168" t="s">
        <v>24</v>
      </c>
      <c r="C292" s="168" t="str">
        <f t="shared" si="22"/>
        <v>Pil &amp; poppel</v>
      </c>
      <c r="D292" s="168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 (2)'!D292,'Forbrug til andet'!$A$8:$D$8,0),FALSE),0),VLOOKUP(C292,'Forbrug til andet'!$A$9:$D$13,MATCH('Forbrug af biomasse (2)'!D292,'Forbrug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55000000000000004">
      <c r="A293" s="168" t="s">
        <v>120</v>
      </c>
      <c r="B293" s="168" t="s">
        <v>24</v>
      </c>
      <c r="C293" s="168" t="str">
        <f t="shared" si="22"/>
        <v>Træ til energi</v>
      </c>
      <c r="D293" s="168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 (2)'!D293,'Forbrug til andet'!$A$8:$D$8,0),FALSE),0),VLOOKUP(C293,'Forbrug til andet'!$A$9:$D$13,MATCH('Forbrug af biomasse (2)'!D293,'Forbrug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223850.15970861999</v>
      </c>
      <c r="F293" s="168">
        <v>1</v>
      </c>
    </row>
    <row r="294" spans="1:7" x14ac:dyDescent="0.55000000000000004">
      <c r="A294" s="168" t="s">
        <v>120</v>
      </c>
      <c r="B294" s="168" t="s">
        <v>24</v>
      </c>
      <c r="C294" s="168" t="str">
        <f t="shared" si="22"/>
        <v>Have/parkaffald</v>
      </c>
      <c r="D294" s="168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 (2)'!D294,'Forbrug til andet'!$A$8:$D$8,0),FALSE),0),VLOOKUP(C294,'Forbrug til andet'!$A$9:$D$13,MATCH('Forbrug af biomasse (2)'!D294,'Forbrug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55000000000000004">
      <c r="A295" s="168" t="s">
        <v>120</v>
      </c>
      <c r="B295" s="168" t="s">
        <v>24</v>
      </c>
      <c r="C295" s="168" t="str">
        <f t="shared" si="22"/>
        <v>Bioaffald</v>
      </c>
      <c r="D295" s="168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 (2)'!D295,'Forbrug til andet'!$A$8:$D$8,0),FALSE),0),VLOOKUP(C295,'Forbrug til andet'!$A$9:$D$13,MATCH('Forbrug af biomasse (2)'!D295,'Forbrug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55000000000000004">
      <c r="A296" s="168" t="s">
        <v>164</v>
      </c>
      <c r="B296" s="168" t="s">
        <v>24</v>
      </c>
      <c r="C296" s="168" t="str">
        <f t="shared" si="22"/>
        <v>Halm</v>
      </c>
      <c r="D296" s="168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 (2)'!D296,'Forbrug til andet'!$A$8:$D$8,0),FALSE),0),VLOOKUP(C296,'Forbrug til andet'!$A$9:$D$13,MATCH('Forbrug af biomasse (2)'!D296,'Forbrug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55000000000000004">
      <c r="A297" s="168" t="s">
        <v>164</v>
      </c>
      <c r="B297" s="168" t="s">
        <v>24</v>
      </c>
      <c r="C297" s="168" t="str">
        <f t="shared" si="22"/>
        <v>Rapsolie</v>
      </c>
      <c r="D297" s="168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 (2)'!D297,'Forbrug til andet'!$A$8:$D$8,0),FALSE),0),VLOOKUP(C297,'Forbrug til andet'!$A$9:$D$13,MATCH('Forbrug af biomasse (2)'!D297,'Forbrug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55000000000000004">
      <c r="A298" s="168" t="s">
        <v>164</v>
      </c>
      <c r="B298" s="168" t="s">
        <v>24</v>
      </c>
      <c r="C298" s="168" t="str">
        <f t="shared" si="22"/>
        <v>Pil &amp; poppel</v>
      </c>
      <c r="D298" s="16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 (2)'!D298,'Forbrug til andet'!$A$8:$D$8,0),FALSE),0),VLOOKUP(C298,'Forbrug til andet'!$A$9:$D$13,MATCH('Forbrug af biomasse (2)'!D298,'Forbrug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x14ac:dyDescent="0.55000000000000004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 (2)'!D299,'Forbrug til andet'!$A$8:$D$8,0),FALSE),0),VLOOKUP(C299,'Forbrug til andet'!$A$9:$D$13,MATCH('Forbrug af biomasse (2)'!D299,'Forbrug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98506.064922011632</v>
      </c>
      <c r="F299" s="168">
        <v>1</v>
      </c>
      <c r="G299" s="168">
        <v>1</v>
      </c>
    </row>
    <row r="300" spans="1:7" x14ac:dyDescent="0.55000000000000004">
      <c r="A300" s="168" t="s">
        <v>164</v>
      </c>
      <c r="B300" s="168" t="s">
        <v>24</v>
      </c>
      <c r="C300" s="168" t="str">
        <f t="shared" si="22"/>
        <v>Have/parkaffald</v>
      </c>
      <c r="D300" s="168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 (2)'!D300,'Forbrug til andet'!$A$8:$D$8,0),FALSE),0),VLOOKUP(C300,'Forbrug til andet'!$A$9:$D$13,MATCH('Forbrug af biomasse (2)'!D300,'Forbrug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55000000000000004">
      <c r="A301" s="168" t="s">
        <v>164</v>
      </c>
      <c r="B301" s="168" t="s">
        <v>24</v>
      </c>
      <c r="C301" s="168" t="str">
        <f t="shared" si="22"/>
        <v>Bioaffald</v>
      </c>
      <c r="D301" s="168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 (2)'!D301,'Forbrug til andet'!$A$8:$D$8,0),FALSE),0),VLOOKUP(C301,'Forbrug til andet'!$A$9:$D$13,MATCH('Forbrug af biomasse (2)'!D301,'Forbrug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55000000000000004">
      <c r="A302" s="168" t="s">
        <v>120</v>
      </c>
      <c r="B302" s="168" t="s">
        <v>23</v>
      </c>
      <c r="C302" s="168" t="str">
        <f>C290</f>
        <v>Halm</v>
      </c>
      <c r="D302" s="168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 (2)'!D302,'Forbrug til andet'!$A$8:$D$8,0),FALSE),0),VLOOKUP(C302,'Forbrug til andet'!$A$9:$D$13,MATCH('Forbrug af biomasse (2)'!D302,'Forbrug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1090857.6667890928</v>
      </c>
      <c r="F302" s="168">
        <v>1</v>
      </c>
    </row>
    <row r="303" spans="1:7" x14ac:dyDescent="0.55000000000000004">
      <c r="A303" s="168" t="s">
        <v>120</v>
      </c>
      <c r="B303" s="168" t="s">
        <v>23</v>
      </c>
      <c r="C303" s="168" t="str">
        <f t="shared" si="22"/>
        <v>Rapsolie</v>
      </c>
      <c r="D303" s="168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 (2)'!D303,'Forbrug til andet'!$A$8:$D$8,0),FALSE),0),VLOOKUP(C303,'Forbrug til andet'!$A$9:$D$13,MATCH('Forbrug af biomasse (2)'!D303,'Forbrug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55000000000000004">
      <c r="A304" s="168" t="s">
        <v>120</v>
      </c>
      <c r="B304" s="168" t="s">
        <v>23</v>
      </c>
      <c r="C304" s="168" t="str">
        <f t="shared" si="22"/>
        <v>Pil &amp; poppel</v>
      </c>
      <c r="D304" s="168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 (2)'!D304,'Forbrug til andet'!$A$8:$D$8,0),FALSE),0),VLOOKUP(C304,'Forbrug til andet'!$A$9:$D$13,MATCH('Forbrug af biomasse (2)'!D304,'Forbrug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55000000000000004">
      <c r="A305" s="168" t="s">
        <v>120</v>
      </c>
      <c r="B305" s="168" t="s">
        <v>23</v>
      </c>
      <c r="C305" s="168" t="str">
        <f t="shared" si="22"/>
        <v>Træ til energi</v>
      </c>
      <c r="D305" s="168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 (2)'!D305,'Forbrug til andet'!$A$8:$D$8,0),FALSE),0),VLOOKUP(C305,'Forbrug til andet'!$A$9:$D$13,MATCH('Forbrug af biomasse (2)'!D305,'Forbrug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775847.24461679976</v>
      </c>
      <c r="F305" s="168">
        <v>1</v>
      </c>
    </row>
    <row r="306" spans="1:7" x14ac:dyDescent="0.55000000000000004">
      <c r="A306" s="168" t="s">
        <v>120</v>
      </c>
      <c r="B306" s="168" t="s">
        <v>23</v>
      </c>
      <c r="C306" s="168" t="str">
        <f t="shared" si="22"/>
        <v>Have/parkaffald</v>
      </c>
      <c r="D306" s="168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 (2)'!D306,'Forbrug til andet'!$A$8:$D$8,0),FALSE),0),VLOOKUP(C306,'Forbrug til andet'!$A$9:$D$13,MATCH('Forbrug af biomasse (2)'!D306,'Forbrug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55000000000000004">
      <c r="A307" s="168" t="s">
        <v>120</v>
      </c>
      <c r="B307" s="168" t="s">
        <v>23</v>
      </c>
      <c r="C307" s="168" t="str">
        <f t="shared" si="22"/>
        <v>Bioaffald</v>
      </c>
      <c r="D307" s="168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 (2)'!D307,'Forbrug til andet'!$A$8:$D$8,0),FALSE),0),VLOOKUP(C307,'Forbrug til andet'!$A$9:$D$13,MATCH('Forbrug af biomasse (2)'!D307,'Forbrug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55000000000000004">
      <c r="A308" s="168" t="s">
        <v>164</v>
      </c>
      <c r="B308" s="168" t="s">
        <v>23</v>
      </c>
      <c r="C308" s="168" t="str">
        <f t="shared" si="22"/>
        <v>Halm</v>
      </c>
      <c r="D308" s="16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 (2)'!D308,'Forbrug til andet'!$A$8:$D$8,0),FALSE),0),VLOOKUP(C308,'Forbrug til andet'!$A$9:$D$13,MATCH('Forbrug af biomasse (2)'!D308,'Forbrug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55000000000000004">
      <c r="A309" s="168" t="s">
        <v>164</v>
      </c>
      <c r="B309" s="168" t="s">
        <v>23</v>
      </c>
      <c r="C309" s="168" t="str">
        <f t="shared" si="22"/>
        <v>Rapsolie</v>
      </c>
      <c r="D309" s="168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 (2)'!D309,'Forbrug til andet'!$A$8:$D$8,0),FALSE),0),VLOOKUP(C309,'Forbrug til andet'!$A$9:$D$13,MATCH('Forbrug af biomasse (2)'!D309,'Forbrug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55000000000000004">
      <c r="A310" s="168" t="s">
        <v>164</v>
      </c>
      <c r="B310" s="168" t="s">
        <v>23</v>
      </c>
      <c r="C310" s="168" t="str">
        <f t="shared" si="22"/>
        <v>Pil &amp; poppel</v>
      </c>
      <c r="D310" s="168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 (2)'!D310,'Forbrug til andet'!$A$8:$D$8,0),FALSE),0),VLOOKUP(C310,'Forbrug til andet'!$A$9:$D$13,MATCH('Forbrug af biomasse (2)'!D310,'Forbrug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x14ac:dyDescent="0.55000000000000004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 (2)'!D311,'Forbrug til andet'!$A$8:$D$8,0),FALSE),0),VLOOKUP(C311,'Forbrug til andet'!$A$9:$D$13,MATCH('Forbrug af biomasse (2)'!D311,'Forbrug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341414.36015622073</v>
      </c>
      <c r="F311" s="168">
        <v>1</v>
      </c>
      <c r="G311" s="168">
        <v>1</v>
      </c>
    </row>
    <row r="312" spans="1:7" x14ac:dyDescent="0.55000000000000004">
      <c r="A312" s="168" t="s">
        <v>164</v>
      </c>
      <c r="B312" s="168" t="s">
        <v>23</v>
      </c>
      <c r="C312" s="168" t="str">
        <f t="shared" si="22"/>
        <v>Have/parkaffald</v>
      </c>
      <c r="D312" s="168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 (2)'!D312,'Forbrug til andet'!$A$8:$D$8,0),FALSE),0),VLOOKUP(C312,'Forbrug til andet'!$A$9:$D$13,MATCH('Forbrug af biomasse (2)'!D312,'Forbrug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55000000000000004">
      <c r="A313" s="168" t="s">
        <v>164</v>
      </c>
      <c r="B313" s="168" t="s">
        <v>23</v>
      </c>
      <c r="C313" s="168" t="str">
        <f t="shared" si="22"/>
        <v>Bioaffald</v>
      </c>
      <c r="D313" s="168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 (2)'!D313,'Forbrug til andet'!$A$8:$D$8,0),FALSE),0),VLOOKUP(C313,'Forbrug til andet'!$A$9:$D$13,MATCH('Forbrug af biomasse (2)'!D313,'Forbrug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55000000000000004">
      <c r="A314" s="168" t="s">
        <v>120</v>
      </c>
      <c r="B314" s="168" t="s">
        <v>24</v>
      </c>
      <c r="C314" s="168" t="str">
        <f>C302</f>
        <v>Halm</v>
      </c>
      <c r="D314" s="168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 (2)'!D314,'Forbrug til andet'!$A$8:$D$8,0),FALSE),0),VLOOKUP(C314,'Forbrug til andet'!$A$9:$D$13,MATCH('Forbrug af biomasse (2)'!D314,'Forbrug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713024.56071776</v>
      </c>
      <c r="F314" s="168">
        <v>1</v>
      </c>
    </row>
    <row r="315" spans="1:7" x14ac:dyDescent="0.55000000000000004">
      <c r="A315" s="168" t="s">
        <v>120</v>
      </c>
      <c r="B315" s="168" t="s">
        <v>24</v>
      </c>
      <c r="C315" s="168" t="str">
        <f t="shared" si="22"/>
        <v>Rapsolie</v>
      </c>
      <c r="D315" s="168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 (2)'!D315,'Forbrug til andet'!$A$8:$D$8,0),FALSE),0),VLOOKUP(C315,'Forbrug til andet'!$A$9:$D$13,MATCH('Forbrug af biomasse (2)'!D315,'Forbrug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55000000000000004">
      <c r="A316" s="168" t="s">
        <v>120</v>
      </c>
      <c r="B316" s="168" t="s">
        <v>24</v>
      </c>
      <c r="C316" s="168" t="str">
        <f t="shared" si="22"/>
        <v>Pil &amp; poppel</v>
      </c>
      <c r="D316" s="168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 (2)'!D316,'Forbrug til andet'!$A$8:$D$8,0),FALSE),0),VLOOKUP(C316,'Forbrug til andet'!$A$9:$D$13,MATCH('Forbrug af biomasse (2)'!D316,'Forbrug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55000000000000004">
      <c r="A317" s="168" t="s">
        <v>120</v>
      </c>
      <c r="B317" s="168" t="s">
        <v>24</v>
      </c>
      <c r="C317" s="168" t="str">
        <f t="shared" si="22"/>
        <v>Træ til energi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 (2)'!D317,'Forbrug til andet'!$A$8:$D$8,0),FALSE),0),VLOOKUP(C317,'Forbrug til andet'!$A$9:$D$13,MATCH('Forbrug af biomasse (2)'!D317,'Forbrug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227094.2207481433</v>
      </c>
      <c r="F317" s="168">
        <v>1</v>
      </c>
    </row>
    <row r="318" spans="1:7" x14ac:dyDescent="0.55000000000000004">
      <c r="A318" s="168" t="s">
        <v>120</v>
      </c>
      <c r="B318" s="168" t="s">
        <v>24</v>
      </c>
      <c r="C318" s="168" t="str">
        <f t="shared" si="22"/>
        <v>Have/parkaffald</v>
      </c>
      <c r="D318" s="16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 (2)'!D318,'Forbrug til andet'!$A$8:$D$8,0),FALSE),0),VLOOKUP(C318,'Forbrug til andet'!$A$9:$D$13,MATCH('Forbrug af biomasse (2)'!D318,'Forbrug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55000000000000004">
      <c r="A319" s="168" t="s">
        <v>120</v>
      </c>
      <c r="B319" s="168" t="s">
        <v>24</v>
      </c>
      <c r="C319" s="168" t="str">
        <f t="shared" si="22"/>
        <v>Bioaffald</v>
      </c>
      <c r="D319" s="168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 (2)'!D319,'Forbrug til andet'!$A$8:$D$8,0),FALSE),0),VLOOKUP(C319,'Forbrug til andet'!$A$9:$D$13,MATCH('Forbrug af biomasse (2)'!D319,'Forbrug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55000000000000004">
      <c r="A320" s="168" t="s">
        <v>164</v>
      </c>
      <c r="B320" s="168" t="s">
        <v>24</v>
      </c>
      <c r="C320" s="168" t="str">
        <f t="shared" si="22"/>
        <v>Halm</v>
      </c>
      <c r="D320" s="168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 (2)'!D320,'Forbrug til andet'!$A$8:$D$8,0),FALSE),0),VLOOKUP(C320,'Forbrug til andet'!$A$9:$D$13,MATCH('Forbrug af biomasse (2)'!D320,'Forbrug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55000000000000004">
      <c r="A321" s="168" t="s">
        <v>164</v>
      </c>
      <c r="B321" s="168" t="s">
        <v>24</v>
      </c>
      <c r="C321" s="168" t="str">
        <f t="shared" si="22"/>
        <v>Rapsolie</v>
      </c>
      <c r="D321" s="168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 (2)'!D321,'Forbrug til andet'!$A$8:$D$8,0),FALSE),0),VLOOKUP(C321,'Forbrug til andet'!$A$9:$D$13,MATCH('Forbrug af biomasse (2)'!D321,'Forbrug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55000000000000004">
      <c r="A322" s="168" t="s">
        <v>164</v>
      </c>
      <c r="B322" s="168" t="s">
        <v>24</v>
      </c>
      <c r="C322" s="168" t="str">
        <f t="shared" si="22"/>
        <v>Pil &amp; poppel</v>
      </c>
      <c r="D322" s="168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 (2)'!D322,'Forbrug til andet'!$A$8:$D$8,0),FALSE),0),VLOOKUP(C322,'Forbrug til andet'!$A$9:$D$13,MATCH('Forbrug af biomasse (2)'!D322,'Forbrug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x14ac:dyDescent="0.55000000000000004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 (2)'!D323,'Forbrug til andet'!$A$8:$D$8,0),FALSE),0),VLOOKUP(C323,'Forbrug til andet'!$A$9:$D$13,MATCH('Forbrug af biomasse (2)'!D323,'Forbrug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99933.625607186987</v>
      </c>
      <c r="F323" s="168">
        <v>1</v>
      </c>
      <c r="G323" s="168">
        <v>1</v>
      </c>
    </row>
    <row r="324" spans="1:7" x14ac:dyDescent="0.55000000000000004">
      <c r="A324" s="168" t="s">
        <v>164</v>
      </c>
      <c r="B324" s="168" t="s">
        <v>24</v>
      </c>
      <c r="C324" s="168" t="str">
        <f t="shared" si="22"/>
        <v>Have/parkaffald</v>
      </c>
      <c r="D324" s="168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 (2)'!D324,'Forbrug til andet'!$A$8:$D$8,0),FALSE),0),VLOOKUP(C324,'Forbrug til andet'!$A$9:$D$13,MATCH('Forbrug af biomasse (2)'!D324,'Forbrug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55000000000000004">
      <c r="A325" s="168" t="s">
        <v>164</v>
      </c>
      <c r="B325" s="168" t="s">
        <v>24</v>
      </c>
      <c r="C325" s="168" t="str">
        <f t="shared" si="22"/>
        <v>Bioaffald</v>
      </c>
      <c r="D325" s="168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 (2)'!D325,'Forbrug til andet'!$A$8:$D$8,0),FALSE),0),VLOOKUP(C325,'Forbrug til andet'!$A$9:$D$13,MATCH('Forbrug af biomasse (2)'!D325,'Forbrug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55000000000000004">
      <c r="A326" s="168" t="s">
        <v>120</v>
      </c>
      <c r="B326" s="168" t="s">
        <v>23</v>
      </c>
      <c r="C326" s="168" t="str">
        <f>C314</f>
        <v>Halm</v>
      </c>
      <c r="D326" s="168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 (2)'!D326,'Forbrug til andet'!$A$8:$D$8,0),FALSE),0),VLOOKUP(C326,'Forbrug til andet'!$A$9:$D$13,MATCH('Forbrug af biomasse (2)'!D326,'Forbrug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1010684.2499246729</v>
      </c>
      <c r="F326" s="168">
        <v>1</v>
      </c>
    </row>
    <row r="327" spans="1:7" x14ac:dyDescent="0.55000000000000004">
      <c r="A327" s="168" t="s">
        <v>120</v>
      </c>
      <c r="B327" s="168" t="s">
        <v>23</v>
      </c>
      <c r="C327" s="168" t="str">
        <f t="shared" si="22"/>
        <v>Rapsolie</v>
      </c>
      <c r="D327" s="168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 (2)'!D327,'Forbrug til andet'!$A$8:$D$8,0),FALSE),0),VLOOKUP(C327,'Forbrug til andet'!$A$9:$D$13,MATCH('Forbrug af biomasse (2)'!D327,'Forbrug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55000000000000004">
      <c r="A328" s="168" t="s">
        <v>120</v>
      </c>
      <c r="B328" s="168" t="s">
        <v>23</v>
      </c>
      <c r="C328" s="168" t="str">
        <f t="shared" si="22"/>
        <v>Pil &amp; poppel</v>
      </c>
      <c r="D328" s="16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 (2)'!D328,'Forbrug til andet'!$A$8:$D$8,0),FALSE),0),VLOOKUP(C328,'Forbrug til andet'!$A$9:$D$13,MATCH('Forbrug af biomasse (2)'!D328,'Forbrug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55000000000000004">
      <c r="A329" s="168" t="s">
        <v>120</v>
      </c>
      <c r="B329" s="168" t="s">
        <v>23</v>
      </c>
      <c r="C329" s="168" t="str">
        <f t="shared" si="22"/>
        <v>Træ til energi</v>
      </c>
      <c r="D329" s="168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 (2)'!D329,'Forbrug til andet'!$A$8:$D$8,0),FALSE),0),VLOOKUP(C329,'Forbrug til andet'!$A$9:$D$13,MATCH('Forbrug af biomasse (2)'!D329,'Forbrug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756847.57026628254</v>
      </c>
      <c r="F329" s="168">
        <v>1</v>
      </c>
    </row>
    <row r="330" spans="1:7" x14ac:dyDescent="0.55000000000000004">
      <c r="A330" s="168" t="s">
        <v>120</v>
      </c>
      <c r="B330" s="168" t="s">
        <v>23</v>
      </c>
      <c r="C330" s="168" t="str">
        <f t="shared" si="22"/>
        <v>Have/parkaffald</v>
      </c>
      <c r="D330" s="168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 (2)'!D330,'Forbrug til andet'!$A$8:$D$8,0),FALSE),0),VLOOKUP(C330,'Forbrug til andet'!$A$9:$D$13,MATCH('Forbrug af biomasse (2)'!D330,'Forbrug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55000000000000004">
      <c r="A331" s="168" t="s">
        <v>120</v>
      </c>
      <c r="B331" s="168" t="s">
        <v>23</v>
      </c>
      <c r="C331" s="168" t="str">
        <f t="shared" si="22"/>
        <v>Bioaffald</v>
      </c>
      <c r="D331" s="168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 (2)'!D331,'Forbrug til andet'!$A$8:$D$8,0),FALSE),0),VLOOKUP(C331,'Forbrug til andet'!$A$9:$D$13,MATCH('Forbrug af biomasse (2)'!D331,'Forbrug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55000000000000004">
      <c r="A332" s="168" t="s">
        <v>164</v>
      </c>
      <c r="B332" s="168" t="s">
        <v>23</v>
      </c>
      <c r="C332" s="168" t="str">
        <f t="shared" si="22"/>
        <v>Halm</v>
      </c>
      <c r="D332" s="168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 (2)'!D332,'Forbrug til andet'!$A$8:$D$8,0),FALSE),0),VLOOKUP(C332,'Forbrug til andet'!$A$9:$D$13,MATCH('Forbrug af biomasse (2)'!D332,'Forbrug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55000000000000004">
      <c r="A333" s="168" t="s">
        <v>164</v>
      </c>
      <c r="B333" s="168" t="s">
        <v>23</v>
      </c>
      <c r="C333" s="168" t="str">
        <f t="shared" si="22"/>
        <v>Rapsolie</v>
      </c>
      <c r="D333" s="168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 (2)'!D333,'Forbrug til andet'!$A$8:$D$8,0),FALSE),0),VLOOKUP(C333,'Forbrug til andet'!$A$9:$D$13,MATCH('Forbrug af biomasse (2)'!D333,'Forbrug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55000000000000004">
      <c r="A334" s="168" t="s">
        <v>164</v>
      </c>
      <c r="B334" s="168" t="s">
        <v>23</v>
      </c>
      <c r="C334" s="168" t="str">
        <f t="shared" si="22"/>
        <v>Pil &amp; poppel</v>
      </c>
      <c r="D334" s="168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 (2)'!D334,'Forbrug til andet'!$A$8:$D$8,0),FALSE),0),VLOOKUP(C334,'Forbrug til andet'!$A$9:$D$13,MATCH('Forbrug af biomasse (2)'!D334,'Forbrug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x14ac:dyDescent="0.55000000000000004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 (2)'!D335,'Forbrug til andet'!$A$8:$D$8,0),FALSE),0),VLOOKUP(C335,'Forbrug til andet'!$A$9:$D$13,MATCH('Forbrug af biomasse (2)'!D335,'Forbrug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333747.52742406673</v>
      </c>
      <c r="F335" s="168">
        <v>1</v>
      </c>
      <c r="G335" s="168">
        <v>1</v>
      </c>
    </row>
    <row r="336" spans="1:7" x14ac:dyDescent="0.55000000000000004">
      <c r="A336" s="168" t="s">
        <v>164</v>
      </c>
      <c r="B336" s="168" t="s">
        <v>23</v>
      </c>
      <c r="C336" s="168" t="str">
        <f t="shared" si="22"/>
        <v>Have/parkaffald</v>
      </c>
      <c r="D336" s="168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 (2)'!D336,'Forbrug til andet'!$A$8:$D$8,0),FALSE),0),VLOOKUP(C336,'Forbrug til andet'!$A$9:$D$13,MATCH('Forbrug af biomasse (2)'!D336,'Forbrug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55000000000000004">
      <c r="A337" s="168" t="s">
        <v>164</v>
      </c>
      <c r="B337" s="168" t="s">
        <v>23</v>
      </c>
      <c r="C337" s="168" t="str">
        <f t="shared" si="22"/>
        <v>Bioaffald</v>
      </c>
      <c r="D337" s="168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 (2)'!D337,'Forbrug til andet'!$A$8:$D$8,0),FALSE),0),VLOOKUP(C337,'Forbrug til andet'!$A$9:$D$13,MATCH('Forbrug af biomasse (2)'!D337,'Forbrug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55000000000000004">
      <c r="A338" s="168" t="s">
        <v>120</v>
      </c>
      <c r="B338" s="168" t="s">
        <v>24</v>
      </c>
      <c r="C338" s="168" t="str">
        <f>C326</f>
        <v>Halm</v>
      </c>
      <c r="D338" s="16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 (2)'!D338,'Forbrug til andet'!$A$8:$D$8,0),FALSE),0),VLOOKUP(C338,'Forbrug til andet'!$A$9:$D$13,MATCH('Forbrug af biomasse (2)'!D338,'Forbrug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691079.94133190333</v>
      </c>
      <c r="F338" s="168">
        <v>1</v>
      </c>
    </row>
    <row r="339" spans="1:7" x14ac:dyDescent="0.55000000000000004">
      <c r="A339" s="168" t="s">
        <v>120</v>
      </c>
      <c r="B339" s="168" t="s">
        <v>24</v>
      </c>
      <c r="C339" s="168" t="str">
        <f t="shared" si="22"/>
        <v>Rapsolie</v>
      </c>
      <c r="D339" s="168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 (2)'!D339,'Forbrug til andet'!$A$8:$D$8,0),FALSE),0),VLOOKUP(C339,'Forbrug til andet'!$A$9:$D$13,MATCH('Forbrug af biomasse (2)'!D339,'Forbrug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55000000000000004">
      <c r="A340" s="168" t="s">
        <v>120</v>
      </c>
      <c r="B340" s="168" t="s">
        <v>24</v>
      </c>
      <c r="C340" s="168" t="str">
        <f t="shared" si="22"/>
        <v>Pil &amp; poppel</v>
      </c>
      <c r="D340" s="168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 (2)'!D340,'Forbrug til andet'!$A$8:$D$8,0),FALSE),0),VLOOKUP(C340,'Forbrug til andet'!$A$9:$D$13,MATCH('Forbrug af biomasse (2)'!D340,'Forbrug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55000000000000004">
      <c r="A341" s="168" t="s">
        <v>120</v>
      </c>
      <c r="B341" s="168" t="s">
        <v>24</v>
      </c>
      <c r="C341" s="168" t="str">
        <f t="shared" si="22"/>
        <v>Træ til energi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 (2)'!D341,'Forbrug til andet'!$A$8:$D$8,0),FALSE),0),VLOOKUP(C341,'Forbrug til andet'!$A$9:$D$13,MATCH('Forbrug af biomasse (2)'!D341,'Forbrug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221293.55453455853</v>
      </c>
      <c r="F341" s="168">
        <v>1</v>
      </c>
    </row>
    <row r="342" spans="1:7" x14ac:dyDescent="0.55000000000000004">
      <c r="A342" s="168" t="s">
        <v>120</v>
      </c>
      <c r="B342" s="168" t="s">
        <v>24</v>
      </c>
      <c r="C342" s="168" t="str">
        <f t="shared" si="22"/>
        <v>Have/parkaffald</v>
      </c>
      <c r="D342" s="168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 (2)'!D342,'Forbrug til andet'!$A$8:$D$8,0),FALSE),0),VLOOKUP(C342,'Forbrug til andet'!$A$9:$D$13,MATCH('Forbrug af biomasse (2)'!D342,'Forbrug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55000000000000004">
      <c r="A343" s="168" t="s">
        <v>120</v>
      </c>
      <c r="B343" s="168" t="s">
        <v>24</v>
      </c>
      <c r="C343" s="168" t="str">
        <f t="shared" si="22"/>
        <v>Bioaffald</v>
      </c>
      <c r="D343" s="168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 (2)'!D343,'Forbrug til andet'!$A$8:$D$8,0),FALSE),0),VLOOKUP(C343,'Forbrug til andet'!$A$9:$D$13,MATCH('Forbrug af biomasse (2)'!D343,'Forbrug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55000000000000004">
      <c r="A344" s="168" t="s">
        <v>164</v>
      </c>
      <c r="B344" s="168" t="s">
        <v>24</v>
      </c>
      <c r="C344" s="168" t="str">
        <f t="shared" si="22"/>
        <v>Halm</v>
      </c>
      <c r="D344" s="168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 (2)'!D344,'Forbrug til andet'!$A$8:$D$8,0),FALSE),0),VLOOKUP(C344,'Forbrug til andet'!$A$9:$D$13,MATCH('Forbrug af biomasse (2)'!D344,'Forbrug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55000000000000004">
      <c r="A345" s="168" t="s">
        <v>164</v>
      </c>
      <c r="B345" s="168" t="s">
        <v>24</v>
      </c>
      <c r="C345" s="168" t="str">
        <f t="shared" si="22"/>
        <v>Rapsolie</v>
      </c>
      <c r="D345" s="168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 (2)'!D345,'Forbrug til andet'!$A$8:$D$8,0),FALSE),0),VLOOKUP(C345,'Forbrug til andet'!$A$9:$D$13,MATCH('Forbrug af biomasse (2)'!D345,'Forbrug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55000000000000004">
      <c r="A346" s="168" t="s">
        <v>164</v>
      </c>
      <c r="B346" s="168" t="s">
        <v>24</v>
      </c>
      <c r="C346" s="168" t="str">
        <f t="shared" si="22"/>
        <v>Pil &amp; poppel</v>
      </c>
      <c r="D346" s="168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 (2)'!D346,'Forbrug til andet'!$A$8:$D$8,0),FALSE),0),VLOOKUP(C346,'Forbrug til andet'!$A$9:$D$13,MATCH('Forbrug af biomasse (2)'!D346,'Forbrug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x14ac:dyDescent="0.55000000000000004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 (2)'!D347,'Forbrug til andet'!$A$8:$D$8,0),FALSE),0),VLOOKUP(C347,'Forbrug til andet'!$A$9:$D$13,MATCH('Forbrug af biomasse (2)'!D347,'Forbrug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97542.019695901807</v>
      </c>
      <c r="F347" s="168">
        <v>1</v>
      </c>
      <c r="G347" s="168">
        <v>1</v>
      </c>
    </row>
    <row r="348" spans="1:7" x14ac:dyDescent="0.55000000000000004">
      <c r="A348" s="168" t="s">
        <v>164</v>
      </c>
      <c r="B348" s="168" t="s">
        <v>24</v>
      </c>
      <c r="C348" s="168" t="str">
        <f t="shared" si="22"/>
        <v>Have/parkaffald</v>
      </c>
      <c r="D348" s="16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 (2)'!D348,'Forbrug til andet'!$A$8:$D$8,0),FALSE),0),VLOOKUP(C348,'Forbrug til andet'!$A$9:$D$13,MATCH('Forbrug af biomasse (2)'!D348,'Forbrug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55000000000000004">
      <c r="A349" s="168" t="s">
        <v>164</v>
      </c>
      <c r="B349" s="168" t="s">
        <v>24</v>
      </c>
      <c r="C349" s="168" t="str">
        <f t="shared" si="22"/>
        <v>Bioaffald</v>
      </c>
      <c r="D349" s="168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 (2)'!D349,'Forbrug til andet'!$A$8:$D$8,0),FALSE),0),VLOOKUP(C349,'Forbrug til andet'!$A$9:$D$13,MATCH('Forbrug af biomasse (2)'!D349,'Forbrug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55000000000000004">
      <c r="A350" s="168" t="s">
        <v>114</v>
      </c>
      <c r="B350" s="168" t="s">
        <v>23</v>
      </c>
      <c r="C350" s="168" t="s">
        <v>135</v>
      </c>
      <c r="D350" s="168">
        <f t="shared" ref="D350:D355" si="25">År1</f>
        <v>2019</v>
      </c>
      <c r="E350" s="168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s="168" t="s">
        <v>114</v>
      </c>
      <c r="B351" s="168" t="s">
        <v>23</v>
      </c>
      <c r="C351" s="168" t="s">
        <v>136</v>
      </c>
      <c r="D351" s="168">
        <f t="shared" si="25"/>
        <v>2019</v>
      </c>
      <c r="E351" s="168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s="168" t="s">
        <v>114</v>
      </c>
      <c r="B352" s="168" t="s">
        <v>23</v>
      </c>
      <c r="C352" s="168" t="s">
        <v>137</v>
      </c>
      <c r="D352" s="168">
        <f t="shared" si="25"/>
        <v>2019</v>
      </c>
      <c r="E352" s="168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s="168" t="s">
        <v>114</v>
      </c>
      <c r="B353" s="168" t="s">
        <v>23</v>
      </c>
      <c r="C353" s="168" t="s">
        <v>101</v>
      </c>
      <c r="D353" s="168">
        <f t="shared" si="25"/>
        <v>2019</v>
      </c>
      <c r="E353" s="168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s="168" t="s">
        <v>114</v>
      </c>
      <c r="B354" s="168" t="s">
        <v>23</v>
      </c>
      <c r="C354" s="168" t="s">
        <v>110</v>
      </c>
      <c r="D354" s="168">
        <f t="shared" si="25"/>
        <v>2019</v>
      </c>
      <c r="E354" s="168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s="168" t="s">
        <v>114</v>
      </c>
      <c r="B355" s="168" t="s">
        <v>23</v>
      </c>
      <c r="C355" s="168" t="s">
        <v>115</v>
      </c>
      <c r="D355" s="168">
        <f t="shared" si="25"/>
        <v>2019</v>
      </c>
      <c r="E355" s="168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s="168" t="s">
        <v>114</v>
      </c>
      <c r="B356" s="168" t="s">
        <v>23</v>
      </c>
      <c r="C356" s="168" t="s">
        <v>135</v>
      </c>
      <c r="D356" s="168">
        <f t="shared" ref="D356:D361" si="26">År2</f>
        <v>2030</v>
      </c>
      <c r="E356" s="168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55000000000000004">
      <c r="A357" s="168" t="s">
        <v>114</v>
      </c>
      <c r="B357" s="168" t="s">
        <v>23</v>
      </c>
      <c r="C357" s="168" t="s">
        <v>136</v>
      </c>
      <c r="D357" s="168">
        <f t="shared" si="26"/>
        <v>2030</v>
      </c>
      <c r="E357" s="168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55000000000000004">
      <c r="A358" s="168" t="s">
        <v>114</v>
      </c>
      <c r="B358" s="168" t="s">
        <v>23</v>
      </c>
      <c r="C358" s="168" t="s">
        <v>137</v>
      </c>
      <c r="D358" s="168">
        <f t="shared" si="26"/>
        <v>2030</v>
      </c>
      <c r="E358" s="16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55000000000000004">
      <c r="A359" s="168" t="s">
        <v>114</v>
      </c>
      <c r="B359" s="168" t="s">
        <v>23</v>
      </c>
      <c r="C359" s="168" t="s">
        <v>101</v>
      </c>
      <c r="D359" s="168">
        <f t="shared" si="26"/>
        <v>2030</v>
      </c>
      <c r="E359" s="168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55000000000000004">
      <c r="A360" s="168" t="s">
        <v>114</v>
      </c>
      <c r="B360" s="168" t="s">
        <v>23</v>
      </c>
      <c r="C360" s="168" t="s">
        <v>110</v>
      </c>
      <c r="D360" s="168">
        <f t="shared" si="26"/>
        <v>2030</v>
      </c>
      <c r="E360" s="168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55000000000000004">
      <c r="A361" s="168" t="s">
        <v>114</v>
      </c>
      <c r="B361" s="168" t="s">
        <v>23</v>
      </c>
      <c r="C361" s="168" t="s">
        <v>115</v>
      </c>
      <c r="D361" s="168">
        <f t="shared" si="26"/>
        <v>2030</v>
      </c>
      <c r="E361" s="168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55000000000000004">
      <c r="A362" s="168" t="s">
        <v>114</v>
      </c>
      <c r="B362" s="168" t="s">
        <v>23</v>
      </c>
      <c r="C362" s="168" t="s">
        <v>135</v>
      </c>
      <c r="D362" s="168">
        <f t="shared" ref="D362:D367" si="27">År3</f>
        <v>2050</v>
      </c>
      <c r="E362" s="168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55000000000000004">
      <c r="A363" s="168" t="s">
        <v>114</v>
      </c>
      <c r="B363" s="168" t="s">
        <v>23</v>
      </c>
      <c r="C363" s="168" t="s">
        <v>136</v>
      </c>
      <c r="D363" s="168">
        <f t="shared" si="27"/>
        <v>2050</v>
      </c>
      <c r="E363" s="168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55000000000000004">
      <c r="A364" s="168" t="s">
        <v>114</v>
      </c>
      <c r="B364" s="168" t="s">
        <v>23</v>
      </c>
      <c r="C364" s="168" t="s">
        <v>137</v>
      </c>
      <c r="D364" s="168">
        <f t="shared" si="27"/>
        <v>2050</v>
      </c>
      <c r="E364" s="168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55000000000000004">
      <c r="A365" s="168" t="s">
        <v>114</v>
      </c>
      <c r="B365" s="168" t="s">
        <v>23</v>
      </c>
      <c r="C365" s="168" t="s">
        <v>101</v>
      </c>
      <c r="D365" s="168">
        <f t="shared" si="27"/>
        <v>2050</v>
      </c>
      <c r="E365" s="168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55000000000000004">
      <c r="A366" s="168" t="s">
        <v>114</v>
      </c>
      <c r="B366" s="168" t="s">
        <v>23</v>
      </c>
      <c r="C366" s="168" t="s">
        <v>110</v>
      </c>
      <c r="D366" s="168">
        <f t="shared" si="27"/>
        <v>2050</v>
      </c>
      <c r="E366" s="168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55000000000000004">
      <c r="A367" s="168" t="s">
        <v>114</v>
      </c>
      <c r="B367" s="168" t="s">
        <v>23</v>
      </c>
      <c r="C367" s="168" t="s">
        <v>115</v>
      </c>
      <c r="D367" s="168">
        <f t="shared" si="27"/>
        <v>2050</v>
      </c>
      <c r="E367" s="168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55000000000000004">
      <c r="A368" s="168" t="s">
        <v>114</v>
      </c>
      <c r="B368" s="168" t="s">
        <v>24</v>
      </c>
      <c r="C368" s="168" t="s">
        <v>135</v>
      </c>
      <c r="D368" s="168">
        <f t="shared" ref="D368:D373" si="28">År1</f>
        <v>2019</v>
      </c>
      <c r="E368" s="1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s="168" t="s">
        <v>114</v>
      </c>
      <c r="B369" s="168" t="s">
        <v>24</v>
      </c>
      <c r="C369" s="168" t="s">
        <v>136</v>
      </c>
      <c r="D369" s="168">
        <f t="shared" si="28"/>
        <v>2019</v>
      </c>
      <c r="E369" s="168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s="168" t="s">
        <v>114</v>
      </c>
      <c r="B370" s="168" t="s">
        <v>24</v>
      </c>
      <c r="C370" s="168" t="s">
        <v>137</v>
      </c>
      <c r="D370" s="168">
        <f t="shared" si="28"/>
        <v>2019</v>
      </c>
      <c r="E370" s="168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s="168" t="s">
        <v>114</v>
      </c>
      <c r="B371" s="168" t="s">
        <v>24</v>
      </c>
      <c r="C371" s="168" t="s">
        <v>101</v>
      </c>
      <c r="D371" s="168">
        <f t="shared" si="28"/>
        <v>2019</v>
      </c>
      <c r="E371" s="168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s="168" t="s">
        <v>114</v>
      </c>
      <c r="B372" s="168" t="s">
        <v>24</v>
      </c>
      <c r="C372" s="168" t="s">
        <v>110</v>
      </c>
      <c r="D372" s="168">
        <f t="shared" si="28"/>
        <v>2019</v>
      </c>
      <c r="E372" s="168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s="168" t="s">
        <v>114</v>
      </c>
      <c r="B373" s="168" t="s">
        <v>24</v>
      </c>
      <c r="C373" s="168" t="s">
        <v>115</v>
      </c>
      <c r="D373" s="168">
        <f t="shared" si="28"/>
        <v>2019</v>
      </c>
      <c r="E373" s="168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s="168" t="s">
        <v>114</v>
      </c>
      <c r="B374" s="168" t="s">
        <v>24</v>
      </c>
      <c r="C374" s="168" t="s">
        <v>135</v>
      </c>
      <c r="D374" s="168">
        <f t="shared" ref="D374:D379" si="29">År2</f>
        <v>2030</v>
      </c>
      <c r="E374" s="168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55000000000000004">
      <c r="A375" s="168" t="s">
        <v>114</v>
      </c>
      <c r="B375" s="168" t="s">
        <v>24</v>
      </c>
      <c r="C375" s="168" t="s">
        <v>136</v>
      </c>
      <c r="D375" s="168">
        <f t="shared" si="29"/>
        <v>2030</v>
      </c>
      <c r="E375" s="168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55000000000000004">
      <c r="A376" s="168" t="s">
        <v>114</v>
      </c>
      <c r="B376" s="168" t="s">
        <v>24</v>
      </c>
      <c r="C376" s="168" t="s">
        <v>137</v>
      </c>
      <c r="D376" s="168">
        <f t="shared" si="29"/>
        <v>2030</v>
      </c>
      <c r="E376" s="168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55000000000000004">
      <c r="A377" s="168" t="s">
        <v>114</v>
      </c>
      <c r="B377" s="168" t="s">
        <v>24</v>
      </c>
      <c r="C377" s="168" t="s">
        <v>101</v>
      </c>
      <c r="D377" s="168">
        <f t="shared" si="29"/>
        <v>2030</v>
      </c>
      <c r="E377" s="168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55000000000000004">
      <c r="A378" s="168" t="s">
        <v>114</v>
      </c>
      <c r="B378" s="168" t="s">
        <v>24</v>
      </c>
      <c r="C378" s="168" t="s">
        <v>110</v>
      </c>
      <c r="D378" s="168">
        <f t="shared" si="29"/>
        <v>2030</v>
      </c>
      <c r="E378" s="16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55000000000000004">
      <c r="A379" s="168" t="s">
        <v>114</v>
      </c>
      <c r="B379" s="168" t="s">
        <v>24</v>
      </c>
      <c r="C379" s="168" t="s">
        <v>115</v>
      </c>
      <c r="D379" s="168">
        <f t="shared" si="29"/>
        <v>2030</v>
      </c>
      <c r="E379" s="168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55000000000000004">
      <c r="A380" s="168" t="s">
        <v>114</v>
      </c>
      <c r="B380" s="168" t="s">
        <v>24</v>
      </c>
      <c r="C380" s="168" t="s">
        <v>135</v>
      </c>
      <c r="D380" s="168">
        <f t="shared" ref="D380:D385" si="30">År3</f>
        <v>2050</v>
      </c>
      <c r="E380" s="168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55000000000000004">
      <c r="A381" s="168" t="s">
        <v>114</v>
      </c>
      <c r="B381" s="168" t="s">
        <v>24</v>
      </c>
      <c r="C381" s="168" t="s">
        <v>136</v>
      </c>
      <c r="D381" s="168">
        <f t="shared" si="30"/>
        <v>2050</v>
      </c>
      <c r="E381" s="168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55000000000000004">
      <c r="A382" s="168" t="s">
        <v>114</v>
      </c>
      <c r="B382" s="168" t="s">
        <v>24</v>
      </c>
      <c r="C382" s="168" t="s">
        <v>137</v>
      </c>
      <c r="D382" s="168">
        <f t="shared" si="30"/>
        <v>2050</v>
      </c>
      <c r="E382" s="168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55000000000000004">
      <c r="A383" s="168" t="s">
        <v>114</v>
      </c>
      <c r="B383" s="168" t="s">
        <v>24</v>
      </c>
      <c r="C383" s="168" t="s">
        <v>101</v>
      </c>
      <c r="D383" s="168">
        <f t="shared" si="30"/>
        <v>2050</v>
      </c>
      <c r="E383" s="168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55000000000000004">
      <c r="A384" s="168" t="s">
        <v>114</v>
      </c>
      <c r="B384" s="168" t="s">
        <v>24</v>
      </c>
      <c r="C384" s="168" t="s">
        <v>110</v>
      </c>
      <c r="D384" s="168">
        <f t="shared" si="30"/>
        <v>2050</v>
      </c>
      <c r="E384" s="168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55000000000000004">
      <c r="A385" s="168" t="s">
        <v>114</v>
      </c>
      <c r="B385" s="168" t="s">
        <v>24</v>
      </c>
      <c r="C385" s="168" t="s">
        <v>115</v>
      </c>
      <c r="D385" s="168">
        <f t="shared" si="30"/>
        <v>2050</v>
      </c>
      <c r="E385" s="168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55000000000000004">
      <c r="A386" s="168" t="s">
        <v>209</v>
      </c>
      <c r="B386" s="168" t="s">
        <v>23</v>
      </c>
      <c r="C386" s="168" t="s">
        <v>51</v>
      </c>
      <c r="D386" s="168">
        <f>År1</f>
        <v>2019</v>
      </c>
      <c r="E386" s="168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55000000000000004">
      <c r="A387" s="168" t="s">
        <v>209</v>
      </c>
      <c r="B387" s="168" t="s">
        <v>23</v>
      </c>
      <c r="C387" s="168" t="s">
        <v>51</v>
      </c>
      <c r="D387" s="168">
        <f>År2</f>
        <v>2030</v>
      </c>
      <c r="E387" s="168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55000000000000004">
      <c r="A388" s="168" t="s">
        <v>209</v>
      </c>
      <c r="B388" s="168" t="s">
        <v>23</v>
      </c>
      <c r="C388" s="168" t="s">
        <v>51</v>
      </c>
      <c r="D388" s="168">
        <f>År3</f>
        <v>2050</v>
      </c>
      <c r="E388" s="16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55000000000000004">
      <c r="A389" s="168" t="s">
        <v>209</v>
      </c>
      <c r="B389" s="168" t="s">
        <v>24</v>
      </c>
      <c r="C389" s="168" t="s">
        <v>51</v>
      </c>
      <c r="D389" s="168">
        <f>År1</f>
        <v>2019</v>
      </c>
      <c r="E389" s="168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55000000000000004">
      <c r="A390" s="168" t="s">
        <v>209</v>
      </c>
      <c r="B390" s="168" t="s">
        <v>24</v>
      </c>
      <c r="C390" s="168" t="s">
        <v>51</v>
      </c>
      <c r="D390" s="168">
        <f>År2</f>
        <v>2030</v>
      </c>
      <c r="E390" s="168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55000000000000004">
      <c r="A391" s="168" t="s">
        <v>209</v>
      </c>
      <c r="B391" s="168" t="s">
        <v>24</v>
      </c>
      <c r="C391" s="168" t="s">
        <v>51</v>
      </c>
      <c r="D391" s="168">
        <f>År3</f>
        <v>2050</v>
      </c>
      <c r="E391" s="168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55000000000000004">
      <c r="A392" s="168" t="s">
        <v>234</v>
      </c>
      <c r="B392" s="168" t="s">
        <v>23</v>
      </c>
      <c r="C392" s="168" t="s">
        <v>50</v>
      </c>
      <c r="D392" s="168">
        <f>År1</f>
        <v>2019</v>
      </c>
      <c r="E392" s="168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55000000000000004">
      <c r="A393" s="168" t="s">
        <v>234</v>
      </c>
      <c r="B393" s="168" t="s">
        <v>23</v>
      </c>
      <c r="C393" s="168" t="s">
        <v>50</v>
      </c>
      <c r="D393" s="168">
        <f>År2</f>
        <v>2030</v>
      </c>
      <c r="E393" s="168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55000000000000004">
      <c r="A394" s="168" t="s">
        <v>234</v>
      </c>
      <c r="B394" s="168" t="s">
        <v>23</v>
      </c>
      <c r="C394" s="168" t="s">
        <v>50</v>
      </c>
      <c r="D394" s="168">
        <f>År3</f>
        <v>2050</v>
      </c>
      <c r="E394" s="168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55000000000000004">
      <c r="A395" s="168" t="s">
        <v>234</v>
      </c>
      <c r="B395" s="168" t="s">
        <v>24</v>
      </c>
      <c r="C395" s="168" t="s">
        <v>50</v>
      </c>
      <c r="D395" s="168">
        <f>År1</f>
        <v>2019</v>
      </c>
      <c r="E395" s="168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55000000000000004">
      <c r="A396" s="168" t="s">
        <v>234</v>
      </c>
      <c r="B396" s="168" t="s">
        <v>24</v>
      </c>
      <c r="C396" s="168" t="s">
        <v>50</v>
      </c>
      <c r="D396" s="168">
        <f>År2</f>
        <v>2030</v>
      </c>
      <c r="E396" s="168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55000000000000004">
      <c r="A397" s="168" t="s">
        <v>234</v>
      </c>
      <c r="B397" s="168" t="s">
        <v>24</v>
      </c>
      <c r="C397" s="168" t="s">
        <v>50</v>
      </c>
      <c r="D397" s="168">
        <f>År3</f>
        <v>2050</v>
      </c>
      <c r="E397" s="168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55000000000000004">
      <c r="A398" s="168" t="s">
        <v>310</v>
      </c>
      <c r="B398" s="168" t="s">
        <v>23</v>
      </c>
      <c r="C398" s="168" t="s">
        <v>67</v>
      </c>
      <c r="D398" s="168">
        <f>År1</f>
        <v>2019</v>
      </c>
      <c r="E398" s="16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 (2)'!C398),SUMIFS(IF(D398=År1,'Resultater - Østdanmark'!$H$3:$H$502,IF(D398=År2,'Resultater - Østdanmark'!$I$3:$I$502,'Resultater - Østdanmark'!$J$3:$J$502)),'Resultater - Østdanmark'!$F$3:$F$502,'Forbrug af biomasse (2)'!C398))/SUMIFS(IF(D398=År1,'Resultater - Danmark'!$H$3:$H$502,IF(D398=År2,'Resultater - Danmark'!$I$3:$I$502,'Resultater - Danmark'!$J$3:$J$502)),'Resultater - Danmark'!$F$3:$F$502,'Forbrug af biomasse (2)'!C398)</f>
        <v>0</v>
      </c>
      <c r="G398" s="168">
        <v>1</v>
      </c>
    </row>
    <row r="399" spans="1:7" x14ac:dyDescent="0.55000000000000004">
      <c r="A399" s="168" t="s">
        <v>310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 (2)'!C399),SUMIFS(IF(D399=År1,'Resultater - Østdanmark'!$H$3:$H$502,IF(D399=År2,'Resultater - Østdanmark'!$I$3:$I$502,'Resultater - Østdanmark'!$J$3:$J$502)),'Resultater - Østdanmark'!$F$3:$F$502,'Forbrug af biomasse (2)'!C399))/SUMIFS(IF(D399=År1,'Resultater - Danmark'!$H$3:$H$502,IF(D399=År2,'Resultater - Danmark'!$I$3:$I$502,'Resultater - Danmark'!$J$3:$J$502)),'Resultater - Danmark'!$F$3:$F$502,'Forbrug af biomasse (2)'!C399)</f>
        <v>0</v>
      </c>
      <c r="G399" s="168">
        <v>1</v>
      </c>
    </row>
    <row r="400" spans="1:7" x14ac:dyDescent="0.55000000000000004">
      <c r="A400" s="168" t="s">
        <v>310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 (2)'!C400),SUMIFS(IF(D400=År1,'Resultater - Østdanmark'!$H$3:$H$502,IF(D400=År2,'Resultater - Østdanmark'!$I$3:$I$502,'Resultater - Østdanmark'!$J$3:$J$502)),'Resultater - Østdanmark'!$F$3:$F$502,'Forbrug af biomasse (2)'!C400))/SUMIFS(IF(D400=År1,'Resultater - Danmark'!$H$3:$H$502,IF(D400=År2,'Resultater - Danmark'!$I$3:$I$502,'Resultater - Danmark'!$J$3:$J$502)),'Resultater - Danmark'!$F$3:$F$502,'Forbrug af biomasse (2)'!C400)</f>
        <v>0</v>
      </c>
      <c r="G400" s="168">
        <v>1</v>
      </c>
    </row>
    <row r="401" spans="1:7" x14ac:dyDescent="0.55000000000000004">
      <c r="A401" s="168" t="s">
        <v>310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 (2)'!C401),SUMIFS(IF(D401=År1,'Resultater - Østdanmark'!$H$3:$H$502,IF(D401=År2,'Resultater - Østdanmark'!$I$3:$I$502,'Resultater - Østdanmark'!$J$3:$J$502)),'Resultater - Østdanmark'!$F$3:$F$502,'Forbrug af biomasse (2)'!C401))/SUMIFS(IF(D401=År1,'Resultater - Danmark'!$H$3:$H$502,IF(D401=År2,'Resultater - Danmark'!$I$3:$I$502,'Resultater - Danmark'!$J$3:$J$502)),'Resultater - Danmark'!$F$3:$F$502,'Forbrug af biomasse (2)'!C401)</f>
        <v>0</v>
      </c>
      <c r="G401" s="168">
        <v>1</v>
      </c>
    </row>
    <row r="402" spans="1:7" x14ac:dyDescent="0.55000000000000004">
      <c r="A402" s="168" t="s">
        <v>310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 (2)'!C402),SUMIFS(IF(D402=År1,'Resultater - Østdanmark'!$H$3:$H$502,IF(D402=År2,'Resultater - Østdanmark'!$I$3:$I$502,'Resultater - Østdanmark'!$J$3:$J$502)),'Resultater - Østdanmark'!$F$3:$F$502,'Forbrug af biomasse (2)'!C402))/SUMIFS(IF(D402=År1,'Resultater - Danmark'!$H$3:$H$502,IF(D402=År2,'Resultater - Danmark'!$I$3:$I$502,'Resultater - Danmark'!$J$3:$J$502)),'Resultater - Danmark'!$F$3:$F$502,'Forbrug af biomasse (2)'!C402)</f>
        <v>0</v>
      </c>
      <c r="G402" s="168">
        <v>1</v>
      </c>
    </row>
    <row r="403" spans="1:7" x14ac:dyDescent="0.55000000000000004">
      <c r="A403" s="168" t="s">
        <v>310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 (2)'!C403),SUMIFS(IF(D403=År1,'Resultater - Østdanmark'!$H$3:$H$502,IF(D403=År2,'Resultater - Østdanmark'!$I$3:$I$502,'Resultater - Østdanmark'!$J$3:$J$502)),'Resultater - Østdanmark'!$F$3:$F$502,'Forbrug af biomasse (2)'!C403))/SUMIFS(IF(D403=År1,'Resultater - Danmark'!$H$3:$H$502,IF(D403=År2,'Resultater - Danmark'!$I$3:$I$502,'Resultater - Danmark'!$J$3:$J$502)),'Resultater - Danmark'!$F$3:$F$502,'Forbrug af biomasse (2)'!C403)</f>
        <v>0</v>
      </c>
      <c r="G403" s="168">
        <v>1</v>
      </c>
    </row>
    <row r="404" spans="1:7" x14ac:dyDescent="0.55000000000000004">
      <c r="A404" s="168" t="s">
        <v>310</v>
      </c>
      <c r="B404" s="168" t="s">
        <v>23</v>
      </c>
      <c r="C404" s="168" t="s">
        <v>119</v>
      </c>
      <c r="D404" s="168">
        <f>År1</f>
        <v>2019</v>
      </c>
      <c r="E404" s="168">
        <f ca="1">HLOOKUP(D404,'Forbrug til andet'!$B$3:$D$5,3,FALSE)*IF(B404="Vestdanmark",SUMIFS(IF(D404=År1,'Resultater - Vestdanmark'!$H$3:$H$502,IF(D404=År2,'Resultater - Vestdanmark'!$I$3:$I$502,'Resultater - Vestdanmark'!$J$3:$J$502)),'Resultater - Vestdanmark'!$F$3:$F$502,'Forbrug af biomasse (2)'!C404),SUMIFS(IF(D404=År1,'Resultater - Østdanmark'!$H$3:$H$502,IF(D404=År2,'Resultater - Østdanmark'!$I$3:$I$502,'Resultater - Østdanmark'!$J$3:$J$502)),'Resultater - Østdanmark'!$F$3:$F$502,'Forbrug af biomasse (2)'!C404))/SUMIFS(IF(D404=År1,'Resultater - Danmark'!$H$3:$H$502,IF(D404=År2,'Resultater - Danmark'!$I$3:$I$502,'Resultater - Danmark'!$J$3:$J$502)),'Resultater - Danmark'!$F$3:$F$502,'Forbrug af biomasse (2)'!C404)</f>
        <v>0</v>
      </c>
      <c r="G404" s="168">
        <v>1</v>
      </c>
    </row>
    <row r="405" spans="1:7" x14ac:dyDescent="0.55000000000000004">
      <c r="A405" s="168" t="s">
        <v>310</v>
      </c>
      <c r="B405" s="168" t="s">
        <v>23</v>
      </c>
      <c r="C405" s="168" t="s">
        <v>119</v>
      </c>
      <c r="D405" s="168">
        <f>År2</f>
        <v>2030</v>
      </c>
      <c r="E405" s="168">
        <f ca="1">HLOOKUP(D405,'Forbrug til andet'!$B$3:$D$5,3,FALSE)*IF(B405="Vestdanmark",SUMIFS(IF(D405=År1,'Resultater - Vestdanmark'!$H$3:$H$502,IF(D405=År2,'Resultater - Vestdanmark'!$I$3:$I$502,'Resultater - Vestdanmark'!$J$3:$J$502)),'Resultater - Vestdanmark'!$F$3:$F$502,'Forbrug af biomasse (2)'!C405),SUMIFS(IF(D405=År1,'Resultater - Østdanmark'!$H$3:$H$502,IF(D405=År2,'Resultater - Østdanmark'!$I$3:$I$502,'Resultater - Østdanmark'!$J$3:$J$502)),'Resultater - Østdanmark'!$F$3:$F$502,'Forbrug af biomasse (2)'!C405))/SUMIFS(IF(D405=År1,'Resultater - Danmark'!$H$3:$H$502,IF(D405=År2,'Resultater - Danmark'!$I$3:$I$502,'Resultater - Danmark'!$J$3:$J$502)),'Resultater - Danmark'!$F$3:$F$502,'Forbrug af biomasse (2)'!C405)</f>
        <v>0</v>
      </c>
      <c r="G405" s="168">
        <v>1</v>
      </c>
    </row>
    <row r="406" spans="1:7" x14ac:dyDescent="0.55000000000000004">
      <c r="A406" s="168" t="s">
        <v>310</v>
      </c>
      <c r="B406" s="168" t="s">
        <v>23</v>
      </c>
      <c r="C406" s="168" t="s">
        <v>119</v>
      </c>
      <c r="D406" s="168">
        <f>År3</f>
        <v>2050</v>
      </c>
      <c r="E406" s="168">
        <f ca="1">HLOOKUP(D406,'Forbrug til andet'!$B$3:$D$5,3,FALSE)*IF(B406="Vestdanmark",SUMIFS(IF(D406=År1,'Resultater - Vestdanmark'!$H$3:$H$502,IF(D406=År2,'Resultater - Vestdanmark'!$I$3:$I$502,'Resultater - Vestdanmark'!$J$3:$J$502)),'Resultater - Vestdanmark'!$F$3:$F$502,'Forbrug af biomasse (2)'!C406),SUMIFS(IF(D406=År1,'Resultater - Østdanmark'!$H$3:$H$502,IF(D406=År2,'Resultater - Østdanmark'!$I$3:$I$502,'Resultater - Østdanmark'!$J$3:$J$502)),'Resultater - Østdanmark'!$F$3:$F$502,'Forbrug af biomasse (2)'!C406))/SUMIFS(IF(D406=År1,'Resultater - Danmark'!$H$3:$H$502,IF(D406=År2,'Resultater - Danmark'!$I$3:$I$502,'Resultater - Danmark'!$J$3:$J$502)),'Resultater - Danmark'!$F$3:$F$502,'Forbrug af biomasse (2)'!C406)</f>
        <v>0</v>
      </c>
      <c r="G406" s="168">
        <v>1</v>
      </c>
    </row>
    <row r="407" spans="1:7" x14ac:dyDescent="0.55000000000000004">
      <c r="A407" s="168" t="s">
        <v>310</v>
      </c>
      <c r="B407" s="168" t="s">
        <v>24</v>
      </c>
      <c r="C407" s="168" t="s">
        <v>119</v>
      </c>
      <c r="D407" s="168">
        <f>År1</f>
        <v>2019</v>
      </c>
      <c r="E407" s="168">
        <f ca="1">HLOOKUP(D407,'Forbrug til andet'!$B$3:$D$5,3,FALSE)*IF(B407="Vestdanmark",SUMIFS(IF(D407=År1,'Resultater - Vestdanmark'!$H$3:$H$502,IF(D407=År2,'Resultater - Vestdanmark'!$I$3:$I$502,'Resultater - Vestdanmark'!$J$3:$J$502)),'Resultater - Vestdanmark'!$F$3:$F$502,'Forbrug af biomasse (2)'!C407),SUMIFS(IF(D407=År1,'Resultater - Østdanmark'!$H$3:$H$502,IF(D407=År2,'Resultater - Østdanmark'!$I$3:$I$502,'Resultater - Østdanmark'!$J$3:$J$502)),'Resultater - Østdanmark'!$F$3:$F$502,'Forbrug af biomasse (2)'!C407))/SUMIFS(IF(D407=År1,'Resultater - Danmark'!$H$3:$H$502,IF(D407=År2,'Resultater - Danmark'!$I$3:$I$502,'Resultater - Danmark'!$J$3:$J$502)),'Resultater - Danmark'!$F$3:$F$502,'Forbrug af biomasse (2)'!C407)</f>
        <v>0</v>
      </c>
      <c r="G407" s="168">
        <v>1</v>
      </c>
    </row>
    <row r="408" spans="1:7" x14ac:dyDescent="0.55000000000000004">
      <c r="A408" s="168" t="s">
        <v>310</v>
      </c>
      <c r="B408" s="168" t="s">
        <v>24</v>
      </c>
      <c r="C408" s="168" t="s">
        <v>119</v>
      </c>
      <c r="D408" s="168">
        <f>År2</f>
        <v>2030</v>
      </c>
      <c r="E408" s="168">
        <f ca="1">HLOOKUP(D408,'Forbrug til andet'!$B$3:$D$5,3,FALSE)*IF(B408="Vestdanmark",SUMIFS(IF(D408=År1,'Resultater - Vestdanmark'!$H$3:$H$502,IF(D408=År2,'Resultater - Vestdanmark'!$I$3:$I$502,'Resultater - Vestdanmark'!$J$3:$J$502)),'Resultater - Vestdanmark'!$F$3:$F$502,'Forbrug af biomasse (2)'!C408),SUMIFS(IF(D408=År1,'Resultater - Østdanmark'!$H$3:$H$502,IF(D408=År2,'Resultater - Østdanmark'!$I$3:$I$502,'Resultater - Østdanmark'!$J$3:$J$502)),'Resultater - Østdanmark'!$F$3:$F$502,'Forbrug af biomasse (2)'!C408))/SUMIFS(IF(D408=År1,'Resultater - Danmark'!$H$3:$H$502,IF(D408=År2,'Resultater - Danmark'!$I$3:$I$502,'Resultater - Danmark'!$J$3:$J$502)),'Resultater - Danmark'!$F$3:$F$502,'Forbrug af biomasse (2)'!C408)</f>
        <v>0</v>
      </c>
      <c r="G408" s="168">
        <v>1</v>
      </c>
    </row>
    <row r="409" spans="1:7" x14ac:dyDescent="0.55000000000000004">
      <c r="A409" s="168" t="s">
        <v>310</v>
      </c>
      <c r="B409" s="168" t="s">
        <v>24</v>
      </c>
      <c r="C409" s="168" t="s">
        <v>119</v>
      </c>
      <c r="D409" s="168">
        <f>År3</f>
        <v>2050</v>
      </c>
      <c r="E409" s="168">
        <f ca="1">HLOOKUP(D409,'Forbrug til andet'!$B$3:$D$5,3,FALSE)*IF(B409="Vestdanmark",SUMIFS(IF(D409=År1,'Resultater - Vestdanmark'!$H$3:$H$502,IF(D409=År2,'Resultater - Vestdanmark'!$I$3:$I$502,'Resultater - Vestdanmark'!$J$3:$J$502)),'Resultater - Vestdanmark'!$F$3:$F$502,'Forbrug af biomasse (2)'!C409),SUMIFS(IF(D409=År1,'Resultater - Østdanmark'!$H$3:$H$502,IF(D409=År2,'Resultater - Østdanmark'!$I$3:$I$502,'Resultater - Østdanmark'!$J$3:$J$502)),'Resultater - Østdanmark'!$F$3:$F$502,'Forbrug af biomasse (2)'!C409))/SUMIFS(IF(D409=År1,'Resultater - Danmark'!$H$3:$H$502,IF(D409=År2,'Resultater - Danmark'!$I$3:$I$502,'Resultater - Danmark'!$J$3:$J$502)),'Resultater - Danmark'!$F$3:$F$502,'Forbrug af biomasse (2)'!C409)</f>
        <v>0</v>
      </c>
      <c r="G409" s="168">
        <v>1</v>
      </c>
    </row>
    <row r="410" spans="1:7" x14ac:dyDescent="0.55000000000000004">
      <c r="A410" s="168" t="s">
        <v>120</v>
      </c>
      <c r="B410" s="168" t="s">
        <v>23</v>
      </c>
      <c r="C410" s="168" t="s">
        <v>307</v>
      </c>
      <c r="D410" s="168">
        <f t="shared" ref="D410:D417" si="31">År1</f>
        <v>2019</v>
      </c>
      <c r="E410" s="168">
        <f ca="1">IF(B410="Vestdanmark",SUMIFS(IF(D410=År1,'Resultater - Vestdanmark'!$H$3:$H$502,IF(D410=År2,'Resultater - Vestdanmark'!$I$3:$I$502,'Resultater - Vestdanmark'!$J$3:$J$502)),'Resultater - Vestdanmark'!$F$3:$F$502,'Forbrug af biomasse (2)'!C410),SUMIFS(IF(D410=År1,'Resultater - Østdanmark'!$H$3:$H$502,IF(D410=År2,'Resultater - Østdanmark'!$I$3:$I$502,'Resultater - Østdanmark'!$J$3:$J$502)),'Resultater - Østdanmark'!$F$3:$F$502,'Forbrug af biomasse (2)'!C410))</f>
        <v>0</v>
      </c>
      <c r="F410" s="168">
        <v>1</v>
      </c>
    </row>
    <row r="411" spans="1:7" x14ac:dyDescent="0.55000000000000004">
      <c r="A411" s="168" t="s">
        <v>120</v>
      </c>
      <c r="B411" s="168" t="s">
        <v>23</v>
      </c>
      <c r="C411" s="168" t="s">
        <v>308</v>
      </c>
      <c r="D411" s="168">
        <f t="shared" si="31"/>
        <v>2019</v>
      </c>
      <c r="E411" s="168">
        <f ca="1">IF(B411="Vestdanmark",SUMIFS(IF(D411=År1,'Resultater - Vestdanmark'!$H$3:$H$502,IF(D411=År2,'Resultater - Vestdanmark'!$I$3:$I$502,'Resultater - Vestdanmark'!$J$3:$J$502)),'Resultater - Vestdanmark'!$F$3:$F$502,'Forbrug af biomasse (2)'!C411),SUMIFS(IF(D411=År1,'Resultater - Østdanmark'!$H$3:$H$502,IF(D411=År2,'Resultater - Østdanmark'!$I$3:$I$502,'Resultater - Østdanmark'!$J$3:$J$502)),'Resultater - Østdanmark'!$F$3:$F$502,'Forbrug af biomasse (2)'!C411))</f>
        <v>0</v>
      </c>
      <c r="F411" s="168">
        <v>1</v>
      </c>
    </row>
    <row r="412" spans="1:7" x14ac:dyDescent="0.55000000000000004">
      <c r="A412" s="168" t="s">
        <v>120</v>
      </c>
      <c r="B412" s="168" t="s">
        <v>23</v>
      </c>
      <c r="C412" s="168" t="s">
        <v>307</v>
      </c>
      <c r="D412" s="168">
        <f>År2</f>
        <v>2030</v>
      </c>
      <c r="E412" s="168">
        <f ca="1">IF(B412="Vestdanmark",SUMIFS(IF(D412=År1,'Resultater - Vestdanmark'!$H$3:$H$502,IF(D412=År2,'Resultater - Vestdanmark'!$I$3:$I$502,'Resultater - Vestdanmark'!$J$3:$J$502)),'Resultater - Vestdanmark'!$F$3:$F$502,'Forbrug af biomasse (2)'!C412),SUMIFS(IF(D412=År1,'Resultater - Østdanmark'!$H$3:$H$502,IF(D412=År2,'Resultater - Østdanmark'!$I$3:$I$502,'Resultater - Østdanmark'!$J$3:$J$502)),'Resultater - Østdanmark'!$F$3:$F$502,'Forbrug af biomasse (2)'!C412))</f>
        <v>0</v>
      </c>
      <c r="F412" s="168">
        <v>1</v>
      </c>
    </row>
    <row r="413" spans="1:7" x14ac:dyDescent="0.55000000000000004">
      <c r="A413" s="168" t="s">
        <v>120</v>
      </c>
      <c r="B413" s="168" t="s">
        <v>23</v>
      </c>
      <c r="C413" s="168" t="s">
        <v>308</v>
      </c>
      <c r="D413" s="168">
        <f>År2</f>
        <v>2030</v>
      </c>
      <c r="E413" s="168">
        <f ca="1">IF(B413="Vestdanmark",SUMIFS(IF(D413=År1,'Resultater - Vestdanmark'!$H$3:$H$502,IF(D413=År2,'Resultater - Vestdanmark'!$I$3:$I$502,'Resultater - Vestdanmark'!$J$3:$J$502)),'Resultater - Vestdanmark'!$F$3:$F$502,'Forbrug af biomasse (2)'!C413),SUMIFS(IF(D413=År1,'Resultater - Østdanmark'!$H$3:$H$502,IF(D413=År2,'Resultater - Østdanmark'!$I$3:$I$502,'Resultater - Østdanmark'!$J$3:$J$502)),'Resultater - Østdanmark'!$F$3:$F$502,'Forbrug af biomasse (2)'!C413))</f>
        <v>0</v>
      </c>
      <c r="F413" s="168">
        <v>1</v>
      </c>
    </row>
    <row r="414" spans="1:7" x14ac:dyDescent="0.55000000000000004">
      <c r="A414" s="168" t="s">
        <v>120</v>
      </c>
      <c r="B414" s="168" t="s">
        <v>23</v>
      </c>
      <c r="C414" s="168" t="s">
        <v>307</v>
      </c>
      <c r="D414" s="168">
        <f>År3</f>
        <v>2050</v>
      </c>
      <c r="E414" s="168">
        <f ca="1">IF(B414="Vestdanmark",SUMIFS(IF(D414=År1,'Resultater - Vestdanmark'!$H$3:$H$502,IF(D414=År2,'Resultater - Vestdanmark'!$I$3:$I$502,'Resultater - Vestdanmark'!$J$3:$J$502)),'Resultater - Vestdanmark'!$F$3:$F$502,'Forbrug af biomasse (2)'!C414),SUMIFS(IF(D414=År1,'Resultater - Østdanmark'!$H$3:$H$502,IF(D414=År2,'Resultater - Østdanmark'!$I$3:$I$502,'Resultater - Østdanmark'!$J$3:$J$502)),'Resultater - Østdanmark'!$F$3:$F$502,'Forbrug af biomasse (2)'!C414))</f>
        <v>0</v>
      </c>
      <c r="F414" s="168">
        <v>1</v>
      </c>
    </row>
    <row r="415" spans="1:7" x14ac:dyDescent="0.55000000000000004">
      <c r="A415" s="168" t="s">
        <v>120</v>
      </c>
      <c r="B415" s="168" t="s">
        <v>23</v>
      </c>
      <c r="C415" s="168" t="s">
        <v>308</v>
      </c>
      <c r="D415" s="168">
        <f>År3</f>
        <v>2050</v>
      </c>
      <c r="E415" s="168">
        <f ca="1">IF(B415="Vestdanmark",SUMIFS(IF(D415=År1,'Resultater - Vestdanmark'!$H$3:$H$502,IF(D415=År2,'Resultater - Vestdanmark'!$I$3:$I$502,'Resultater - Vestdanmark'!$J$3:$J$502)),'Resultater - Vestdanmark'!$F$3:$F$502,'Forbrug af biomasse (2)'!C415),SUMIFS(IF(D415=År1,'Resultater - Østdanmark'!$H$3:$H$502,IF(D415=År2,'Resultater - Østdanmark'!$I$3:$I$502,'Resultater - Østdanmark'!$J$3:$J$502)),'Resultater - Østdanmark'!$F$3:$F$502,'Forbrug af biomasse (2)'!C415))</f>
        <v>0</v>
      </c>
      <c r="F415" s="168">
        <v>1</v>
      </c>
    </row>
    <row r="416" spans="1:7" x14ac:dyDescent="0.55000000000000004">
      <c r="A416" s="168" t="s">
        <v>120</v>
      </c>
      <c r="B416" s="168" t="s">
        <v>24</v>
      </c>
      <c r="C416" s="168" t="s">
        <v>307</v>
      </c>
      <c r="D416" s="168">
        <f t="shared" si="31"/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 (2)'!C416),SUMIFS(IF(D416=År1,'Resultater - Østdanmark'!$H$3:$H$502,IF(D416=År2,'Resultater - Østdanmark'!$I$3:$I$502,'Resultater - Østdanmark'!$J$3:$J$502)),'Resultater - Østdanmark'!$F$3:$F$502,'Forbrug af biomasse (2)'!C416))</f>
        <v>0</v>
      </c>
      <c r="F416" s="168">
        <v>1</v>
      </c>
    </row>
    <row r="417" spans="1:6" x14ac:dyDescent="0.55000000000000004">
      <c r="A417" s="168" t="s">
        <v>120</v>
      </c>
      <c r="B417" s="168" t="s">
        <v>24</v>
      </c>
      <c r="C417" s="168" t="s">
        <v>308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 (2)'!C417),SUMIFS(IF(D417=År1,'Resultater - Østdanmark'!$H$3:$H$502,IF(D417=År2,'Resultater - Østdanmark'!$I$3:$I$502,'Resultater - Østdanmark'!$J$3:$J$502)),'Resultater - Østdanmark'!$F$3:$F$502,'Forbrug af biomasse (2)'!C417))</f>
        <v>0</v>
      </c>
      <c r="F417" s="168">
        <v>1</v>
      </c>
    </row>
    <row r="418" spans="1:6" x14ac:dyDescent="0.55000000000000004">
      <c r="A418" s="168" t="s">
        <v>120</v>
      </c>
      <c r="B418" s="168" t="s">
        <v>24</v>
      </c>
      <c r="C418" s="168" t="s">
        <v>307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 (2)'!C418),SUMIFS(IF(D418=År1,'Resultater - Østdanmark'!$H$3:$H$502,IF(D418=År2,'Resultater - Østdanmark'!$I$3:$I$502,'Resultater - Østdanmark'!$J$3:$J$502)),'Resultater - Østdanmark'!$F$3:$F$502,'Forbrug af biomasse (2)'!C418))</f>
        <v>0</v>
      </c>
      <c r="F418" s="168">
        <v>1</v>
      </c>
    </row>
    <row r="419" spans="1:6" x14ac:dyDescent="0.55000000000000004">
      <c r="A419" s="168" t="s">
        <v>120</v>
      </c>
      <c r="B419" s="168" t="s">
        <v>24</v>
      </c>
      <c r="C419" s="168" t="s">
        <v>308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 (2)'!C419),SUMIFS(IF(D419=År1,'Resultater - Østdanmark'!$H$3:$H$502,IF(D419=År2,'Resultater - Østdanmark'!$I$3:$I$502,'Resultater - Østdanmark'!$J$3:$J$502)),'Resultater - Østdanmark'!$F$3:$F$502,'Forbrug af biomasse (2)'!C419))</f>
        <v>0</v>
      </c>
      <c r="F419" s="168">
        <v>1</v>
      </c>
    </row>
    <row r="420" spans="1:6" x14ac:dyDescent="0.55000000000000004">
      <c r="A420" s="168" t="s">
        <v>120</v>
      </c>
      <c r="B420" s="168" t="s">
        <v>24</v>
      </c>
      <c r="C420" s="168" t="s">
        <v>307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 (2)'!C420),SUMIFS(IF(D420=År1,'Resultater - Østdanmark'!$H$3:$H$502,IF(D420=År2,'Resultater - Østdanmark'!$I$3:$I$502,'Resultater - Østdanmark'!$J$3:$J$502)),'Resultater - Østdanmark'!$F$3:$F$502,'Forbrug af biomasse (2)'!C420))</f>
        <v>0</v>
      </c>
      <c r="F420" s="168">
        <v>1</v>
      </c>
    </row>
    <row r="421" spans="1:6" x14ac:dyDescent="0.55000000000000004">
      <c r="A421" s="168" t="s">
        <v>120</v>
      </c>
      <c r="B421" s="168" t="s">
        <v>24</v>
      </c>
      <c r="C421" s="168" t="s">
        <v>308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 (2)'!C421),SUMIFS(IF(D421=År1,'Resultater - Østdanmark'!$H$3:$H$502,IF(D421=År2,'Resultater - Østdanmark'!$I$3:$I$502,'Resultater - Østdanmark'!$J$3:$J$502)),'Resultater - Østdanmark'!$F$3:$F$502,'Forbrug af biomasse (2)'!C421))</f>
        <v>0</v>
      </c>
      <c r="F421" s="168">
        <v>1</v>
      </c>
    </row>
  </sheetData>
  <autoFilter ref="A1:G421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225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764764.1980707841</v>
      </c>
      <c r="F5">
        <f t="shared" ca="1" si="2"/>
        <v>764764.1980707841</v>
      </c>
      <c r="G5">
        <f t="shared" ca="1" si="3"/>
        <v>764764.1980707841</v>
      </c>
      <c r="H5">
        <f t="shared" ca="1" si="1"/>
        <v>223850.15970861999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223850.15970861999</v>
      </c>
      <c r="F11">
        <f t="shared" ca="1" si="2"/>
        <v>223850.15970861999</v>
      </c>
      <c r="G11">
        <f t="shared" ca="1" si="3"/>
        <v>223850.15970861999</v>
      </c>
      <c r="H11">
        <f t="shared" ca="1" si="1"/>
        <v>764764.1980707841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826059.03550526686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1916916.7022943597</v>
      </c>
      <c r="F14">
        <f>E14-D14</f>
        <v>1090857.6667890928</v>
      </c>
      <c r="G14">
        <f t="shared" si="3"/>
        <v>1090857.6667890928</v>
      </c>
      <c r="H14">
        <f t="shared" si="1"/>
        <v>713024.56071776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775847.24461679976</v>
      </c>
      <c r="F17">
        <f t="shared" ca="1" si="2"/>
        <v>775847.24461679976</v>
      </c>
      <c r="G17">
        <f t="shared" ca="1" si="3"/>
        <v>775847.24461679976</v>
      </c>
      <c r="H17">
        <f t="shared" ca="1" si="1"/>
        <v>227094.2207481433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117850.30607207181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830874.86678983178</v>
      </c>
      <c r="F20">
        <f t="shared" si="2"/>
        <v>713024.56071776</v>
      </c>
      <c r="G20">
        <f t="shared" si="3"/>
        <v>713024.56071776</v>
      </c>
      <c r="H20">
        <f t="shared" si="1"/>
        <v>1090857.6667890928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227094.2207481433</v>
      </c>
      <c r="F23">
        <f t="shared" ca="1" si="2"/>
        <v>227094.2207481433</v>
      </c>
      <c r="G23">
        <f t="shared" ca="1" si="3"/>
        <v>227094.2207481433</v>
      </c>
      <c r="H23">
        <f t="shared" ca="1" si="1"/>
        <v>775847.24461679976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825795.04960462835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1836479.2995293012</v>
      </c>
      <c r="F26">
        <f t="shared" si="2"/>
        <v>1010684.2499246729</v>
      </c>
      <c r="G26">
        <f t="shared" si="3"/>
        <v>1010684.2499246729</v>
      </c>
      <c r="H26">
        <f t="shared" si="1"/>
        <v>691079.94133190333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756847.57026628254</v>
      </c>
      <c r="F29">
        <f t="shared" ca="1" si="2"/>
        <v>756847.57026628254</v>
      </c>
      <c r="G29">
        <f t="shared" ca="1" si="3"/>
        <v>756847.57026628254</v>
      </c>
      <c r="H29">
        <f t="shared" ca="1" si="1"/>
        <v>221293.55453455853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118114.29197271029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809194.23330461362</v>
      </c>
      <c r="F32">
        <f t="shared" si="2"/>
        <v>691079.94133190333</v>
      </c>
      <c r="G32">
        <f t="shared" si="3"/>
        <v>691079.94133190333</v>
      </c>
      <c r="H32">
        <f t="shared" si="1"/>
        <v>1010684.2499246729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221293.55453455853</v>
      </c>
      <c r="F35">
        <f t="shared" ca="1" si="2"/>
        <v>221293.55453455853</v>
      </c>
      <c r="G35">
        <f t="shared" ca="1" si="3"/>
        <v>221293.55453455853</v>
      </c>
      <c r="H35">
        <f t="shared" ca="1" si="1"/>
        <v>756847.57026628254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56" zoomScale="80" zoomScaleNormal="80" workbookViewId="0">
      <selection activeCell="H483" sqref="H483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701119.22043495369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711279.9169921265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690248.09460627649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400182.2034446082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405981.68778089405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393977.22294878785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-1384871.0790036505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-1310579.088066289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-1185563.5782935163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5059.25419386255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1310.5259414223947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336537.22580877779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341414.36015622073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333747.52742406673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364581.9946261759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369865.55683590577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361559.8213760723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-664738.11792175227</v>
      </c>
      <c r="I425" s="338">
        <f t="shared" ref="I425:J425" ca="1" si="0">SUMIFS(I3:I424,$F$3:$F$424,$D$425)*I423/SUM(I423:I424)</f>
        <v>-629077.96227181877</v>
      </c>
      <c r="J425" s="339">
        <f t="shared" ca="1" si="0"/>
        <v>-587700.9161850313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5290666613.2844982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5290666613.2844973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5290666613.2844973</v>
      </c>
      <c r="N440" s="168"/>
      <c r="O440" s="168"/>
    </row>
    <row r="441" spans="1:15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146913194.13793731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146913194.13793728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146913194.13793728</v>
      </c>
      <c r="M441" s="168"/>
      <c r="N441" s="168"/>
      <c r="O441" s="168"/>
    </row>
    <row r="442" spans="1:15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  <c r="M442" s="168"/>
      <c r="N442" s="168"/>
      <c r="O442" s="168"/>
    </row>
    <row r="443" spans="1:15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69873348.431457981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69873348.431457967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69873348.431457967</v>
      </c>
      <c r="M443" s="168"/>
      <c r="N443" s="168"/>
      <c r="O443" s="168"/>
    </row>
    <row r="444" spans="1:15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128101138.7910063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128101138.7910063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128101138.7910063</v>
      </c>
      <c r="M444" s="168"/>
      <c r="N444" s="168"/>
      <c r="O444" s="168"/>
    </row>
    <row r="445" spans="1:15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1498693742.6388359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1498693742.6388357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1498693742.6388357</v>
      </c>
      <c r="M445" s="168"/>
      <c r="N445" s="168"/>
      <c r="O445" s="168"/>
    </row>
    <row r="446" spans="1:15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215890730.41001761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215890730.41001758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215890730.41001758</v>
      </c>
      <c r="M446" s="168"/>
      <c r="N446" s="168"/>
      <c r="O446" s="168"/>
    </row>
    <row r="447" spans="1:15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  <c r="M447" s="168"/>
      <c r="N447" s="168"/>
      <c r="O447" s="168"/>
    </row>
    <row r="448" spans="1:15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  <c r="M448" s="168"/>
      <c r="N448" s="168"/>
      <c r="O448" s="168"/>
    </row>
    <row r="449" spans="1:15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2035285226.1060581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2035285226.1060579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2035285226.1060579</v>
      </c>
      <c r="M449" s="168"/>
      <c r="N449" s="168"/>
      <c r="O449" s="168"/>
    </row>
    <row r="450" spans="1:15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146017381.97855964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146017381.97855961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146017381.97855961</v>
      </c>
      <c r="M450" s="168"/>
      <c r="N450" s="168"/>
      <c r="O450" s="168"/>
    </row>
    <row r="451" spans="1:15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  <c r="M451" s="168"/>
      <c r="N451" s="168"/>
      <c r="O451" s="168"/>
    </row>
    <row r="452" spans="1:15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  <c r="M452" s="168"/>
      <c r="N452" s="168"/>
      <c r="O452" s="168"/>
    </row>
    <row r="453" spans="1:15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108393271.28469765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108393271.28469765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108393271.28469765</v>
      </c>
      <c r="M453" s="168"/>
      <c r="N453" s="168"/>
      <c r="O453" s="168"/>
    </row>
    <row r="454" spans="1:15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3588623510.4669328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3588623510.4669318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3588623510.4669318</v>
      </c>
      <c r="M454" s="168"/>
      <c r="N454" s="168"/>
      <c r="O454" s="168"/>
    </row>
    <row r="455" spans="1:15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8543101.6798546687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8507486.5991519224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8465090.4635093808</v>
      </c>
      <c r="L455" s="129"/>
      <c r="M455" s="123"/>
    </row>
    <row r="456" spans="1:15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271259.74236183573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270827.7836134762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270263.65983297006</v>
      </c>
      <c r="L456" s="124"/>
      <c r="M456" s="123"/>
    </row>
    <row r="457" spans="1:15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3864207.3728631018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3859706.2780138706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3856243.1993456278</v>
      </c>
      <c r="L457" s="124"/>
      <c r="M457" s="123"/>
    </row>
    <row r="458" spans="1:15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30413304.875726663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95875938.998603612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-32257.365042424757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-101689.21712719031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-97354.871796820575</v>
      </c>
      <c r="L459" s="124"/>
      <c r="M459" s="123"/>
    </row>
    <row r="460" spans="1:15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57342790.956111364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139131150.75867423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-119673.00061953654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-290363.30484303256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-284815.00806875952</v>
      </c>
      <c r="L461" s="124"/>
      <c r="M461" s="123"/>
    </row>
    <row r="462" spans="1:15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53759.86093242302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54644.856187822908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56431.73278225986</v>
      </c>
      <c r="L462" s="124"/>
      <c r="M462" s="123"/>
    </row>
    <row r="463" spans="1:15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40271680.293017551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79587774.553765386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83339331.830657274</v>
      </c>
      <c r="L463" s="124"/>
      <c r="M463" s="123"/>
    </row>
    <row r="464" spans="1:15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31487494.627501383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31478200.911940057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31466148.085110582</v>
      </c>
      <c r="L464" s="125"/>
      <c r="M464" s="123"/>
    </row>
    <row r="465" spans="1:14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313132.77855375624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311731.2069853631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309417.12444767234</v>
      </c>
      <c r="L465" s="124"/>
      <c r="M465" s="123"/>
    </row>
    <row r="466" spans="1:14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37347291.841013692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18513304.683122173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18741253.763228893</v>
      </c>
      <c r="L466" s="124"/>
      <c r="M466" s="123"/>
    </row>
    <row r="467" spans="1:14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73468664.440101922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53663046.353516184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53318329.420310877</v>
      </c>
      <c r="L467" s="124"/>
      <c r="M467" s="123"/>
    </row>
    <row r="468" spans="1:14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  <c r="L468" s="124"/>
      <c r="M468" s="123"/>
    </row>
    <row r="469" spans="1:14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  <c r="L469" s="124"/>
      <c r="M469" s="123"/>
    </row>
    <row r="470" spans="1:14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1991.3211030641837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1977.3250193561946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1970.3722276763394</v>
      </c>
      <c r="L470" s="124"/>
      <c r="M470" s="123"/>
    </row>
    <row r="471" spans="1:14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  <c r="L471" s="125"/>
      <c r="M471" s="123"/>
    </row>
    <row r="472" spans="1:14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48345002.496000007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48345002.496000007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48345002.496000007</v>
      </c>
      <c r="L472" s="124"/>
      <c r="M472" s="123"/>
    </row>
    <row r="473" spans="1:14" ht="14.7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20296537.965774857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20948706.0181107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21728483.45145556</v>
      </c>
      <c r="L473" s="139"/>
      <c r="M473" s="123"/>
    </row>
    <row r="474" spans="1:14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9570947.4163383078</v>
      </c>
      <c r="I474" s="282">
        <f ca="1">SUMIFS('Forbrug af biomasse'!$E$1:$E$431,'Forbrug af biomasse'!$A$1:$A$431,"Biogas",'Forbrug af biomasse'!$B$1:$B$431,$A$1,'Forbrug af biomasse'!$D$1:$D$431,I$2)*'[1]Processer - data'!I474</f>
        <v>20203693.34554347</v>
      </c>
      <c r="J474" s="283">
        <f ca="1">SUMIFS('Forbrug af biomasse'!$E$1:$E$431,'Forbrug af biomasse'!$A$1:$A$431,"Biogas",'Forbrug af biomasse'!$B$1:$B$431,$A$1,'Forbrug af biomasse'!$D$1:$D$431,J$2)*'[1]Processer - data'!J474</f>
        <v>19825143.262106888</v>
      </c>
    </row>
    <row r="475" spans="1:14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12.018877995102612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11.274893587492029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10.446236677234696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2.8290779018212735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5.7011254682299599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5.8945208280749375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3.146524797754445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3.2466189709661259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3.3717941796028947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14.530519763344898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14.741097647719196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14.380103835059369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9.4691817325671721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9.4026271924825835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9.3695650972414288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0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0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0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x14ac:dyDescent="0.55000000000000004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0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0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0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0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0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0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0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0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0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0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0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0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75" zoomScale="80" zoomScaleNormal="80" workbookViewId="0">
      <selection activeCell="H485" sqref="H483:H485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205220.96858752423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208195.05334830622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202038.9377614203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117135.25604310741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118832.79300702407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115319.02840263712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-405358.42681030306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-383612.80367790267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-347020.16257456021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1173.6032717084738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304.00479469443633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98506.064922011632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99933.625607186987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97542.019695901807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106714.9036655126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108261.42774111923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105670.52133722696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-194572.04486894546</v>
      </c>
      <c r="I425" s="338">
        <f t="shared" ref="I425:J425" ca="1" si="0">SUMIFS(I3:I424,$F$3:$F$424,$D$425)*I423/SUM(I423:I424)</f>
        <v>-184134.1457653933</v>
      </c>
      <c r="J425" s="339">
        <f t="shared" ca="1" si="0"/>
        <v>-170891.40134069422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649382479.82762504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649382479.82762516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649382479.82762504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18032293.716852441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18032293.716852445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18032293.716852441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8576334.816551771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8576334.816551771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8576334.816551771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15723280.49701158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15723280.497011581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15723280.49701158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183951386.51398861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183951386.51398864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183951386.51398861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26498675.522935595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26498675.522935599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26498675.522935595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249813239.78468746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249813239.78468749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249813239.78468746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17922340.706383828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17922340.706383832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17922340.706383828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13304314.266702106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13304314.266702108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13304314.266702106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440471759.93726146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440471759.93726152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440471759.93726146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3651898.7201453252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3687513.8008480752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3729909.9364906172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89924.65763816431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90356.61638652379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90920.740167029988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526738.87713689636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531239.97198612941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534703.0506543722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4565127.1242733356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13892146.969952501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13300015.728813034</v>
      </c>
    </row>
    <row r="459" spans="1:10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-4841.9260160802014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-14734.474200152699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-14106.440065864836</v>
      </c>
    </row>
    <row r="460" spans="1:10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4041695.3438886409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9888608.7742910944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9699656.0545453709</v>
      </c>
    </row>
    <row r="461" spans="1:10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-8434.9192170182378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-20637.28437769684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-20242.944678317715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4423.7890675769768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4586.3226097511979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4736.2945027640226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5153539.7069824543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10741653.287765445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11311743.210479997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1515105.3724986184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1524399.0880599462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1536451.9148894225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1852429.2214462431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1853830.793014637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1856144.8755523276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31847524.758986317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16029820.816877825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16350583.536771111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28680457.689898066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20817640.606483798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20861138.619689144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1698.0788969358161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1712.0749806438052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1719.0277723236602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12086250.624000002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12086250.624000002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16800254.634225141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17628378.214828786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18451940.166548576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2463073.3914116896</v>
      </c>
      <c r="I474" s="282">
        <f ca="1">SUMIFS('Forbrug af biomasse'!$E$1:$E$431,'Forbrug af biomasse'!$A$1:$A$431,"Biogas",'Forbrug af biomasse'!$B$1:$B$431,$A$1,'Forbrug af biomasse'!$D$1:$D$431,I$2)*'[1]Processer - data'!I474</f>
        <v>3475921.4954590979</v>
      </c>
      <c r="J474" s="283">
        <f ca="1">SUMIFS('Forbrug af biomasse'!$E$1:$E$431,'Forbrug af biomasse'!$A$1:$A$431,"Biogas",'Forbrug af biomasse'!$B$1:$B$431,$A$1,'Forbrug af biomasse'!$D$1:$D$431,J$2)*'[1]Processer - data'!J474</f>
        <v>3485399.0902783498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7.5725862730126234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7.3696837746251198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7.1428684384668921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1.1214882290282282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2.2734759288099871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2.3705452991476244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0.71503055390133141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0.74731515806140647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0.78090359520639019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4.2531530344637805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4.3147901942147229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4.204577536156612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8.0747487919351268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8.1413033320197155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8.1743654272608701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0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0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0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ht="14.7" thickBot="1" x14ac:dyDescent="0.6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0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0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0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0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0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0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0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0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0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0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0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0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abSelected="1" topLeftCell="A473" zoomScale="80" zoomScaleNormal="80" workbookViewId="0">
      <selection activeCell="H424" sqref="H42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13657520.116300233</v>
      </c>
      <c r="N3" s="98">
        <f ca="1">SUMIF($F$3:$F$509,$L$3,I$3:I$509)</f>
        <v>12839798.71745776</v>
      </c>
      <c r="O3" s="98">
        <f ca="1">SUMIF($F$3:$F$509,$L$3,J$3:J$509)</f>
        <v>11916172.320636544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906340.18902247795</v>
      </c>
      <c r="I11" s="276">
        <f>'Resultater - Vestdanmark'!I11+'Resultater - Østdanmark'!I11</f>
        <v>919474.97034043272</v>
      </c>
      <c r="J11" s="277">
        <f>'Resultater - Vestdanmark'!J11+'Resultater - Østdanmark'!J11</f>
        <v>892287.03236769675</v>
      </c>
    </row>
    <row r="12" spans="1:2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517317.45948771562</v>
      </c>
      <c r="I12" s="276">
        <f>'Resultater - Vestdanmark'!I12+'Resultater - Østdanmark'!I12</f>
        <v>524814.48078791809</v>
      </c>
      <c r="J12" s="277">
        <f>'Resultater - Vestdanmark'!J12+'Resultater - Østdanmark'!J12</f>
        <v>509296.25135142496</v>
      </c>
    </row>
    <row r="13" spans="1:2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-1790229.5058139535</v>
      </c>
      <c r="I14" s="276">
        <f>'Resultater - Vestdanmark'!I14+'Resultater - Østdanmark'!I14</f>
        <v>-1694191.8917441918</v>
      </c>
      <c r="J14" s="277">
        <f>'Resultater - Vestdanmark'!J14+'Resultater - Østdanmark'!J14</f>
        <v>-1532583.7408680764</v>
      </c>
    </row>
    <row r="15" spans="1:2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6232.8574655710236</v>
      </c>
    </row>
    <row r="28" spans="1:10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1614.5307361168311</v>
      </c>
    </row>
    <row r="29" spans="1:10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55000000000000004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55000000000000004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55000000000000004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55000000000000004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55000000000000004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55000000000000004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55000000000000004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55000000000000004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55000000000000004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55000000000000004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55000000000000004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55000000000000004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55000000000000004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55000000000000004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55000000000000004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55000000000000004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55000000000000004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55000000000000004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55000000000000004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55000000000000004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55000000000000004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55000000000000004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55000000000000004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55000000000000004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55000000000000004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55000000000000004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55000000000000004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55000000000000004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55000000000000004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55000000000000004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55000000000000004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55000000000000004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55000000000000004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55000000000000004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55000000000000004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55000000000000004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55000000000000004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55000000000000004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55000000000000004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55000000000000004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55000000000000004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55000000000000004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55000000000000004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55000000000000004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55000000000000004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55000000000000004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55000000000000004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55000000000000004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55000000000000004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55000000000000004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55000000000000004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55000000000000004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55000000000000004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55000000000000004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55000000000000004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55000000000000004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55000000000000004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55000000000000004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55000000000000004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55000000000000004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55000000000000004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55000000000000004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55000000000000004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55000000000000004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55000000000000004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55000000000000004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55000000000000004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55000000000000004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55000000000000004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55000000000000004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55000000000000004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55000000000000004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55000000000000004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55000000000000004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55000000000000004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55000000000000004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55000000000000004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55000000000000004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55000000000000004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55000000000000004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55000000000000004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55000000000000004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55000000000000004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55000000000000004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55000000000000004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55000000000000004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55000000000000004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55000000000000004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55000000000000004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55000000000000004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55000000000000004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55000000000000004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55000000000000004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55000000000000004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55000000000000004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55000000000000004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55000000000000004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55000000000000004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55000000000000004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55000000000000004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55000000000000004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55000000000000004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55000000000000004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55000000000000004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55000000000000004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55000000000000004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55000000000000004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55000000000000004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55000000000000004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55000000000000004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55000000000000004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55000000000000004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55000000000000004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55000000000000004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55000000000000004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55000000000000004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55000000000000004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55000000000000004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55000000000000004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55000000000000004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55000000000000004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55000000000000004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55000000000000004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55000000000000004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55000000000000004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55000000000000004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55000000000000004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55000000000000004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55000000000000004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55000000000000004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55000000000000004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55000000000000004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55000000000000004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55000000000000004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55000000000000004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55000000000000004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55000000000000004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55000000000000004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55000000000000004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55000000000000004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55000000000000004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55000000000000004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55000000000000004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55000000000000004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55000000000000004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55000000000000004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55000000000000004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55000000000000004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55000000000000004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55000000000000004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55000000000000004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55000000000000004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55000000000000004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55000000000000004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55000000000000004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55000000000000004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55000000000000004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55000000000000004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55000000000000004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55000000000000004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55000000000000004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55000000000000004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55000000000000004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55000000000000004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55000000000000004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55000000000000004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55000000000000004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55000000000000004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55000000000000004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55000000000000004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55000000000000004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55000000000000004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55000000000000004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55000000000000004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55000000000000004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55000000000000004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55000000000000004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55000000000000004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55000000000000004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55000000000000004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55000000000000004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55000000000000004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55000000000000004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55000000000000004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55000000000000004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55000000000000004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55000000000000004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55000000000000004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55000000000000004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55000000000000004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55000000000000004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55000000000000004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55000000000000004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55000000000000004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55000000000000004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55000000000000004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55000000000000004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55000000000000004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55000000000000004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55000000000000004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55000000000000004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55000000000000004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55000000000000004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55000000000000004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55000000000000004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55000000000000004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55000000000000004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55000000000000004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55000000000000004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55000000000000004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55000000000000004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55000000000000004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55000000000000004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55000000000000004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55000000000000004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55000000000000004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55000000000000004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55000000000000004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55000000000000004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55000000000000004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55000000000000004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55000000000000004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55000000000000004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55000000000000004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55000000000000004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55000000000000004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55000000000000004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55000000000000004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55000000000000004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55000000000000004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55000000000000004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55000000000000004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55000000000000004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55000000000000004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55000000000000004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55000000000000004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55000000000000004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55000000000000004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55000000000000004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55000000000000004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55000000000000004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55000000000000004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55000000000000004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55000000000000004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55000000000000004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55000000000000004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55000000000000004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55000000000000004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55000000000000004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55000000000000004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55000000000000004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55000000000000004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55000000000000004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55000000000000004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55000000000000004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55000000000000004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55000000000000004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55000000000000004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55000000000000004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55000000000000004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55000000000000004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55000000000000004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55000000000000004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55000000000000004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55000000000000004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55000000000000004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55000000000000004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55000000000000004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55000000000000004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55000000000000004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55000000000000004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55000000000000004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55000000000000004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55000000000000004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55000000000000004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55000000000000004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55000000000000004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55000000000000004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55000000000000004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55000000000000004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55000000000000004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55000000000000004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55000000000000004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55000000000000004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55000000000000004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55000000000000004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55000000000000004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55000000000000004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55000000000000004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55000000000000004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55000000000000004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55000000000000004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55000000000000004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55000000000000004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55000000000000004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55000000000000004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55000000000000004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55000000000000004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55000000000000004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55000000000000004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55000000000000004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55000000000000004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55000000000000004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55000000000000004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55000000000000004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55000000000000004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55000000000000004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55000000000000004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55000000000000004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55000000000000004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55000000000000004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55000000000000004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55000000000000004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55000000000000004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55000000000000004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55000000000000004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55000000000000004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55000000000000004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55000000000000004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55000000000000004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55000000000000004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55000000000000004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55000000000000004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55000000000000004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55000000000000004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55000000000000004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55000000000000004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55000000000000004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55000000000000004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55000000000000004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55000000000000004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55000000000000004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55000000000000004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55000000000000004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55000000000000004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55000000000000004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55000000000000004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55000000000000004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55000000000000004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55000000000000004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55000000000000004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55000000000000004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55000000000000004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55000000000000004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55000000000000004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55000000000000004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55000000000000004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55000000000000004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55000000000000004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55000000000000004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435043.29073078942</v>
      </c>
      <c r="I423" s="276">
        <f ca="1">'Resultater - Vestdanmark'!I423+'Resultater - Østdanmark'!I423</f>
        <v>441347.98576340772</v>
      </c>
      <c r="J423" s="277">
        <f ca="1">'Resultater - Vestdanmark'!J423+'Resultater - Østdanmark'!J423</f>
        <v>431289.54711996857</v>
      </c>
    </row>
    <row r="424" spans="1:10" x14ac:dyDescent="0.55000000000000004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471296.89829168853</v>
      </c>
      <c r="I424" s="276">
        <f ca="1">'Resultater - Vestdanmark'!I424+'Resultater - Østdanmark'!I424</f>
        <v>478126.984577025</v>
      </c>
      <c r="J424" s="277">
        <f ca="1">'Resultater - Vestdanmark'!J424+'Resultater - Østdanmark'!J424</f>
        <v>467230.34271329927</v>
      </c>
    </row>
    <row r="425" spans="1:10" s="168" customFormat="1" x14ac:dyDescent="0.55000000000000004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-859310.16279069777</v>
      </c>
      <c r="I425" s="276">
        <f ca="1">'Resultater - Vestdanmark'!I425+'Resultater - Østdanmark'!I425</f>
        <v>-813212.10803721205</v>
      </c>
      <c r="J425" s="277">
        <f ca="1">'Resultater - Vestdanmark'!J425+'Resultater - Østdanmark'!J425</f>
        <v>-758592.31752572558</v>
      </c>
    </row>
    <row r="426" spans="1:10" x14ac:dyDescent="0.55000000000000004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55000000000000004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55000000000000004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55000000000000004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55000000000000004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55000000000000004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55000000000000004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55000000000000004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55000000000000004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55000000000000004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55000000000000004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55000000000000004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55000000000000004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4.7" thickBot="1" x14ac:dyDescent="0.6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55000000000000004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55000000000000004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55000000000000004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55000000000000004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55000000000000004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55000000000000004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55000000000000004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55000000000000004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55000000000000004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55000000000000004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55000000000000004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'Resultater - Vestdanmark'!J451+'Resultater - Østdanmark'!J451</f>
        <v>0</v>
      </c>
    </row>
    <row r="452" spans="1:10" x14ac:dyDescent="0.55000000000000004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'Resultater - Vestdanmark'!J452+'Resultater - Østdanmark'!J452</f>
        <v>0</v>
      </c>
    </row>
    <row r="453" spans="1:10" x14ac:dyDescent="0.55000000000000004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55000000000000004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55000000000000004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55000000000000004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55000000000000004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55000000000000004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55000000000000004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55000000000000004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55000000000000004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55000000000000004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55000000000000004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55000000000000004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55000000000000004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55000000000000004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55000000000000004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55000000000000004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55000000000000004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55000000000000004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55000000000000004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55000000000000004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55000000000000004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55000000000000004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55000000000000004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55000000000000004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55000000000000004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55000000000000004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55000000000000004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55000000000000004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55000000000000004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18.644577362117147</v>
      </c>
      <c r="J481" s="287">
        <f>'Resultater - Vestdanmark'!J481+'Resultater - Østdanmark'!J481</f>
        <v>17.589105115701589</v>
      </c>
      <c r="L481" s="167" t="s">
        <v>215</v>
      </c>
      <c r="M481" s="165">
        <v>17963.28</v>
      </c>
    </row>
    <row r="482" spans="1:13" x14ac:dyDescent="0.55000000000000004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/>
      <c r="M482" s="165"/>
    </row>
    <row r="483" spans="1:13" x14ac:dyDescent="0.55000000000000004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/>
      <c r="M483" s="165"/>
    </row>
    <row r="484" spans="1:13" x14ac:dyDescent="0.55000000000000004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18.783672797808677</v>
      </c>
      <c r="I484" s="286">
        <f ca="1">'Resultater - Vestdanmark'!I484+'Resultater - Østdanmark'!I484</f>
        <v>19.055887841933917</v>
      </c>
      <c r="J484" s="287">
        <f ca="1">'Resultater - Vestdanmark'!J484+'Resultater - Østdanmark'!J484</f>
        <v>18.584681371215982</v>
      </c>
      <c r="L484" s="167" t="s">
        <v>338</v>
      </c>
      <c r="M484" s="165">
        <f>43016</f>
        <v>43016</v>
      </c>
    </row>
    <row r="485" spans="1:13" x14ac:dyDescent="0.55000000000000004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216</v>
      </c>
      <c r="M485" s="165">
        <v>18651.71</v>
      </c>
    </row>
    <row r="486" spans="1:13" x14ac:dyDescent="0.55000000000000004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55000000000000004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55000000000000004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55000000000000004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  <c r="L489" s="166" t="s">
        <v>109</v>
      </c>
      <c r="M489" s="165">
        <v>16604.849999999999</v>
      </c>
    </row>
    <row r="490" spans="1:13" x14ac:dyDescent="0.55000000000000004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55000000000000004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55000000000000004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55000000000000004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55000000000000004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55000000000000004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55000000000000004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4.7" thickBot="1" x14ac:dyDescent="0.6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4.7" thickBot="1" x14ac:dyDescent="0.6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4.7" thickBot="1" x14ac:dyDescent="0.6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4.7" thickBot="1" x14ac:dyDescent="0.6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55000000000000004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55000000000000004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55000000000000004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55000000000000004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55000000000000004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55000000000000004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55000000000000004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55000000000000004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55000000000000004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55000000000000004">
      <c r="H510" s="97"/>
      <c r="I510" s="97"/>
      <c r="J510" s="97"/>
    </row>
    <row r="511" spans="1:10" x14ac:dyDescent="0.55000000000000004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73" activePane="bottomRight" state="frozen"/>
      <selection pane="topRight" activeCell="F1" sqref="F1"/>
      <selection pane="bottomLeft" activeCell="A3" sqref="A3"/>
      <selection pane="bottomRight" activeCell="F193" activeCellId="1" sqref="F49 F193"/>
    </sheetView>
  </sheetViews>
  <sheetFormatPr defaultColWidth="18" defaultRowHeight="14.4" x14ac:dyDescent="0.55000000000000004"/>
  <cols>
    <col min="1" max="2" width="18.15625" style="187" bestFit="1" customWidth="1"/>
    <col min="3" max="3" width="8.15625" style="187" bestFit="1" customWidth="1"/>
    <col min="4" max="4" width="7.83984375" style="187" customWidth="1"/>
    <col min="5" max="5" width="11.15625" style="187" bestFit="1" customWidth="1"/>
    <col min="6" max="6" width="14.26171875" style="187" bestFit="1" customWidth="1"/>
    <col min="7" max="7" width="10.68359375" style="187" bestFit="1" customWidth="1"/>
    <col min="8" max="8" width="11.68359375" style="187" bestFit="1" customWidth="1"/>
    <col min="9" max="9" width="9" style="187" bestFit="1" customWidth="1"/>
    <col min="10" max="11" width="9.578125" style="187" bestFit="1" customWidth="1"/>
    <col min="12" max="12" width="10.578125" style="187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438" t="s">
        <v>245</v>
      </c>
      <c r="B1" s="438"/>
      <c r="C1" s="438"/>
      <c r="F1" s="439" t="s">
        <v>247</v>
      </c>
      <c r="G1" s="439"/>
      <c r="H1" s="439"/>
      <c r="I1" s="439"/>
      <c r="J1" s="439"/>
      <c r="K1" s="439"/>
      <c r="L1" s="439"/>
      <c r="M1" s="440"/>
      <c r="N1" s="441" t="s">
        <v>248</v>
      </c>
      <c r="O1" s="442"/>
      <c r="P1" s="443"/>
      <c r="Q1" s="435" t="s">
        <v>122</v>
      </c>
      <c r="R1" s="435"/>
      <c r="S1" s="435"/>
      <c r="T1" s="436"/>
      <c r="U1" s="437" t="s">
        <v>226</v>
      </c>
      <c r="V1" s="435"/>
      <c r="W1" s="435"/>
      <c r="X1" s="436"/>
    </row>
    <row r="2" spans="1:26" x14ac:dyDescent="0.55000000000000004">
      <c r="A2" s="194" t="s">
        <v>128</v>
      </c>
      <c r="B2" s="194" t="s">
        <v>311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220</v>
      </c>
      <c r="N2" s="197" t="s">
        <v>246</v>
      </c>
      <c r="O2" s="194" t="s">
        <v>130</v>
      </c>
      <c r="P2" s="198" t="s">
        <v>190</v>
      </c>
      <c r="Q2" s="194" t="s">
        <v>131</v>
      </c>
      <c r="R2" s="194" t="s">
        <v>229</v>
      </c>
      <c r="S2" s="194" t="s">
        <v>230</v>
      </c>
      <c r="T2" s="196" t="s">
        <v>284</v>
      </c>
      <c r="U2" s="195" t="s">
        <v>232</v>
      </c>
      <c r="V2" s="194" t="s">
        <v>231</v>
      </c>
      <c r="W2" s="194" t="s">
        <v>233</v>
      </c>
      <c r="X2" s="196" t="s">
        <v>283</v>
      </c>
      <c r="Y2" s="95" t="s">
        <v>278</v>
      </c>
      <c r="Z2" s="194" t="s">
        <v>300</v>
      </c>
    </row>
    <row r="3" spans="1:26" x14ac:dyDescent="0.55000000000000004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forbrug'!G$2,'Forbrug af biomasse'!$B$2:$B$431,$E3)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forbrug'!I$2,'Forbrug af biomasse'!$B$2:$B$431,$E3)</f>
        <v>31522.55833067331</v>
      </c>
      <c r="J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forbrug'!J$2,'Forbrug af biomasse'!$B$2:$B$431,$E3)</f>
        <v>0</v>
      </c>
      <c r="K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forbrug'!K$2,'Forbrug af biomasse'!$B$2:$B$431,$E3)</f>
        <v>0</v>
      </c>
      <c r="L3" s="190">
        <f>IF(A3&lt;&gt;"Biogas",SUMIFS('Forbrug af biomasse'!$E$2:$E$431,'Forbrug af biomasse'!$C$2:$C$431,'Resultat-Produktion &amp; forbrug'!$A3,'Forbrug af biomasse'!$D$2:$D$431,'Resultat-Produktion &amp; forbrug'!$D3,'Forbrug af biomasse'!$A$2:$A$431,'Resultat-Produktion &amp; forbrug'!L$2,'Forbrug af biomasse'!$B$2:$B$431,$E3),F3)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forbrug'!G$2,'Forbrug af biomasse'!$B$2:$B$431,$E4)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forbrug'!I$2,'Forbrug af biomasse'!$B$2:$B$431,$E4)</f>
        <v>0</v>
      </c>
      <c r="J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forbrug'!J$2,'Forbrug af biomasse'!$B$2:$B$431,$E4)</f>
        <v>0</v>
      </c>
      <c r="K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forbrug'!K$2,'Forbrug af biomasse'!$B$2:$B$431,$E4)</f>
        <v>0</v>
      </c>
      <c r="L4" s="190">
        <f>IF(A4&lt;&gt;"Biogas",SUMIFS('Forbrug af biomasse'!$E$2:$E$431,'Forbrug af biomasse'!$C$2:$C$431,'Resultat-Produktion &amp; forbrug'!$A4,'Forbrug af biomasse'!$D$2:$D$431,'Resultat-Produktion &amp; forbrug'!$D4,'Forbrug af biomasse'!$A$2:$A$431,'Resultat-Produktion &amp; forbrug'!L$2,'Forbrug af biomasse'!$B$2:$B$431,$E4),F4)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55000000000000004">
      <c r="A5" s="189" t="s">
        <v>102</v>
      </c>
      <c r="B5" s="189" t="s">
        <v>227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forbrug'!G$2,'Forbrug af biomasse'!$B$2:$B$431,$E5)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forbrug'!I$2,'Forbrug af biomasse'!$B$2:$B$431,$E5)</f>
        <v>0</v>
      </c>
      <c r="J5" s="190">
        <f ca="1">SUMIFS('Forbrug af biomasse'!$E$2:$E$431,'Forbrug af biomasse'!$C$2:$C$431,'Resultat-Produktion &amp; forbrug'!$A5,'Forbrug af biomasse'!$D$2:$D$431,'Resultat-Produktion &amp; forbrug'!$D5,'Forbrug af biomasse'!$A$2:$A$431,'Resultat-Produktion &amp; forbrug'!J$2,'Forbrug af biomasse'!$B$2:$B$431,$E5)</f>
        <v>393543.64426779439</v>
      </c>
      <c r="K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forbrug'!K$2,'Forbrug af biomasse'!$B$2:$B$431,$E5)</f>
        <v>0</v>
      </c>
      <c r="L5" s="190">
        <f ca="1">IF(A5&lt;&gt;"Biogas",SUMIFS('Forbrug af biomasse'!$E$2:$E$431,'Forbrug af biomasse'!$C$2:$C$431,'Resultat-Produktion &amp; forbrug'!$A5,'Forbrug af biomasse'!$D$2:$D$431,'Resultat-Produktion &amp; forbrug'!$D5,'Forbrug af biomasse'!$A$2:$A$431,'Resultat-Produktion &amp; forbrug'!L$2,'Forbrug af biomasse'!$B$2:$B$431,$E5),F5)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55000000000000004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forbrug'!G$2,'Forbrug af biomasse'!$B$2:$B$431,$E6)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forbrug'!I$2,'Forbrug af biomasse'!$B$2:$B$431,$E6)</f>
        <v>0</v>
      </c>
      <c r="J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forbrug'!J$2,'Forbrug af biomasse'!$B$2:$B$431,$E6)</f>
        <v>0</v>
      </c>
      <c r="K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forbrug'!K$2,'Forbrug af biomasse'!$B$2:$B$431,$E6)</f>
        <v>0</v>
      </c>
      <c r="L6" s="190">
        <f ca="1">IF(A6&lt;&gt;"Biogas",SUMIFS('Forbrug af biomasse'!$E$2:$E$431,'Forbrug af biomasse'!$C$2:$C$431,'Resultat-Produktion &amp; forbrug'!$A6,'Forbrug af biomasse'!$D$2:$D$431,'Resultat-Produktion &amp; forbrug'!$D6,'Forbrug af biomasse'!$A$2:$A$431,'Resultat-Produktion &amp; forbrug'!L$2,'Forbrug af biomasse'!$B$2:$B$431,$E6),F6)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55000000000000004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forbrug'!G$2,'Forbrug af biomasse'!$B$2:$B$431,$E7)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forbrug'!I$2,'Forbrug af biomasse'!$B$2:$B$431,$E7)</f>
        <v>0</v>
      </c>
      <c r="J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forbrug'!J$2,'Forbrug af biomasse'!$B$2:$B$431,$E7)</f>
        <v>0</v>
      </c>
      <c r="K7" s="190">
        <f ca="1">SUMIFS('Forbrug af biomasse'!$E$2:$E$431,'Forbrug af biomasse'!$C$2:$C$431,'Resultat-Produktion &amp; forbrug'!$A7,'Forbrug af biomasse'!$D$2:$D$431,'Resultat-Produktion &amp; forbrug'!$D7,'Forbrug af biomasse'!$A$2:$A$431,'Resultat-Produktion &amp; forbrug'!K$2,'Forbrug af biomasse'!$B$2:$B$431,$E7)</f>
        <v>7001629.6154696662</v>
      </c>
      <c r="L7" s="190">
        <f>IF(A7&lt;&gt;"Biogas",SUMIFS('Forbrug af biomasse'!$E$2:$E$431,'Forbrug af biomasse'!$C$2:$C$431,'Resultat-Produktion &amp; forbrug'!$A7,'Forbrug af biomasse'!$D$2:$D$431,'Resultat-Produktion &amp; forbrug'!$D7,'Forbrug af biomasse'!$A$2:$A$431,'Resultat-Produktion &amp; forbrug'!L$2,'Forbrug af biomasse'!$B$2:$B$431,$E7),F7)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55000000000000004">
      <c r="A8" s="189" t="s">
        <v>208</v>
      </c>
      <c r="B8" s="189" t="s">
        <v>227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forbrug'!G$2,'Forbrug af biomasse'!$B$2:$B$431,$E8)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forbrug'!I$2,'Forbrug af biomasse'!$B$2:$B$431,$E8)</f>
        <v>0</v>
      </c>
      <c r="J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forbrug'!J$2,'Forbrug af biomasse'!$B$2:$B$431,$E8)</f>
        <v>0</v>
      </c>
      <c r="K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forbrug'!K$2,'Forbrug af biomasse'!$B$2:$B$431,$E8)</f>
        <v>0</v>
      </c>
      <c r="L8" s="190">
        <f>IF(A8&lt;&gt;"Biogas",SUMIFS('Forbrug af biomasse'!$E$2:$E$431,'Forbrug af biomasse'!$C$2:$C$431,'Resultat-Produktion &amp; forbrug'!$A8,'Forbrug af biomasse'!$D$2:$D$431,'Resultat-Produktion &amp; forbrug'!$D8,'Forbrug af biomasse'!$A$2:$A$431,'Resultat-Produktion &amp; forbrug'!L$2,'Forbrug af biomasse'!$B$2:$B$431,$E8),F8)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55000000000000004">
      <c r="A9" s="187" t="s">
        <v>101</v>
      </c>
      <c r="B9" s="189" t="s">
        <v>219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forbrug'!G$2,'Forbrug af biomasse'!$B$2:$B$431,$E9)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forbrug'!I$2,'Forbrug af biomasse'!$B$2:$B$431,$E9)</f>
        <v>0</v>
      </c>
      <c r="J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forbrug'!J$2,'Forbrug af biomasse'!$B$2:$B$431,$E9)</f>
        <v>671194.67155029252</v>
      </c>
      <c r="K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forbrug'!K$2,'Forbrug af biomasse'!$B$2:$B$431,$E9)</f>
        <v>730307.97492940596</v>
      </c>
      <c r="L9" s="190">
        <f>IF(A9&lt;&gt;"Biogas",SUMIFS('Forbrug af biomasse'!$E$2:$E$431,'Forbrug af biomasse'!$C$2:$C$431,'Resultat-Produktion &amp; forbrug'!$A9,'Forbrug af biomasse'!$D$2:$D$431,'Resultat-Produktion &amp; forbrug'!$D9,'Forbrug af biomasse'!$A$2:$A$431,'Resultat-Produktion &amp; forbrug'!L$2,'Forbrug af biomasse'!$B$2:$B$431,$E9),F9)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55000000000000004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forbrug'!G$2,'Forbrug af biomasse'!$B$2:$B$431,$E10)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forbrug'!I$2,'Forbrug af biomasse'!$B$2:$B$431,$E10)</f>
        <v>0</v>
      </c>
      <c r="J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forbrug'!J$2,'Forbrug af biomasse'!$B$2:$B$431,$E10)</f>
        <v>0</v>
      </c>
      <c r="K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forbrug'!K$2,'Forbrug af biomasse'!$B$2:$B$431,$E10)</f>
        <v>0</v>
      </c>
      <c r="L10" s="190">
        <f>IF(A10&lt;&gt;"Biogas",SUMIFS('Forbrug af biomasse'!$E$2:$E$431,'Forbrug af biomasse'!$C$2:$C$431,'Resultat-Produktion &amp; forbrug'!$A10,'Forbrug af biomasse'!$D$2:$D$431,'Resultat-Produktion &amp; forbrug'!$D10,'Forbrug af biomasse'!$A$2:$A$431,'Resultat-Produktion &amp; forbrug'!L$2,'Forbrug af biomasse'!$B$2:$B$431,$E10),F10)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55000000000000004">
      <c r="A11" s="187" t="s">
        <v>137</v>
      </c>
      <c r="B11" s="189" t="s">
        <v>219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forbrug'!G$2,'Forbrug af biomasse'!$B$2:$B$431,$E11)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forbrug'!I$2,'Forbrug af biomasse'!$B$2:$B$431,$E11)</f>
        <v>0</v>
      </c>
      <c r="J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forbrug'!J$2,'Forbrug af biomasse'!$B$2:$B$431,$E11)</f>
        <v>4103.8061780475591</v>
      </c>
      <c r="K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forbrug'!K$2,'Forbrug af biomasse'!$B$2:$B$431,$E11)</f>
        <v>4103.8061780475591</v>
      </c>
      <c r="L11" s="190">
        <f>IF(A11&lt;&gt;"Biogas",SUMIFS('Forbrug af biomasse'!$E$2:$E$431,'Forbrug af biomasse'!$C$2:$C$431,'Resultat-Produktion &amp; forbrug'!$A11,'Forbrug af biomasse'!$D$2:$D$431,'Resultat-Produktion &amp; forbrug'!$D11,'Forbrug af biomasse'!$A$2:$A$431,'Resultat-Produktion &amp; forbrug'!L$2,'Forbrug af biomasse'!$B$2:$B$431,$E11),F11)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55000000000000004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forbrug'!G$2,'Forbrug af biomasse'!$B$2:$B$431,$E12)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forbrug'!I$2,'Forbrug af biomasse'!$B$2:$B$431,$E12)</f>
        <v>34149.438191562753</v>
      </c>
      <c r="J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forbrug'!J$2,'Forbrug af biomasse'!$B$2:$B$431,$E12)</f>
        <v>0</v>
      </c>
      <c r="K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forbrug'!K$2,'Forbrug af biomasse'!$B$2:$B$431,$E12)</f>
        <v>0</v>
      </c>
      <c r="L12" s="190">
        <f>IF(A12&lt;&gt;"Biogas",SUMIFS('Forbrug af biomasse'!$E$2:$E$431,'Forbrug af biomasse'!$C$2:$C$431,'Resultat-Produktion &amp; forbrug'!$A12,'Forbrug af biomasse'!$D$2:$D$431,'Resultat-Produktion &amp; forbrug'!$D12,'Forbrug af biomasse'!$A$2:$A$431,'Resultat-Produktion &amp; forbrug'!L$2,'Forbrug af biomasse'!$B$2:$B$431,$E12),F12)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55000000000000004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forbrug'!G$2,'Forbrug af biomasse'!$B$2:$B$431,$E13)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forbrug'!I$2,'Forbrug af biomasse'!$B$2:$B$431,$E13)</f>
        <v>0</v>
      </c>
      <c r="J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forbrug'!J$2,'Forbrug af biomasse'!$B$2:$B$431,$E13)</f>
        <v>0</v>
      </c>
      <c r="K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forbrug'!K$2,'Forbrug af biomasse'!$B$2:$B$431,$E13)</f>
        <v>0</v>
      </c>
      <c r="L13" s="190">
        <f>IF(A13&lt;&gt;"Biogas",SUMIFS('Forbrug af biomasse'!$E$2:$E$431,'Forbrug af biomasse'!$C$2:$C$431,'Resultat-Produktion &amp; forbrug'!$A13,'Forbrug af biomasse'!$D$2:$D$431,'Resultat-Produktion &amp; forbrug'!$D13,'Forbrug af biomasse'!$A$2:$A$431,'Resultat-Produktion &amp; forbrug'!L$2,'Forbrug af biomasse'!$B$2:$B$431,$E13),F13)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55000000000000004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forbrug'!G$2,'Forbrug af biomasse'!$B$2:$B$431,$E14)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forbrug'!I$2,'Forbrug af biomasse'!$B$2:$B$431,$E14)</f>
        <v>249553.58678449702</v>
      </c>
      <c r="J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forbrug'!J$2,'Forbrug af biomasse'!$B$2:$B$431,$E14)</f>
        <v>0</v>
      </c>
      <c r="K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forbrug'!K$2,'Forbrug af biomasse'!$B$2:$B$431,$E14)</f>
        <v>0</v>
      </c>
      <c r="L14" s="190">
        <f>IF(A14&lt;&gt;"Biogas",SUMIFS('Forbrug af biomasse'!$E$2:$E$431,'Forbrug af biomasse'!$C$2:$C$431,'Resultat-Produktion &amp; forbrug'!$A14,'Forbrug af biomasse'!$D$2:$D$431,'Resultat-Produktion &amp; forbrug'!$D14,'Forbrug af biomasse'!$A$2:$A$431,'Resultat-Produktion &amp; forbrug'!L$2,'Forbrug af biomasse'!$B$2:$B$431,$E14),F14)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55000000000000004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forbrug'!G$2,'Forbrug af biomasse'!$B$2:$B$431,$E15)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forbrug'!I$2,'Forbrug af biomasse'!$B$2:$B$431,$E15)</f>
        <v>0</v>
      </c>
      <c r="J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forbrug'!J$2,'Forbrug af biomasse'!$B$2:$B$431,$E15)</f>
        <v>114193.60000000001</v>
      </c>
      <c r="K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forbrug'!K$2,'Forbrug af biomasse'!$B$2:$B$431,$E15)</f>
        <v>0</v>
      </c>
      <c r="L15" s="190">
        <f>IF(A15&lt;&gt;"Biogas",SUMIFS('Forbrug af biomasse'!$E$2:$E$431,'Forbrug af biomasse'!$C$2:$C$431,'Resultat-Produktion &amp; forbrug'!$A15,'Forbrug af biomasse'!$D$2:$D$431,'Resultat-Produktion &amp; forbrug'!$D15,'Forbrug af biomasse'!$A$2:$A$431,'Resultat-Produktion &amp; forbrug'!L$2,'Forbrug af biomasse'!$B$2:$B$431,$E15),F15)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55000000000000004">
      <c r="A16" s="189" t="s">
        <v>51</v>
      </c>
      <c r="B16" s="189" t="s">
        <v>221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forbrug'!G$2,'Forbrug af biomasse'!$B$2:$B$431,$E16)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forbrug'!I$2,'Forbrug af biomasse'!$B$2:$B$431,$E16)</f>
        <v>0</v>
      </c>
      <c r="J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forbrug'!J$2,'Forbrug af biomasse'!$B$2:$B$431,$E16)</f>
        <v>75399.16825098735</v>
      </c>
      <c r="K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forbrug'!K$2,'Forbrug af biomasse'!$B$2:$B$431,$E16)</f>
        <v>0</v>
      </c>
      <c r="L16" s="190">
        <f>IF(A16&lt;&gt;"Biogas",SUMIFS('Forbrug af biomasse'!$E$2:$E$431,'Forbrug af biomasse'!$C$2:$C$431,'Resultat-Produktion &amp; forbrug'!$A16,'Forbrug af biomasse'!$D$2:$D$431,'Resultat-Produktion &amp; forbrug'!$D16,'Forbrug af biomasse'!$A$2:$A$431,'Resultat-Produktion &amp; forbrug'!L$2,'Forbrug af biomasse'!$B$2:$B$431,$E16),F16)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55000000000000004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forbrug'!G$2,'Forbrug af biomasse'!$B$2:$B$431,$E17)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forbrug'!I$2,'Forbrug af biomasse'!$B$2:$B$431,$E17)</f>
        <v>0</v>
      </c>
      <c r="J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forbrug'!J$2,'Forbrug af biomasse'!$B$2:$B$431,$E17)</f>
        <v>0</v>
      </c>
      <c r="K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forbrug'!K$2,'Forbrug af biomasse'!$B$2:$B$431,$E17)</f>
        <v>0</v>
      </c>
      <c r="L17" s="190">
        <f>IF(A17&lt;&gt;"Biogas",SUMIFS('Forbrug af biomasse'!$E$2:$E$431,'Forbrug af biomasse'!$C$2:$C$431,'Resultat-Produktion &amp; forbrug'!$A17,'Forbrug af biomasse'!$D$2:$D$431,'Resultat-Produktion &amp; forbrug'!$D17,'Forbrug af biomasse'!$A$2:$A$431,'Resultat-Produktion &amp; forbrug'!L$2,'Forbrug af biomasse'!$B$2:$B$431,$E17),F17)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55000000000000004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forbrug'!G$2,'Forbrug af biomasse'!$B$2:$B$431,$E18)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forbrug'!I$2,'Forbrug af biomasse'!$B$2:$B$431,$E18)</f>
        <v>261374.54615849949</v>
      </c>
      <c r="J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forbrug'!J$2,'Forbrug af biomasse'!$B$2:$B$431,$E18)</f>
        <v>0</v>
      </c>
      <c r="K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forbrug'!K$2,'Forbrug af biomasse'!$B$2:$B$431,$E18)</f>
        <v>0</v>
      </c>
      <c r="L18" s="190">
        <f>IF(A18&lt;&gt;"Biogas",SUMIFS('Forbrug af biomasse'!$E$2:$E$431,'Forbrug af biomasse'!$C$2:$C$431,'Resultat-Produktion &amp; forbrug'!$A18,'Forbrug af biomasse'!$D$2:$D$431,'Resultat-Produktion &amp; forbrug'!$D18,'Forbrug af biomasse'!$A$2:$A$431,'Resultat-Produktion &amp; forbrug'!L$2,'Forbrug af biomasse'!$B$2:$B$431,$E18),F18)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55000000000000004">
      <c r="A19" s="189" t="s">
        <v>67</v>
      </c>
      <c r="B19" s="189" t="s">
        <v>224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forbrug'!G$2,'Forbrug af biomasse'!$B$2:$B$431,$E19)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forbrug'!I$2,'Forbrug af biomasse'!$B$2:$B$431,$E19)</f>
        <v>0</v>
      </c>
      <c r="J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forbrug'!J$2,'Forbrug af biomasse'!$B$2:$B$431,$E19)</f>
        <v>53194.904606816119</v>
      </c>
      <c r="K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forbrug'!K$2,'Forbrug af biomasse'!$B$2:$B$431,$E19)</f>
        <v>0</v>
      </c>
      <c r="L19" s="190">
        <f>IF(A19&lt;&gt;"Biogas",SUMIFS('Forbrug af biomasse'!$E$2:$E$431,'Forbrug af biomasse'!$C$2:$C$431,'Resultat-Produktion &amp; forbrug'!$A19,'Forbrug af biomasse'!$D$2:$D$431,'Resultat-Produktion &amp; forbrug'!$D19,'Forbrug af biomasse'!$A$2:$A$431,'Resultat-Produktion &amp; forbrug'!L$2,'Forbrug af biomasse'!$B$2:$B$431,$E19),F19)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55000000000000004">
      <c r="A20" s="189" t="s">
        <v>162</v>
      </c>
      <c r="B20" s="189" t="s">
        <v>227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forbrug'!G$2,'Forbrug af biomasse'!$B$2:$B$431,$E20)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forbrug'!I$2,'Forbrug af biomasse'!$B$2:$B$431,$E20)</f>
        <v>0</v>
      </c>
      <c r="J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forbrug'!J$2,'Forbrug af biomasse'!$B$2:$B$431,$E20)</f>
        <v>42.099811904105366</v>
      </c>
      <c r="K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forbrug'!K$2,'Forbrug af biomasse'!$B$2:$B$431,$E20)</f>
        <v>0</v>
      </c>
      <c r="L20" s="190">
        <f>IF(A20&lt;&gt;"Biogas",SUMIFS('Forbrug af biomasse'!$E$2:$E$431,'Forbrug af biomasse'!$C$2:$C$431,'Resultat-Produktion &amp; forbrug'!$A20,'Forbrug af biomasse'!$D$2:$D$431,'Resultat-Produktion &amp; forbrug'!$D20,'Forbrug af biomasse'!$A$2:$A$431,'Resultat-Produktion &amp; forbrug'!L$2,'Forbrug af biomasse'!$B$2:$B$431,$E20),F20)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55000000000000004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forbrug'!G$2,'Forbrug af biomasse'!$B$2:$B$431,$E21)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forbrug'!I$2,'Forbrug af biomasse'!$B$2:$B$431,$E21)</f>
        <v>0</v>
      </c>
      <c r="J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forbrug'!J$2,'Forbrug af biomasse'!$B$2:$B$431,$E21)</f>
        <v>0</v>
      </c>
      <c r="K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forbrug'!K$2,'Forbrug af biomasse'!$B$2:$B$431,$E21)</f>
        <v>0</v>
      </c>
      <c r="L21" s="190">
        <f>IF(A21&lt;&gt;"Biogas",SUMIFS('Forbrug af biomasse'!$E$2:$E$431,'Forbrug af biomasse'!$C$2:$C$431,'Resultat-Produktion &amp; forbrug'!$A21,'Forbrug af biomasse'!$D$2:$D$431,'Resultat-Produktion &amp; forbrug'!$D21,'Forbrug af biomasse'!$A$2:$A$431,'Resultat-Produktion &amp; forbrug'!L$2,'Forbrug af biomasse'!$B$2:$B$431,$E21),F21)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55000000000000004">
      <c r="A22" s="189" t="s">
        <v>103</v>
      </c>
      <c r="B22" s="189" t="s">
        <v>227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forbrug'!G$2,'Forbrug af biomasse'!$B$2:$B$431,$E22)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forbrug'!I$2,'Forbrug af biomasse'!$B$2:$B$431,$E22)</f>
        <v>0</v>
      </c>
      <c r="J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forbrug'!J$2,'Forbrug af biomasse'!$B$2:$B$431,$E22)</f>
        <v>716103.75203569303</v>
      </c>
      <c r="K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forbrug'!K$2,'Forbrug af biomasse'!$B$2:$B$431,$E22)</f>
        <v>0</v>
      </c>
      <c r="L22" s="190">
        <f>IF(A22&lt;&gt;"Biogas",SUMIFS('Forbrug af biomasse'!$E$2:$E$431,'Forbrug af biomasse'!$C$2:$C$431,'Resultat-Produktion &amp; forbrug'!$A22,'Forbrug af biomasse'!$D$2:$D$431,'Resultat-Produktion &amp; forbrug'!$D22,'Forbrug af biomasse'!$A$2:$A$431,'Resultat-Produktion &amp; forbrug'!L$2,'Forbrug af biomasse'!$B$2:$B$431,$E22),F22)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55000000000000004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forbrug'!G$2,'Forbrug af biomasse'!$B$2:$B$431,$E23)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forbrug'!I$2,'Forbrug af biomasse'!$B$2:$B$431,$E23)</f>
        <v>0</v>
      </c>
      <c r="J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forbrug'!J$2,'Forbrug af biomasse'!$B$2:$B$431,$E23)</f>
        <v>0</v>
      </c>
      <c r="K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forbrug'!K$2,'Forbrug af biomasse'!$B$2:$B$431,$E23)</f>
        <v>0</v>
      </c>
      <c r="L23" s="190">
        <f>IF(A23&lt;&gt;"Biogas",SUMIFS('Forbrug af biomasse'!$E$2:$E$431,'Forbrug af biomasse'!$C$2:$C$431,'Resultat-Produktion &amp; forbrug'!$A23,'Forbrug af biomasse'!$D$2:$D$431,'Resultat-Produktion &amp; forbrug'!$D23,'Forbrug af biomasse'!$A$2:$A$431,'Resultat-Produktion &amp; forbrug'!L$2,'Forbrug af biomasse'!$B$2:$B$431,$E23),F23)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55000000000000004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forbrug'!G$2,'Forbrug af biomasse'!$B$2:$B$431,$E24)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forbrug'!I$2,'Forbrug af biomasse'!$B$2:$B$431,$E24)</f>
        <v>119523.03367046962</v>
      </c>
      <c r="J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forbrug'!J$2,'Forbrug af biomasse'!$B$2:$B$431,$E24)</f>
        <v>0</v>
      </c>
      <c r="K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forbrug'!K$2,'Forbrug af biomasse'!$B$2:$B$431,$E24)</f>
        <v>0</v>
      </c>
      <c r="L24" s="190">
        <f>IF(A24&lt;&gt;"Biogas",SUMIFS('Forbrug af biomasse'!$E$2:$E$431,'Forbrug af biomasse'!$C$2:$C$431,'Resultat-Produktion &amp; forbrug'!$A24,'Forbrug af biomasse'!$D$2:$D$431,'Resultat-Produktion &amp; forbrug'!$D24,'Forbrug af biomasse'!$A$2:$A$431,'Resultat-Produktion &amp; forbrug'!L$2,'Forbrug af biomasse'!$B$2:$B$431,$E24),F24)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55000000000000004">
      <c r="A25" s="189" t="s">
        <v>48</v>
      </c>
      <c r="B25" s="189" t="s">
        <v>224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forbrug'!G$2,'Forbrug af biomasse'!$B$2:$B$431,$E25)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forbrug'!I$2,'Forbrug af biomasse'!$B$2:$B$431,$E25)</f>
        <v>286329.90483694919</v>
      </c>
      <c r="J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forbrug'!J$2,'Forbrug af biomasse'!$B$2:$B$431,$E25)</f>
        <v>2843.3935258054057</v>
      </c>
      <c r="K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forbrug'!K$2,'Forbrug af biomasse'!$B$2:$B$431,$E25)</f>
        <v>0</v>
      </c>
      <c r="L25" s="190">
        <f>IF(A25&lt;&gt;"Biogas",SUMIFS('Forbrug af biomasse'!$E$2:$E$431,'Forbrug af biomasse'!$C$2:$C$431,'Resultat-Produktion &amp; forbrug'!$A25,'Forbrug af biomasse'!$D$2:$D$431,'Resultat-Produktion &amp; forbrug'!$D25,'Forbrug af biomasse'!$A$2:$A$431,'Resultat-Produktion &amp; forbrug'!L$2,'Forbrug af biomasse'!$B$2:$B$431,$E25),F25)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55000000000000004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forbrug'!G$2,'Forbrug af biomasse'!$B$2:$B$431,$E26)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forbrug'!I$2,'Forbrug af biomasse'!$B$2:$B$431,$E26)</f>
        <v>0</v>
      </c>
      <c r="J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forbrug'!J$2,'Forbrug af biomasse'!$B$2:$B$431,$E26)</f>
        <v>0</v>
      </c>
      <c r="K26" s="190">
        <f ca="1">SUMIFS('Forbrug af biomasse'!$E$2:$E$431,'Forbrug af biomasse'!$C$2:$C$431,'Resultat-Produktion &amp; forbrug'!$A26,'Forbrug af biomasse'!$D$2:$D$431,'Resultat-Produktion &amp; forbrug'!$D26,'Forbrug af biomasse'!$A$2:$A$431,'Resultat-Produktion &amp; forbrug'!K$2,'Forbrug af biomasse'!$B$2:$B$431,$E26)</f>
        <v>569996.93502990273</v>
      </c>
      <c r="L26" s="190">
        <f>IF(A26&lt;&gt;"Biogas",SUMIFS('Forbrug af biomasse'!$E$2:$E$431,'Forbrug af biomasse'!$C$2:$C$431,'Resultat-Produktion &amp; forbrug'!$A26,'Forbrug af biomasse'!$D$2:$D$431,'Resultat-Produktion &amp; forbrug'!$D26,'Forbrug af biomasse'!$A$2:$A$431,'Resultat-Produktion &amp; forbrug'!L$2,'Forbrug af biomasse'!$B$2:$B$431,$E26),F26)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55000000000000004">
      <c r="A27" s="189" t="s">
        <v>136</v>
      </c>
      <c r="B27" s="189" t="s">
        <v>219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forbrug'!G$2,'Forbrug af biomasse'!$B$2:$B$431,$E27)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forbrug'!I$2,'Forbrug af biomasse'!$B$2:$B$431,$E27)</f>
        <v>0</v>
      </c>
      <c r="J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forbrug'!J$2,'Forbrug af biomasse'!$B$2:$B$431,$E27)</f>
        <v>4066864.6068164087</v>
      </c>
      <c r="K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forbrug'!K$2,'Forbrug af biomasse'!$B$2:$B$431,$E27)</f>
        <v>9058051.1739541572</v>
      </c>
      <c r="L27" s="190">
        <f>IF(A27&lt;&gt;"Biogas",SUMIFS('Forbrug af biomasse'!$E$2:$E$431,'Forbrug af biomasse'!$C$2:$C$431,'Resultat-Produktion &amp; forbrug'!$A27,'Forbrug af biomasse'!$D$2:$D$431,'Resultat-Produktion &amp; forbrug'!$D27,'Forbrug af biomasse'!$A$2:$A$431,'Resultat-Produktion &amp; forbrug'!L$2,'Forbrug af biomasse'!$B$2:$B$431,$E27),F27)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55000000000000004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forbrug'!G$2,'Forbrug af biomasse'!$B$2:$B$431,$E28)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forbrug'!I$2,'Forbrug af biomasse'!$B$2:$B$431,$E28)</f>
        <v>0</v>
      </c>
      <c r="J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forbrug'!J$2,'Forbrug af biomasse'!$B$2:$B$431,$E28)</f>
        <v>0</v>
      </c>
      <c r="K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forbrug'!K$2,'Forbrug af biomasse'!$B$2:$B$431,$E28)</f>
        <v>0</v>
      </c>
      <c r="L28" s="190">
        <f>IF(A28&lt;&gt;"Biogas",SUMIFS('Forbrug af biomasse'!$E$2:$E$431,'Forbrug af biomasse'!$C$2:$C$431,'Resultat-Produktion &amp; forbrug'!$A28,'Forbrug af biomasse'!$D$2:$D$431,'Resultat-Produktion &amp; forbrug'!$D28,'Forbrug af biomasse'!$A$2:$A$431,'Resultat-Produktion &amp; forbrug'!L$2,'Forbrug af biomasse'!$B$2:$B$431,$E28),F28)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55000000000000004">
      <c r="A29" s="187" t="s">
        <v>53</v>
      </c>
      <c r="B29" s="189" t="s">
        <v>221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forbrug'!G$2,'Forbrug af biomasse'!$B$2:$B$431,$E29)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forbrug'!I$2,'Forbrug af biomasse'!$B$2:$B$431,$E29)</f>
        <v>0</v>
      </c>
      <c r="J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forbrug'!J$2,'Forbrug af biomasse'!$B$2:$B$431,$E29)</f>
        <v>314874.94627501385</v>
      </c>
      <c r="K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forbrug'!K$2,'Forbrug af biomasse'!$B$2:$B$431,$E29)</f>
        <v>0</v>
      </c>
      <c r="L29" s="190">
        <f>IF(A29&lt;&gt;"Biogas",SUMIFS('Forbrug af biomasse'!$E$2:$E$431,'Forbrug af biomasse'!$C$2:$C$431,'Resultat-Produktion &amp; forbrug'!$A29,'Forbrug af biomasse'!$D$2:$D$431,'Resultat-Produktion &amp; forbrug'!$D29,'Forbrug af biomasse'!$A$2:$A$431,'Resultat-Produktion &amp; forbrug'!L$2,'Forbrug af biomasse'!$B$2:$B$431,$E29),F29)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55000000000000004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forbrug'!G$2,'Forbrug af biomasse'!$B$2:$B$431,$E30)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forbrug'!I$2,'Forbrug af biomasse'!$B$2:$B$431,$E30)</f>
        <v>457077.09579476295</v>
      </c>
      <c r="J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forbrug'!J$2,'Forbrug af biomasse'!$B$2:$B$431,$E30)</f>
        <v>0</v>
      </c>
      <c r="K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forbrug'!K$2,'Forbrug af biomasse'!$B$2:$B$431,$E30)</f>
        <v>0</v>
      </c>
      <c r="L30" s="190">
        <f>IF(A30&lt;&gt;"Biogas",SUMIFS('Forbrug af biomasse'!$E$2:$E$431,'Forbrug af biomasse'!$C$2:$C$431,'Resultat-Produktion &amp; forbrug'!$A30,'Forbrug af biomasse'!$D$2:$D$431,'Resultat-Produktion &amp; forbrug'!$D30,'Forbrug af biomasse'!$A$2:$A$431,'Resultat-Produktion &amp; forbrug'!L$2,'Forbrug af biomasse'!$B$2:$B$431,$E30),F30)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55000000000000004">
      <c r="A31" s="189" t="s">
        <v>106</v>
      </c>
      <c r="B31" s="189" t="s">
        <v>223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forbrug'!G$2,'Forbrug af biomasse'!$B$2:$B$431,$E31)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forbrug'!I$2,'Forbrug af biomasse'!$B$2:$B$431,$E31)</f>
        <v>0</v>
      </c>
      <c r="J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forbrug'!J$2,'Forbrug af biomasse'!$B$2:$B$431,$E31)</f>
        <v>0</v>
      </c>
      <c r="K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forbrug'!K$2,'Forbrug af biomasse'!$B$2:$B$431,$E31)</f>
        <v>0</v>
      </c>
      <c r="L31" s="190">
        <f>IF(A31&lt;&gt;"Biogas",SUMIFS('Forbrug af biomasse'!$E$2:$E$431,'Forbrug af biomasse'!$C$2:$C$431,'Resultat-Produktion &amp; forbrug'!$A31,'Forbrug af biomasse'!$D$2:$D$431,'Resultat-Produktion &amp; forbrug'!$D31,'Forbrug af biomasse'!$A$2:$A$431,'Resultat-Produktion &amp; forbrug'!L$2,'Forbrug af biomasse'!$B$2:$B$431,$E31),F31)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55000000000000004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forbrug'!G$2,'Forbrug af biomasse'!$B$2:$B$431,$E32)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forbrug'!I$2,'Forbrug af biomasse'!$B$2:$B$431,$E32)</f>
        <v>58080.313724265572</v>
      </c>
      <c r="J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forbrug'!J$2,'Forbrug af biomasse'!$B$2:$B$431,$E32)</f>
        <v>0</v>
      </c>
      <c r="K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forbrug'!K$2,'Forbrug af biomasse'!$B$2:$B$431,$E32)</f>
        <v>0</v>
      </c>
      <c r="L32" s="190">
        <f>IF(A32&lt;&gt;"Biogas",SUMIFS('Forbrug af biomasse'!$E$2:$E$431,'Forbrug af biomasse'!$C$2:$C$431,'Resultat-Produktion &amp; forbrug'!$A32,'Forbrug af biomasse'!$D$2:$D$431,'Resultat-Produktion &amp; forbrug'!$D32,'Forbrug af biomasse'!$A$2:$A$431,'Resultat-Produktion &amp; forbrug'!L$2,'Forbrug af biomasse'!$B$2:$B$431,$E32),F32)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55000000000000004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forbrug'!G$2,'Forbrug af biomasse'!$B$2:$B$431,$E33)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forbrug'!I$2,'Forbrug af biomasse'!$B$2:$B$431,$E33)</f>
        <v>0</v>
      </c>
      <c r="J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forbrug'!J$2,'Forbrug af biomasse'!$B$2:$B$431,$E33)</f>
        <v>0</v>
      </c>
      <c r="K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forbrug'!K$2,'Forbrug af biomasse'!$B$2:$B$431,$E33)</f>
        <v>0</v>
      </c>
      <c r="L33" s="190">
        <f>IF(A33&lt;&gt;"Biogas",SUMIFS('Forbrug af biomasse'!$E$2:$E$431,'Forbrug af biomasse'!$C$2:$C$431,'Resultat-Produktion &amp; forbrug'!$A33,'Forbrug af biomasse'!$D$2:$D$431,'Resultat-Produktion &amp; forbrug'!$D33,'Forbrug af biomasse'!$A$2:$A$431,'Resultat-Produktion &amp; forbrug'!L$2,'Forbrug af biomasse'!$B$2:$B$431,$E33),F33)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55000000000000004">
      <c r="A34" s="189" t="s">
        <v>95</v>
      </c>
      <c r="B34" s="189" t="s">
        <v>222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forbrug'!G$2,'Forbrug af biomasse'!$B$2:$B$431,$E34)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forbrug'!I$2,'Forbrug af biomasse'!$B$2:$B$431,$E34)</f>
        <v>0</v>
      </c>
      <c r="J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forbrug'!J$2,'Forbrug af biomasse'!$B$2:$B$431,$E34)</f>
        <v>0</v>
      </c>
      <c r="K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forbrug'!K$2,'Forbrug af biomasse'!$B$2:$B$431,$E34)</f>
        <v>0</v>
      </c>
      <c r="L34" s="190">
        <f>IF(A34&lt;&gt;"Biogas",SUMIFS('Forbrug af biomasse'!$E$2:$E$431,'Forbrug af biomasse'!$C$2:$C$431,'Resultat-Produktion &amp; forbrug'!$A34,'Forbrug af biomasse'!$D$2:$D$431,'Resultat-Produktion &amp; forbrug'!$D34,'Forbrug af biomasse'!$A$2:$A$431,'Resultat-Produktion &amp; forbrug'!L$2,'Forbrug af biomasse'!$B$2:$B$431,$E34),F34)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55000000000000004">
      <c r="A35" s="189" t="s">
        <v>307</v>
      </c>
      <c r="B35" s="189" t="s">
        <v>312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forbrug'!G$2,'Forbrug af biomasse'!$B$2:$B$431,$E35)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forbrug'!I$2,'Forbrug af biomasse'!$B$2:$B$431,$E35)</f>
        <v>0</v>
      </c>
      <c r="J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forbrug'!J$2,'Forbrug af biomasse'!$B$2:$B$431,$E35)</f>
        <v>0</v>
      </c>
      <c r="K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forbrug'!K$2,'Forbrug af biomasse'!$B$2:$B$431,$E35)</f>
        <v>0</v>
      </c>
      <c r="L35" s="190">
        <f ca="1">IF(A35&lt;&gt;"Biogas",SUMIFS('Forbrug af biomasse'!$E$2:$E$431,'Forbrug af biomasse'!$C$2:$C$431,'Resultat-Produktion &amp; forbrug'!$A35,'Forbrug af biomasse'!$D$2:$D$431,'Resultat-Produktion &amp; forbrug'!$D35,'Forbrug af biomasse'!$A$2:$A$431,'Resultat-Produktion &amp; forbrug'!L$2,'Forbrug af biomasse'!$B$2:$B$431,$E35),F35)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55000000000000004">
      <c r="A36" s="189" t="s">
        <v>308</v>
      </c>
      <c r="B36" s="189" t="s">
        <v>312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forbrug'!G$2,'Forbrug af biomasse'!$B$2:$B$431,$E36)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forbrug'!I$2,'Forbrug af biomasse'!$B$2:$B$431,$E36)</f>
        <v>0</v>
      </c>
      <c r="J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forbrug'!J$2,'Forbrug af biomasse'!$B$2:$B$431,$E36)</f>
        <v>0</v>
      </c>
      <c r="K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forbrug'!K$2,'Forbrug af biomasse'!$B$2:$B$431,$E36)</f>
        <v>0</v>
      </c>
      <c r="L36" s="190">
        <f ca="1">IF(A36&lt;&gt;"Biogas",SUMIFS('Forbrug af biomasse'!$E$2:$E$431,'Forbrug af biomasse'!$C$2:$C$431,'Resultat-Produktion &amp; forbrug'!$A36,'Forbrug af biomasse'!$D$2:$D$431,'Resultat-Produktion &amp; forbrug'!$D36,'Forbrug af biomasse'!$A$2:$A$431,'Resultat-Produktion &amp; forbrug'!L$2,'Forbrug af biomasse'!$B$2:$B$431,$E36),F36)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55000000000000004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forbrug'!G$2,'Forbrug af biomasse'!$B$2:$B$431,$E37)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forbrug'!I$2,'Forbrug af biomasse'!$B$2:$B$431,$E37)</f>
        <v>0</v>
      </c>
      <c r="J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forbrug'!J$2,'Forbrug af biomasse'!$B$2:$B$431,$E37)</f>
        <v>0</v>
      </c>
      <c r="K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forbrug'!K$2,'Forbrug af biomasse'!$B$2:$B$431,$E37)</f>
        <v>0</v>
      </c>
      <c r="L37" s="190">
        <f>IF(A37&lt;&gt;"Biogas",SUMIFS('Forbrug af biomasse'!$E$2:$E$431,'Forbrug af biomasse'!$C$2:$C$431,'Resultat-Produktion &amp; forbrug'!$A37,'Forbrug af biomasse'!$D$2:$D$431,'Resultat-Produktion &amp; forbrug'!$D37,'Forbrug af biomasse'!$A$2:$A$431,'Resultat-Produktion &amp; forbrug'!L$2,'Forbrug af biomasse'!$B$2:$B$431,$E37),F37)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55000000000000004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forbrug'!G$2,'Forbrug af biomasse'!$B$2:$B$431,$E38)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forbrug'!I$2,'Forbrug af biomasse'!$B$2:$B$431,$E38)</f>
        <v>0</v>
      </c>
      <c r="J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forbrug'!J$2,'Forbrug af biomasse'!$B$2:$B$431,$E38)</f>
        <v>0</v>
      </c>
      <c r="K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forbrug'!K$2,'Forbrug af biomasse'!$B$2:$B$431,$E38)</f>
        <v>0</v>
      </c>
      <c r="L38" s="190">
        <f>IF(A38&lt;&gt;"Biogas",SUMIFS('Forbrug af biomasse'!$E$2:$E$431,'Forbrug af biomasse'!$C$2:$C$431,'Resultat-Produktion &amp; forbrug'!$A38,'Forbrug af biomasse'!$D$2:$D$431,'Resultat-Produktion &amp; forbrug'!$D38,'Forbrug af biomasse'!$A$2:$A$431,'Resultat-Produktion &amp; forbrug'!L$2,'Forbrug af biomasse'!$B$2:$B$431,$E38),F38)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55000000000000004">
      <c r="A39" s="187" t="s">
        <v>235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forbrug'!G$2,'Forbrug af biomasse'!$B$2:$B$431,$E39)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forbrug'!I$2,'Forbrug af biomasse'!$B$2:$B$431,$E39)</f>
        <v>0</v>
      </c>
      <c r="J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forbrug'!J$2,'Forbrug af biomasse'!$B$2:$B$431,$E39)</f>
        <v>0</v>
      </c>
      <c r="K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forbrug'!K$2,'Forbrug af biomasse'!$B$2:$B$431,$E39)</f>
        <v>0</v>
      </c>
      <c r="L39" s="190">
        <f>IF(A39&lt;&gt;"Biogas",SUMIFS('Forbrug af biomasse'!$E$2:$E$431,'Forbrug af biomasse'!$C$2:$C$431,'Resultat-Produktion &amp; forbrug'!$A39,'Forbrug af biomasse'!$D$2:$D$431,'Resultat-Produktion &amp; forbrug'!$D39,'Forbrug af biomasse'!$A$2:$A$431,'Resultat-Produktion &amp; forbrug'!L$2,'Forbrug af biomasse'!$B$2:$B$431,$E39),F39)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55000000000000004">
      <c r="A40" s="187" t="s">
        <v>228</v>
      </c>
      <c r="B40" s="189" t="s">
        <v>228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forbrug'!G$2,'Forbrug af biomasse'!$B$2:$B$431,$E40)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forbrug'!I$2,'Forbrug af biomasse'!$B$2:$B$431,$E40)</f>
        <v>0</v>
      </c>
      <c r="J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forbrug'!J$2,'Forbrug af biomasse'!$B$2:$B$431,$E40)</f>
        <v>0</v>
      </c>
      <c r="K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forbrug'!K$2,'Forbrug af biomasse'!$B$2:$B$431,$E40)</f>
        <v>0</v>
      </c>
      <c r="L40" s="190">
        <f>IF(A40&lt;&gt;"Biogas",SUMIFS('Forbrug af biomasse'!$E$2:$E$431,'Forbrug af biomasse'!$C$2:$C$431,'Resultat-Produktion &amp; forbrug'!$A40,'Forbrug af biomasse'!$D$2:$D$431,'Resultat-Produktion &amp; forbrug'!$D40,'Forbrug af biomasse'!$A$2:$A$431,'Resultat-Produktion &amp; forbrug'!L$2,'Forbrug af biomasse'!$B$2:$B$431,$E40),F40)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55000000000000004">
      <c r="A41" s="187" t="s">
        <v>52</v>
      </c>
      <c r="B41" s="189" t="s">
        <v>221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forbrug'!G$2,'Forbrug af biomasse'!$B$2:$B$431,$E41)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forbrug'!I$2,'Forbrug af biomasse'!$B$2:$B$431,$E41)</f>
        <v>0</v>
      </c>
      <c r="J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forbrug'!J$2,'Forbrug af biomasse'!$B$2:$B$431,$E41)</f>
        <v>4141.9679702877811</v>
      </c>
      <c r="K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forbrug'!K$2,'Forbrug af biomasse'!$B$2:$B$431,$E41)</f>
        <v>0</v>
      </c>
      <c r="L41" s="190">
        <f>IF(A41&lt;&gt;"Biogas",SUMIFS('Forbrug af biomasse'!$E$2:$E$431,'Forbrug af biomasse'!$C$2:$C$431,'Resultat-Produktion &amp; forbrug'!$A41,'Forbrug af biomasse'!$D$2:$D$431,'Resultat-Produktion &amp; forbrug'!$D41,'Forbrug af biomasse'!$A$2:$A$431,'Resultat-Produktion &amp; forbrug'!L$2,'Forbrug af biomasse'!$B$2:$B$431,$E41),F41)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55000000000000004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forbrug'!G$2,'Forbrug af biomasse'!$B$2:$B$431,$E42)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forbrug'!I$2,'Forbrug af biomasse'!$B$2:$B$431,$E42)</f>
        <v>0</v>
      </c>
      <c r="J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forbrug'!J$2,'Forbrug af biomasse'!$B$2:$B$431,$E42)</f>
        <v>0</v>
      </c>
      <c r="K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forbrug'!K$2,'Forbrug af biomasse'!$B$2:$B$431,$E42)</f>
        <v>0</v>
      </c>
      <c r="L42" s="190">
        <f>IF(A42&lt;&gt;"Biogas",SUMIFS('Forbrug af biomasse'!$E$2:$E$431,'Forbrug af biomasse'!$C$2:$C$431,'Resultat-Produktion &amp; forbrug'!$A42,'Forbrug af biomasse'!$D$2:$D$431,'Resultat-Produktion &amp; forbrug'!$D42,'Forbrug af biomasse'!$A$2:$A$431,'Resultat-Produktion &amp; forbrug'!L$2,'Forbrug af biomasse'!$B$2:$B$431,$E42),F42)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55000000000000004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forbrug'!G$2,'Forbrug af biomasse'!$B$2:$B$431,$E43)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forbrug'!I$2,'Forbrug af biomasse'!$B$2:$B$431,$E43)</f>
        <v>0</v>
      </c>
      <c r="J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forbrug'!J$2,'Forbrug af biomasse'!$B$2:$B$431,$E43)</f>
        <v>0</v>
      </c>
      <c r="K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forbrug'!K$2,'Forbrug af biomasse'!$B$2:$B$431,$E43)</f>
        <v>0</v>
      </c>
      <c r="L43" s="190">
        <f>IF(A43&lt;&gt;"Biogas",SUMIFS('Forbrug af biomasse'!$E$2:$E$431,'Forbrug af biomasse'!$C$2:$C$431,'Resultat-Produktion &amp; forbrug'!$A43,'Forbrug af biomasse'!$D$2:$D$431,'Resultat-Produktion &amp; forbrug'!$D43,'Forbrug af biomasse'!$A$2:$A$431,'Resultat-Produktion &amp; forbrug'!L$2,'Forbrug af biomasse'!$B$2:$B$431,$E43),F43)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55000000000000004">
      <c r="A44" s="189" t="s">
        <v>140</v>
      </c>
      <c r="B44" s="189" t="s">
        <v>227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forbrug'!G$2,'Forbrug af biomasse'!$B$2:$B$431,$E44)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forbrug'!I$2,'Forbrug af biomasse'!$B$2:$B$431,$E44)</f>
        <v>0</v>
      </c>
      <c r="J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forbrug'!J$2,'Forbrug af biomasse'!$B$2:$B$431,$E44)</f>
        <v>1460182.5874658169</v>
      </c>
      <c r="K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forbrug'!K$2,'Forbrug af biomasse'!$B$2:$B$431,$E44)</f>
        <v>0</v>
      </c>
      <c r="L44" s="190">
        <f>IF(A44&lt;&gt;"Biogas",SUMIFS('Forbrug af biomasse'!$E$2:$E$431,'Forbrug af biomasse'!$C$2:$C$431,'Resultat-Produktion &amp; forbrug'!$A44,'Forbrug af biomasse'!$D$2:$D$431,'Resultat-Produktion &amp; forbrug'!$D44,'Forbrug af biomasse'!$A$2:$A$431,'Resultat-Produktion &amp; forbrug'!L$2,'Forbrug af biomasse'!$B$2:$B$431,$E44),F44)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55000000000000004">
      <c r="A45" s="189" t="s">
        <v>135</v>
      </c>
      <c r="B45" s="189" t="s">
        <v>219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forbrug'!G$2,'Forbrug af biomasse'!$B$2:$B$431,$E45)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forbrug'!I$2,'Forbrug af biomasse'!$B$2:$B$431,$E45)</f>
        <v>0</v>
      </c>
      <c r="J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forbrug'!J$2,'Forbrug af biomasse'!$B$2:$B$431,$E45)</f>
        <v>2534442.072977222</v>
      </c>
      <c r="K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forbrug'!K$2,'Forbrug af biomasse'!$B$2:$B$431,$E45)</f>
        <v>12818096.433914844</v>
      </c>
      <c r="L45" s="190">
        <f>IF(A45&lt;&gt;"Biogas",SUMIFS('Forbrug af biomasse'!$E$2:$E$431,'Forbrug af biomasse'!$C$2:$C$431,'Resultat-Produktion &amp; forbrug'!$A45,'Forbrug af biomasse'!$D$2:$D$431,'Resultat-Produktion &amp; forbrug'!$D45,'Forbrug af biomasse'!$A$2:$A$431,'Resultat-Produktion &amp; forbrug'!L$2,'Forbrug af biomasse'!$B$2:$B$431,$E45),F45)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55000000000000004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forbrug'!G$2,'Forbrug af biomasse'!$B$2:$B$431,$E46)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forbrug'!I$2,'Forbrug af biomasse'!$B$2:$B$431,$E46)</f>
        <v>117920.63695532705</v>
      </c>
      <c r="J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forbrug'!J$2,'Forbrug af biomasse'!$B$2:$B$431,$E46)</f>
        <v>0</v>
      </c>
      <c r="K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forbrug'!K$2,'Forbrug af biomasse'!$B$2:$B$431,$E46)</f>
        <v>0</v>
      </c>
      <c r="L46" s="190">
        <f>IF(A46&lt;&gt;"Biogas",SUMIFS('Forbrug af biomasse'!$E$2:$E$431,'Forbrug af biomasse'!$C$2:$C$431,'Resultat-Produktion &amp; forbrug'!$A46,'Forbrug af biomasse'!$D$2:$D$431,'Resultat-Produktion &amp; forbrug'!$D46,'Forbrug af biomasse'!$A$2:$A$431,'Resultat-Produktion &amp; forbrug'!L$2,'Forbrug af biomasse'!$B$2:$B$431,$E46),F46)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55000000000000004">
      <c r="A47" s="189" t="s">
        <v>99</v>
      </c>
      <c r="B47" s="189" t="s">
        <v>223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forbrug'!G$2,'Forbrug af biomasse'!$B$2:$B$431,$E47)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forbrug'!I$2,'Forbrug af biomasse'!$B$2:$B$431,$E47)</f>
        <v>0</v>
      </c>
      <c r="J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forbrug'!J$2,'Forbrug af biomasse'!$B$2:$B$431,$E47)</f>
        <v>0</v>
      </c>
      <c r="K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forbrug'!K$2,'Forbrug af biomasse'!$B$2:$B$431,$E47)</f>
        <v>0</v>
      </c>
      <c r="L47" s="190">
        <f>IF(A47&lt;&gt;"Biogas",SUMIFS('Forbrug af biomasse'!$E$2:$E$431,'Forbrug af biomasse'!$C$2:$C$431,'Resultat-Produktion &amp; forbrug'!$A47,'Forbrug af biomasse'!$D$2:$D$431,'Resultat-Produktion &amp; forbrug'!$D47,'Forbrug af biomasse'!$A$2:$A$431,'Resultat-Produktion &amp; forbrug'!L$2,'Forbrug af biomasse'!$B$2:$B$431,$E47),F47)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55000000000000004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forbrug'!G$2,'Forbrug af biomasse'!$B$2:$B$431,$E48)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forbrug'!I$2,'Forbrug af biomasse'!$B$2:$B$431,$E48)</f>
        <v>0</v>
      </c>
      <c r="J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forbrug'!J$2,'Forbrug af biomasse'!$B$2:$B$431,$E48)</f>
        <v>0</v>
      </c>
      <c r="K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forbrug'!K$2,'Forbrug af biomasse'!$B$2:$B$431,$E48)</f>
        <v>0</v>
      </c>
      <c r="L48" s="190">
        <f>IF(A48&lt;&gt;"Biogas",SUMIFS('Forbrug af biomasse'!$E$2:$E$431,'Forbrug af biomasse'!$C$2:$C$431,'Resultat-Produktion &amp; forbrug'!$A48,'Forbrug af biomasse'!$D$2:$D$431,'Resultat-Produktion &amp; forbrug'!$D48,'Forbrug af biomasse'!$A$2:$A$431,'Resultat-Produktion &amp; forbrug'!L$2,'Forbrug af biomasse'!$B$2:$B$431,$E48),F48)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55000000000000004">
      <c r="A49" s="189" t="s">
        <v>119</v>
      </c>
      <c r="B49" s="189" t="s">
        <v>222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764764.1980707841</v>
      </c>
      <c r="G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forbrug'!G$2,'Forbrug af biomasse'!$B$2:$B$431,$E49)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forbrug'!I$2,'Forbrug af biomasse'!$B$2:$B$431,$E49)</f>
        <v>0</v>
      </c>
      <c r="J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forbrug'!J$2,'Forbrug af biomasse'!$B$2:$B$431,$E49)</f>
        <v>0</v>
      </c>
      <c r="K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forbrug'!K$2,'Forbrug af biomasse'!$B$2:$B$431,$E49)</f>
        <v>0</v>
      </c>
      <c r="L49" s="190">
        <f ca="1">IF(A49&lt;&gt;"Biogas",SUMIFS('Forbrug af biomasse'!$E$2:$E$431,'Forbrug af biomasse'!$C$2:$C$431,'Resultat-Produktion &amp; forbrug'!$A49,'Forbrug af biomasse'!$D$2:$D$431,'Resultat-Produktion &amp; forbrug'!$D49,'Forbrug af biomasse'!$A$2:$A$431,'Resultat-Produktion &amp; forbrug'!L$2,'Forbrug af biomasse'!$B$2:$B$431,$E49),F49)</f>
        <v>764764.1980707841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764764.1980707841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14.530519763344898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14.530519763344898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378239.62629584194</v>
      </c>
      <c r="W49" s="187">
        <f>J49*IFERROR(VLOOKUP(A49,[1]Tørstofindhold!A$2:B$24,2,FALSE),0)</f>
        <v>0</v>
      </c>
      <c r="X49" s="188">
        <f t="shared" ca="1" si="12"/>
        <v>378239.62629584194</v>
      </c>
      <c r="Y49" s="168">
        <f t="shared" ca="1" si="2"/>
        <v>0</v>
      </c>
      <c r="Z49" s="103">
        <f t="shared" ca="1" si="3"/>
        <v>0</v>
      </c>
    </row>
    <row r="50" spans="1:26" x14ac:dyDescent="0.55000000000000004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336537.22580877779</v>
      </c>
      <c r="G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forbrug'!G$2,'Forbrug af biomasse'!$B$2:$B$431,$E50)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forbrug'!I$2,'Forbrug af biomasse'!$B$2:$B$431,$E50)</f>
        <v>0</v>
      </c>
      <c r="J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forbrug'!J$2,'Forbrug af biomasse'!$B$2:$B$431,$E50)</f>
        <v>0</v>
      </c>
      <c r="K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forbrug'!K$2,'Forbrug af biomasse'!$B$2:$B$431,$E50)</f>
        <v>0</v>
      </c>
      <c r="L50" s="190">
        <f>IF(A50&lt;&gt;"Biogas",SUMIFS('Forbrug af biomasse'!$E$2:$E$431,'Forbrug af biomasse'!$C$2:$C$431,'Resultat-Produktion &amp; forbrug'!$A50,'Forbrug af biomasse'!$D$2:$D$431,'Resultat-Produktion &amp; forbrug'!$D50,'Forbrug af biomasse'!$A$2:$A$431,'Resultat-Produktion &amp; forbrug'!L$2,'Forbrug af biomasse'!$B$2:$B$431,$E50),F50)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336537.22580877779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55000000000000004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forbrug'!G$2,'Forbrug af biomasse'!$B$2:$B$431,$E51)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forbrug'!I$2,'Forbrug af biomasse'!$B$2:$B$431,$E51)</f>
        <v>32579.784552999867</v>
      </c>
      <c r="J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forbrug'!J$2,'Forbrug af biomasse'!$B$2:$B$431,$E51)</f>
        <v>0</v>
      </c>
      <c r="K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forbrug'!K$2,'Forbrug af biomasse'!$B$2:$B$431,$E51)</f>
        <v>0</v>
      </c>
      <c r="L51" s="190">
        <f>IF(A51&lt;&gt;"Biogas",SUMIFS('Forbrug af biomasse'!$E$2:$E$431,'Forbrug af biomasse'!$C$2:$C$431,'Resultat-Produktion &amp; forbrug'!$A51,'Forbrug af biomasse'!$D$2:$D$431,'Resultat-Produktion &amp; forbrug'!$D51,'Forbrug af biomasse'!$A$2:$A$431,'Resultat-Produktion &amp; forbrug'!L$2,'Forbrug af biomasse'!$B$2:$B$431,$E51),F51)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55000000000000004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forbrug'!G$2,'Forbrug af biomasse'!$B$2:$B$431,$E52)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forbrug'!I$2,'Forbrug af biomasse'!$B$2:$B$431,$E52)</f>
        <v>0</v>
      </c>
      <c r="J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forbrug'!J$2,'Forbrug af biomasse'!$B$2:$B$431,$E52)</f>
        <v>0</v>
      </c>
      <c r="K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forbrug'!K$2,'Forbrug af biomasse'!$B$2:$B$431,$E52)</f>
        <v>0</v>
      </c>
      <c r="L52" s="190">
        <f>IF(A52&lt;&gt;"Biogas",SUMIFS('Forbrug af biomasse'!$E$2:$E$431,'Forbrug af biomasse'!$C$2:$C$431,'Resultat-Produktion &amp; forbrug'!$A52,'Forbrug af biomasse'!$D$2:$D$431,'Resultat-Produktion &amp; forbrug'!$D52,'Forbrug af biomasse'!$A$2:$A$431,'Resultat-Produktion &amp; forbrug'!L$2,'Forbrug af biomasse'!$B$2:$B$431,$E52),F52)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55000000000000004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forbrug'!G$2,'Forbrug af biomasse'!$B$2:$B$431,$E53)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forbrug'!I$2,'Forbrug af biomasse'!$B$2:$B$431,$E53)</f>
        <v>0</v>
      </c>
      <c r="J53" s="190">
        <f ca="1">SUMIFS('Forbrug af biomasse'!$E$2:$E$431,'Forbrug af biomasse'!$C$2:$C$431,'Resultat-Produktion &amp; forbrug'!$A53,'Forbrug af biomasse'!$D$2:$D$431,'Resultat-Produktion &amp; forbrug'!$D53,'Forbrug af biomasse'!$A$2:$A$431,'Resultat-Produktion &amp; forbrug'!J$2,'Forbrug af biomasse'!$B$2:$B$431,$E53)</f>
        <v>195082.24112879002</v>
      </c>
      <c r="K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forbrug'!K$2,'Forbrug af biomasse'!$B$2:$B$431,$E53)</f>
        <v>0</v>
      </c>
      <c r="L53" s="190">
        <f ca="1">IF(A53&lt;&gt;"Biogas",SUMIFS('Forbrug af biomasse'!$E$2:$E$431,'Forbrug af biomasse'!$C$2:$C$431,'Resultat-Produktion &amp; forbrug'!$A53,'Forbrug af biomasse'!$D$2:$D$431,'Resultat-Produktion &amp; forbrug'!$D53,'Forbrug af biomasse'!$A$2:$A$431,'Resultat-Produktion &amp; forbrug'!L$2,'Forbrug af biomasse'!$B$2:$B$431,$E53),F53)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55000000000000004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forbrug'!G$2,'Forbrug af biomasse'!$B$2:$B$431,$E54)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forbrug'!I$2,'Forbrug af biomasse'!$B$2:$B$431,$E54)</f>
        <v>0</v>
      </c>
      <c r="J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forbrug'!J$2,'Forbrug af biomasse'!$B$2:$B$431,$E54)</f>
        <v>0</v>
      </c>
      <c r="K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forbrug'!K$2,'Forbrug af biomasse'!$B$2:$B$431,$E54)</f>
        <v>0</v>
      </c>
      <c r="L54" s="190">
        <f ca="1">IF(A54&lt;&gt;"Biogas",SUMIFS('Forbrug af biomasse'!$E$2:$E$431,'Forbrug af biomasse'!$C$2:$C$431,'Resultat-Produktion &amp; forbrug'!$A54,'Forbrug af biomasse'!$D$2:$D$431,'Resultat-Produktion &amp; forbrug'!$D54,'Forbrug af biomasse'!$A$2:$A$431,'Resultat-Produktion &amp; forbrug'!L$2,'Forbrug af biomasse'!$B$2:$B$431,$E54),F54)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55000000000000004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forbrug'!G$2,'Forbrug af biomasse'!$B$2:$B$431,$E55)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forbrug'!I$2,'Forbrug af biomasse'!$B$2:$B$431,$E55)</f>
        <v>0</v>
      </c>
      <c r="J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forbrug'!J$2,'Forbrug af biomasse'!$B$2:$B$431,$E55)</f>
        <v>0</v>
      </c>
      <c r="K55" s="190">
        <f ca="1">SUMIFS('Forbrug af biomasse'!$E$2:$E$431,'Forbrug af biomasse'!$C$2:$C$431,'Resultat-Produktion &amp; forbrug'!$A55,'Forbrug af biomasse'!$D$2:$D$431,'Resultat-Produktion &amp; forbrug'!$D55,'Forbrug af biomasse'!$A$2:$A$431,'Resultat-Produktion &amp; forbrug'!K$2,'Forbrug af biomasse'!$B$2:$B$431,$E55)</f>
        <v>17711161.810424652</v>
      </c>
      <c r="L55" s="190">
        <f>IF(A55&lt;&gt;"Biogas",SUMIFS('Forbrug af biomasse'!$E$2:$E$431,'Forbrug af biomasse'!$C$2:$C$431,'Resultat-Produktion &amp; forbrug'!$A55,'Forbrug af biomasse'!$D$2:$D$431,'Resultat-Produktion &amp; forbrug'!$D55,'Forbrug af biomasse'!$A$2:$A$431,'Resultat-Produktion &amp; forbrug'!L$2,'Forbrug af biomasse'!$B$2:$B$431,$E55),F55)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55000000000000004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forbrug'!G$2,'Forbrug af biomasse'!$B$2:$B$431,$E56)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forbrug'!I$2,'Forbrug af biomasse'!$B$2:$B$431,$E56)</f>
        <v>0</v>
      </c>
      <c r="J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forbrug'!J$2,'Forbrug af biomasse'!$B$2:$B$431,$E56)</f>
        <v>0</v>
      </c>
      <c r="K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forbrug'!K$2,'Forbrug af biomasse'!$B$2:$B$431,$E56)</f>
        <v>0</v>
      </c>
      <c r="L56" s="190">
        <f>IF(A56&lt;&gt;"Biogas",SUMIFS('Forbrug af biomasse'!$E$2:$E$431,'Forbrug af biomasse'!$C$2:$C$431,'Resultat-Produktion &amp; forbrug'!$A56,'Forbrug af biomasse'!$D$2:$D$431,'Resultat-Produktion &amp; forbrug'!$D56,'Forbrug af biomasse'!$A$2:$A$431,'Resultat-Produktion &amp; forbrug'!L$2,'Forbrug af biomasse'!$B$2:$B$431,$E56),F56)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55000000000000004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forbrug'!G$2,'Forbrug af biomasse'!$B$2:$B$431,$E57)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forbrug'!I$2,'Forbrug af biomasse'!$B$2:$B$431,$E57)</f>
        <v>0</v>
      </c>
      <c r="J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forbrug'!J$2,'Forbrug af biomasse'!$B$2:$B$431,$E57)</f>
        <v>1326462.9092294232</v>
      </c>
      <c r="K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forbrug'!K$2,'Forbrug af biomasse'!$B$2:$B$431,$E57)</f>
        <v>502160.95849399589</v>
      </c>
      <c r="L57" s="190">
        <f>IF(A57&lt;&gt;"Biogas",SUMIFS('Forbrug af biomasse'!$E$2:$E$431,'Forbrug af biomasse'!$C$2:$C$431,'Resultat-Produktion &amp; forbrug'!$A57,'Forbrug af biomasse'!$D$2:$D$431,'Resultat-Produktion &amp; forbrug'!$D57,'Forbrug af biomasse'!$A$2:$A$431,'Resultat-Produktion &amp; forbrug'!L$2,'Forbrug af biomasse'!$B$2:$B$431,$E57),F57)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55000000000000004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forbrug'!G$2,'Forbrug af biomasse'!$B$2:$B$431,$E58)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forbrug'!I$2,'Forbrug af biomasse'!$B$2:$B$431,$E58)</f>
        <v>0</v>
      </c>
      <c r="J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forbrug'!J$2,'Forbrug af biomasse'!$B$2:$B$431,$E58)</f>
        <v>0</v>
      </c>
      <c r="K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forbrug'!K$2,'Forbrug af biomasse'!$B$2:$B$431,$E58)</f>
        <v>0</v>
      </c>
      <c r="L58" s="190">
        <f>IF(A58&lt;&gt;"Biogas",SUMIFS('Forbrug af biomasse'!$E$2:$E$431,'Forbrug af biomasse'!$C$2:$C$431,'Resultat-Produktion &amp; forbrug'!$A58,'Forbrug af biomasse'!$D$2:$D$431,'Resultat-Produktion &amp; forbrug'!$D58,'Forbrug af biomasse'!$A$2:$A$431,'Resultat-Produktion &amp; forbrug'!L$2,'Forbrug af biomasse'!$B$2:$B$431,$E58),F58)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55000000000000004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forbrug'!G$2,'Forbrug af biomasse'!$B$2:$B$431,$E59)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forbrug'!I$2,'Forbrug af biomasse'!$B$2:$B$431,$E59)</f>
        <v>0</v>
      </c>
      <c r="J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forbrug'!J$2,'Forbrug af biomasse'!$B$2:$B$431,$E59)</f>
        <v>4171.3630677727415</v>
      </c>
      <c r="K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forbrug'!K$2,'Forbrug af biomasse'!$B$2:$B$431,$E59)</f>
        <v>4171.3630677727415</v>
      </c>
      <c r="L59" s="190">
        <f>IF(A59&lt;&gt;"Biogas",SUMIFS('Forbrug af biomasse'!$E$2:$E$431,'Forbrug af biomasse'!$C$2:$C$431,'Resultat-Produktion &amp; forbrug'!$A59,'Forbrug af biomasse'!$D$2:$D$431,'Resultat-Produktion &amp; forbrug'!$D59,'Forbrug af biomasse'!$A$2:$A$431,'Resultat-Produktion &amp; forbrug'!L$2,'Forbrug af biomasse'!$B$2:$B$431,$E59),F59)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55000000000000004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forbrug'!G$2,'Forbrug af biomasse'!$B$2:$B$431,$E60)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forbrug'!I$2,'Forbrug af biomasse'!$B$2:$B$431,$E60)</f>
        <v>35294.766599083188</v>
      </c>
      <c r="J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forbrug'!J$2,'Forbrug af biomasse'!$B$2:$B$431,$E60)</f>
        <v>0</v>
      </c>
      <c r="K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forbrug'!K$2,'Forbrug af biomasse'!$B$2:$B$431,$E60)</f>
        <v>0</v>
      </c>
      <c r="L60" s="190">
        <f>IF(A60&lt;&gt;"Biogas",SUMIFS('Forbrug af biomasse'!$E$2:$E$431,'Forbrug af biomasse'!$C$2:$C$431,'Resultat-Produktion &amp; forbrug'!$A60,'Forbrug af biomasse'!$D$2:$D$431,'Resultat-Produktion &amp; forbrug'!$D60,'Forbrug af biomasse'!$A$2:$A$431,'Resultat-Produktion &amp; forbrug'!L$2,'Forbrug af biomasse'!$B$2:$B$431,$E60),F60)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55000000000000004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forbrug'!G$2,'Forbrug af biomasse'!$B$2:$B$431,$E61)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forbrug'!I$2,'Forbrug af biomasse'!$B$2:$B$431,$E61)</f>
        <v>0</v>
      </c>
      <c r="J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forbrug'!J$2,'Forbrug af biomasse'!$B$2:$B$431,$E61)</f>
        <v>0</v>
      </c>
      <c r="K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forbrug'!K$2,'Forbrug af biomasse'!$B$2:$B$431,$E61)</f>
        <v>0</v>
      </c>
      <c r="L61" s="190">
        <f>IF(A61&lt;&gt;"Biogas",SUMIFS('Forbrug af biomasse'!$E$2:$E$431,'Forbrug af biomasse'!$C$2:$C$431,'Resultat-Produktion &amp; forbrug'!$A61,'Forbrug af biomasse'!$D$2:$D$431,'Resultat-Produktion &amp; forbrug'!$D61,'Forbrug af biomasse'!$A$2:$A$431,'Resultat-Produktion &amp; forbrug'!L$2,'Forbrug af biomasse'!$B$2:$B$431,$E61),F61)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55000000000000004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forbrug'!G$2,'Forbrug af biomasse'!$B$2:$B$431,$E62)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forbrug'!I$2,'Forbrug af biomasse'!$B$2:$B$431,$E62)</f>
        <v>257923.29437791562</v>
      </c>
      <c r="J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forbrug'!J$2,'Forbrug af biomasse'!$B$2:$B$431,$E62)</f>
        <v>0</v>
      </c>
      <c r="K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forbrug'!K$2,'Forbrug af biomasse'!$B$2:$B$431,$E62)</f>
        <v>0</v>
      </c>
      <c r="L62" s="190">
        <f>IF(A62&lt;&gt;"Biogas",SUMIFS('Forbrug af biomasse'!$E$2:$E$431,'Forbrug af biomasse'!$C$2:$C$431,'Resultat-Produktion &amp; forbrug'!$A62,'Forbrug af biomasse'!$D$2:$D$431,'Resultat-Produktion &amp; forbrug'!$D62,'Forbrug af biomasse'!$A$2:$A$431,'Resultat-Produktion &amp; forbrug'!L$2,'Forbrug af biomasse'!$B$2:$B$431,$E62),F62)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55000000000000004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forbrug'!G$2,'Forbrug af biomasse'!$B$2:$B$431,$E63)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forbrug'!I$2,'Forbrug af biomasse'!$B$2:$B$431,$E63)</f>
        <v>0</v>
      </c>
      <c r="J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forbrug'!J$2,'Forbrug af biomasse'!$B$2:$B$431,$E63)</f>
        <v>114193.60000000001</v>
      </c>
      <c r="K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forbrug'!K$2,'Forbrug af biomasse'!$B$2:$B$431,$E63)</f>
        <v>0</v>
      </c>
      <c r="L63" s="190">
        <f>IF(A63&lt;&gt;"Biogas",SUMIFS('Forbrug af biomasse'!$E$2:$E$431,'Forbrug af biomasse'!$C$2:$C$431,'Resultat-Produktion &amp; forbrug'!$A63,'Forbrug af biomasse'!$D$2:$D$431,'Resultat-Produktion &amp; forbrug'!$D63,'Forbrug af biomasse'!$A$2:$A$431,'Resultat-Produktion &amp; forbrug'!L$2,'Forbrug af biomasse'!$B$2:$B$431,$E63),F63)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55000000000000004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forbrug'!G$2,'Forbrug af biomasse'!$B$2:$B$431,$E64)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forbrug'!I$2,'Forbrug af biomasse'!$B$2:$B$431,$E64)</f>
        <v>0</v>
      </c>
      <c r="J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forbrug'!J$2,'Forbrug af biomasse'!$B$2:$B$431,$E64)</f>
        <v>75311.342010026739</v>
      </c>
      <c r="K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forbrug'!K$2,'Forbrug af biomasse'!$B$2:$B$431,$E64)</f>
        <v>0</v>
      </c>
      <c r="L64" s="190">
        <f>IF(A64&lt;&gt;"Biogas",SUMIFS('Forbrug af biomasse'!$E$2:$E$431,'Forbrug af biomasse'!$C$2:$C$431,'Resultat-Produktion &amp; forbrug'!$A64,'Forbrug af biomasse'!$D$2:$D$431,'Resultat-Produktion &amp; forbrug'!$D64,'Forbrug af biomasse'!$A$2:$A$431,'Resultat-Produktion &amp; forbrug'!L$2,'Forbrug af biomasse'!$B$2:$B$431,$E64),F64)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55000000000000004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forbrug'!G$2,'Forbrug af biomasse'!$B$2:$B$431,$E65)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forbrug'!I$2,'Forbrug af biomasse'!$B$2:$B$431,$E65)</f>
        <v>0</v>
      </c>
      <c r="J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forbrug'!J$2,'Forbrug af biomasse'!$B$2:$B$431,$E65)</f>
        <v>0</v>
      </c>
      <c r="K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forbrug'!K$2,'Forbrug af biomasse'!$B$2:$B$431,$E65)</f>
        <v>0</v>
      </c>
      <c r="L65" s="190">
        <f>IF(A65&lt;&gt;"Biogas",SUMIFS('Forbrug af biomasse'!$E$2:$E$431,'Forbrug af biomasse'!$C$2:$C$431,'Resultat-Produktion &amp; forbrug'!$A65,'Forbrug af biomasse'!$D$2:$D$431,'Resultat-Produktion &amp; forbrug'!$D65,'Forbrug af biomasse'!$A$2:$A$431,'Resultat-Produktion &amp; forbrug'!L$2,'Forbrug af biomasse'!$B$2:$B$431,$E65),F65)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55000000000000004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forbrug'!G$2,'Forbrug af biomasse'!$B$2:$B$431,$E66)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forbrug'!I$2,'Forbrug af biomasse'!$B$2:$B$431,$E66)</f>
        <v>270140.71358529059</v>
      </c>
      <c r="J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forbrug'!J$2,'Forbrug af biomasse'!$B$2:$B$431,$E66)</f>
        <v>0</v>
      </c>
      <c r="K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forbrug'!K$2,'Forbrug af biomasse'!$B$2:$B$431,$E66)</f>
        <v>0</v>
      </c>
      <c r="L66" s="190">
        <f>IF(A66&lt;&gt;"Biogas",SUMIFS('Forbrug af biomasse'!$E$2:$E$431,'Forbrug af biomasse'!$C$2:$C$431,'Resultat-Produktion &amp; forbrug'!$A66,'Forbrug af biomasse'!$D$2:$D$431,'Resultat-Produktion &amp; forbrug'!$D66,'Forbrug af biomasse'!$A$2:$A$431,'Resultat-Produktion &amp; forbrug'!L$2,'Forbrug af biomasse'!$B$2:$B$431,$E66),F66)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55000000000000004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forbrug'!G$2,'Forbrug af biomasse'!$B$2:$B$431,$E67)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forbrug'!I$2,'Forbrug af biomasse'!$B$2:$B$431,$E67)</f>
        <v>0</v>
      </c>
      <c r="J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forbrug'!J$2,'Forbrug af biomasse'!$B$2:$B$431,$E67)</f>
        <v>52973.141962340742</v>
      </c>
      <c r="K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forbrug'!K$2,'Forbrug af biomasse'!$B$2:$B$431,$E67)</f>
        <v>0</v>
      </c>
      <c r="L67" s="190">
        <f>IF(A67&lt;&gt;"Biogas",SUMIFS('Forbrug af biomasse'!$E$2:$E$431,'Forbrug af biomasse'!$C$2:$C$431,'Resultat-Produktion &amp; forbrug'!$A67,'Forbrug af biomasse'!$D$2:$D$431,'Resultat-Produktion &amp; forbrug'!$D67,'Forbrug af biomasse'!$A$2:$A$431,'Resultat-Produktion &amp; forbrug'!L$2,'Forbrug af biomasse'!$B$2:$B$431,$E67),F67)</f>
        <v>1090857.6667890928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1143830.8087514336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11.580312356401583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11.274893587492029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972256.18743871851</v>
      </c>
      <c r="W67" s="187">
        <f>J67*IFERROR(VLOOKUP(A67,[1]Tørstofindhold!A$2:B$24,2,FALSE),0)</f>
        <v>45027.170667989631</v>
      </c>
      <c r="X67" s="188">
        <f t="shared" si="12"/>
        <v>927229.01677072886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forbrug'!G$2,'Forbrug af biomasse'!$B$2:$B$431,$E68)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forbrug'!I$2,'Forbrug af biomasse'!$B$2:$B$431,$E68)</f>
        <v>0</v>
      </c>
      <c r="J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forbrug'!J$2,'Forbrug af biomasse'!$B$2:$B$431,$E68)</f>
        <v>41.80391161429587</v>
      </c>
      <c r="K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forbrug'!K$2,'Forbrug af biomasse'!$B$2:$B$431,$E68)</f>
        <v>0</v>
      </c>
      <c r="L68" s="190">
        <f>IF(A68&lt;&gt;"Biogas",SUMIFS('Forbrug af biomasse'!$E$2:$E$431,'Forbrug af biomasse'!$C$2:$C$431,'Resultat-Produktion &amp; forbrug'!$A68,'Forbrug af biomasse'!$D$2:$D$431,'Resultat-Produktion &amp; forbrug'!$D68,'Forbrug af biomasse'!$A$2:$A$431,'Resultat-Produktion &amp; forbrug'!L$2,'Forbrug af biomasse'!$B$2:$B$431,$E68),F68)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55000000000000004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forbrug'!G$2,'Forbrug af biomasse'!$B$2:$B$431,$E69)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forbrug'!I$2,'Forbrug af biomasse'!$B$2:$B$431,$E69)</f>
        <v>0</v>
      </c>
      <c r="J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forbrug'!J$2,'Forbrug af biomasse'!$B$2:$B$431,$E69)</f>
        <v>0</v>
      </c>
      <c r="K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forbrug'!K$2,'Forbrug af biomasse'!$B$2:$B$431,$E69)</f>
        <v>0</v>
      </c>
      <c r="L69" s="190">
        <f>IF(A69&lt;&gt;"Biogas",SUMIFS('Forbrug af biomasse'!$E$2:$E$431,'Forbrug af biomasse'!$C$2:$C$431,'Resultat-Produktion &amp; forbrug'!$A69,'Forbrug af biomasse'!$D$2:$D$431,'Resultat-Produktion &amp; forbrug'!$D69,'Forbrug af biomasse'!$A$2:$A$431,'Resultat-Produktion &amp; forbrug'!L$2,'Forbrug af biomasse'!$B$2:$B$431,$E69),F69)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55000000000000004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forbrug'!G$2,'Forbrug af biomasse'!$B$2:$B$431,$E70)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forbrug'!I$2,'Forbrug af biomasse'!$B$2:$B$431,$E70)</f>
        <v>0</v>
      </c>
      <c r="J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forbrug'!J$2,'Forbrug af biomasse'!$B$2:$B$431,$E70)</f>
        <v>523057.13098607323</v>
      </c>
      <c r="K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forbrug'!K$2,'Forbrug af biomasse'!$B$2:$B$431,$E70)</f>
        <v>0</v>
      </c>
      <c r="L70" s="190">
        <f>IF(A70&lt;&gt;"Biogas",SUMIFS('Forbrug af biomasse'!$E$2:$E$431,'Forbrug af biomasse'!$C$2:$C$431,'Resultat-Produktion &amp; forbrug'!$A70,'Forbrug af biomasse'!$D$2:$D$431,'Resultat-Produktion &amp; forbrug'!$D70,'Forbrug af biomasse'!$A$2:$A$431,'Resultat-Produktion &amp; forbrug'!L$2,'Forbrug af biomasse'!$B$2:$B$431,$E70),F70)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55000000000000004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forbrug'!G$2,'Forbrug af biomasse'!$B$2:$B$431,$E71)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forbrug'!I$2,'Forbrug af biomasse'!$B$2:$B$431,$E71)</f>
        <v>0</v>
      </c>
      <c r="J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forbrug'!J$2,'Forbrug af biomasse'!$B$2:$B$431,$E71)</f>
        <v>0</v>
      </c>
      <c r="K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forbrug'!K$2,'Forbrug af biomasse'!$B$2:$B$431,$E71)</f>
        <v>0</v>
      </c>
      <c r="L71" s="190">
        <f>IF(A71&lt;&gt;"Biogas",SUMIFS('Forbrug af biomasse'!$E$2:$E$431,'Forbrug af biomasse'!$C$2:$C$431,'Resultat-Produktion &amp; forbrug'!$A71,'Forbrug af biomasse'!$D$2:$D$431,'Resultat-Produktion &amp; forbrug'!$D71,'Forbrug af biomasse'!$A$2:$A$431,'Resultat-Produktion &amp; forbrug'!L$2,'Forbrug af biomasse'!$B$2:$B$431,$E71),F71)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55000000000000004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forbrug'!G$2,'Forbrug af biomasse'!$B$2:$B$431,$E72)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forbrug'!I$2,'Forbrug af biomasse'!$B$2:$B$431,$E72)</f>
        <v>123531.68309679118</v>
      </c>
      <c r="J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forbrug'!J$2,'Forbrug af biomasse'!$B$2:$B$431,$E72)</f>
        <v>0</v>
      </c>
      <c r="K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forbrug'!K$2,'Forbrug af biomasse'!$B$2:$B$431,$E72)</f>
        <v>0</v>
      </c>
      <c r="L72" s="190">
        <f>IF(A72&lt;&gt;"Biogas",SUMIFS('Forbrug af biomasse'!$E$2:$E$431,'Forbrug af biomasse'!$C$2:$C$431,'Resultat-Produktion &amp; forbrug'!$A72,'Forbrug af biomasse'!$D$2:$D$431,'Resultat-Produktion &amp; forbrug'!$D72,'Forbrug af biomasse'!$A$2:$A$431,'Resultat-Produktion &amp; forbrug'!L$2,'Forbrug af biomasse'!$B$2:$B$431,$E72),F72)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55000000000000004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forbrug'!G$2,'Forbrug af biomasse'!$B$2:$B$431,$E73)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forbrug'!I$2,'Forbrug af biomasse'!$B$2:$B$431,$E73)</f>
        <v>295933.04302308214</v>
      </c>
      <c r="J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forbrug'!J$2,'Forbrug af biomasse'!$B$2:$B$431,$E73)</f>
        <v>2838.8656563257464</v>
      </c>
      <c r="K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forbrug'!K$2,'Forbrug af biomasse'!$B$2:$B$431,$E73)</f>
        <v>0</v>
      </c>
      <c r="L73" s="190">
        <f>IF(A73&lt;&gt;"Biogas",SUMIFS('Forbrug af biomasse'!$E$2:$E$431,'Forbrug af biomasse'!$C$2:$C$431,'Resultat-Produktion &amp; forbrug'!$A73,'Forbrug af biomasse'!$D$2:$D$431,'Resultat-Produktion &amp; forbrug'!$D73,'Forbrug af biomasse'!$A$2:$A$431,'Resultat-Produktion &amp; forbrug'!L$2,'Forbrug af biomasse'!$B$2:$B$431,$E73),F73)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55000000000000004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forbrug'!G$2,'Forbrug af biomasse'!$B$2:$B$431,$E74)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forbrug'!I$2,'Forbrug af biomasse'!$B$2:$B$431,$E74)</f>
        <v>0</v>
      </c>
      <c r="J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forbrug'!J$2,'Forbrug af biomasse'!$B$2:$B$431,$E74)</f>
        <v>0</v>
      </c>
      <c r="K74" s="190">
        <f ca="1">SUMIFS('Forbrug af biomasse'!$E$2:$E$431,'Forbrug af biomasse'!$C$2:$C$431,'Resultat-Produktion &amp; forbrug'!$A74,'Forbrug af biomasse'!$D$2:$D$431,'Resultat-Produktion &amp; forbrug'!$D74,'Forbrug af biomasse'!$A$2:$A$431,'Resultat-Produktion &amp; forbrug'!K$2,'Forbrug af biomasse'!$B$2:$B$431,$E74)</f>
        <v>571108.87935312989</v>
      </c>
      <c r="L74" s="190">
        <f>IF(A74&lt;&gt;"Biogas",SUMIFS('Forbrug af biomasse'!$E$2:$E$431,'Forbrug af biomasse'!$C$2:$C$431,'Resultat-Produktion &amp; forbrug'!$A74,'Forbrug af biomasse'!$D$2:$D$431,'Resultat-Produktion &amp; forbrug'!$D74,'Forbrug af biomasse'!$A$2:$A$431,'Resultat-Produktion &amp; forbrug'!L$2,'Forbrug af biomasse'!$B$2:$B$431,$E74),F74)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55000000000000004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forbrug'!G$2,'Forbrug af biomasse'!$B$2:$B$431,$E75)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forbrug'!I$2,'Forbrug af biomasse'!$B$2:$B$431,$E75)</f>
        <v>0</v>
      </c>
      <c r="J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forbrug'!J$2,'Forbrug af biomasse'!$B$2:$B$431,$E75)</f>
        <v>9867457.5006151944</v>
      </c>
      <c r="K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forbrug'!K$2,'Forbrug af biomasse'!$B$2:$B$431,$E75)</f>
        <v>3116039.2107205875</v>
      </c>
      <c r="L75" s="190">
        <f>IF(A75&lt;&gt;"Biogas",SUMIFS('Forbrug af biomasse'!$E$2:$E$431,'Forbrug af biomasse'!$C$2:$C$431,'Resultat-Produktion &amp; forbrug'!$A75,'Forbrug af biomasse'!$D$2:$D$431,'Resultat-Produktion &amp; forbrug'!$D75,'Forbrug af biomasse'!$A$2:$A$431,'Resultat-Produktion &amp; forbrug'!L$2,'Forbrug af biomasse'!$B$2:$B$431,$E75),F75)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55000000000000004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forbrug'!G$2,'Forbrug af biomasse'!$B$2:$B$431,$E76)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forbrug'!I$2,'Forbrug af biomasse'!$B$2:$B$431,$E76)</f>
        <v>0</v>
      </c>
      <c r="J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forbrug'!J$2,'Forbrug af biomasse'!$B$2:$B$431,$E76)</f>
        <v>0</v>
      </c>
      <c r="K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forbrug'!K$2,'Forbrug af biomasse'!$B$2:$B$431,$E76)</f>
        <v>0</v>
      </c>
      <c r="L76" s="190">
        <f>IF(A76&lt;&gt;"Biogas",SUMIFS('Forbrug af biomasse'!$E$2:$E$431,'Forbrug af biomasse'!$C$2:$C$431,'Resultat-Produktion &amp; forbrug'!$A76,'Forbrug af biomasse'!$D$2:$D$431,'Resultat-Produktion &amp; forbrug'!$D76,'Forbrug af biomasse'!$A$2:$A$431,'Resultat-Produktion &amp; forbrug'!L$2,'Forbrug af biomasse'!$B$2:$B$431,$E76),F76)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55000000000000004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forbrug'!G$2,'Forbrug af biomasse'!$B$2:$B$431,$E77)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forbrug'!I$2,'Forbrug af biomasse'!$B$2:$B$431,$E77)</f>
        <v>0</v>
      </c>
      <c r="J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forbrug'!J$2,'Forbrug af biomasse'!$B$2:$B$431,$E77)</f>
        <v>314782.00911940058</v>
      </c>
      <c r="K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forbrug'!K$2,'Forbrug af biomasse'!$B$2:$B$431,$E77)</f>
        <v>0</v>
      </c>
      <c r="L77" s="190">
        <f>IF(A77&lt;&gt;"Biogas",SUMIFS('Forbrug af biomasse'!$E$2:$E$431,'Forbrug af biomasse'!$C$2:$C$431,'Resultat-Produktion &amp; forbrug'!$A77,'Forbrug af biomasse'!$D$2:$D$431,'Resultat-Produktion &amp; forbrug'!$D77,'Forbrug af biomasse'!$A$2:$A$431,'Resultat-Produktion &amp; forbrug'!L$2,'Forbrug af biomasse'!$B$2:$B$431,$E77),F77)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55000000000000004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forbrug'!G$2,'Forbrug af biomasse'!$B$2:$B$431,$E78)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forbrug'!I$2,'Forbrug af biomasse'!$B$2:$B$431,$E78)</f>
        <v>472406.87601849809</v>
      </c>
      <c r="J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forbrug'!J$2,'Forbrug af biomasse'!$B$2:$B$431,$E78)</f>
        <v>0</v>
      </c>
      <c r="K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forbrug'!K$2,'Forbrug af biomasse'!$B$2:$B$431,$E78)</f>
        <v>0</v>
      </c>
      <c r="L78" s="190">
        <f>IF(A78&lt;&gt;"Biogas",SUMIFS('Forbrug af biomasse'!$E$2:$E$431,'Forbrug af biomasse'!$C$2:$C$431,'Resultat-Produktion &amp; forbrug'!$A78,'Forbrug af biomasse'!$D$2:$D$431,'Resultat-Produktion &amp; forbrug'!$D78,'Forbrug af biomasse'!$A$2:$A$431,'Resultat-Produktion &amp; forbrug'!L$2,'Forbrug af biomasse'!$B$2:$B$431,$E78),F78)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55000000000000004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forbrug'!G$2,'Forbrug af biomasse'!$B$2:$B$431,$E79)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forbrug'!I$2,'Forbrug af biomasse'!$B$2:$B$431,$E79)</f>
        <v>0</v>
      </c>
      <c r="J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forbrug'!J$2,'Forbrug af biomasse'!$B$2:$B$431,$E79)</f>
        <v>0</v>
      </c>
      <c r="K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forbrug'!K$2,'Forbrug af biomasse'!$B$2:$B$431,$E79)</f>
        <v>0</v>
      </c>
      <c r="L79" s="190">
        <f>IF(A79&lt;&gt;"Biogas",SUMIFS('Forbrug af biomasse'!$E$2:$E$431,'Forbrug af biomasse'!$C$2:$C$431,'Resultat-Produktion &amp; forbrug'!$A79,'Forbrug af biomasse'!$D$2:$D$431,'Resultat-Produktion &amp; forbrug'!$D79,'Forbrug af biomasse'!$A$2:$A$431,'Resultat-Produktion &amp; forbrug'!L$2,'Forbrug af biomasse'!$B$2:$B$431,$E79),F79)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55000000000000004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forbrug'!G$2,'Forbrug af biomasse'!$B$2:$B$431,$E80)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forbrug'!I$2,'Forbrug af biomasse'!$B$2:$B$431,$E80)</f>
        <v>60028.253038902265</v>
      </c>
      <c r="J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forbrug'!J$2,'Forbrug af biomasse'!$B$2:$B$431,$E80)</f>
        <v>0</v>
      </c>
      <c r="K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forbrug'!K$2,'Forbrug af biomasse'!$B$2:$B$431,$E80)</f>
        <v>0</v>
      </c>
      <c r="L80" s="190">
        <f>IF(A80&lt;&gt;"Biogas",SUMIFS('Forbrug af biomasse'!$E$2:$E$431,'Forbrug af biomasse'!$C$2:$C$431,'Resultat-Produktion &amp; forbrug'!$A80,'Forbrug af biomasse'!$D$2:$D$431,'Resultat-Produktion &amp; forbrug'!$D80,'Forbrug af biomasse'!$A$2:$A$431,'Resultat-Produktion &amp; forbrug'!L$2,'Forbrug af biomasse'!$B$2:$B$431,$E80),F80)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55000000000000004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forbrug'!G$2,'Forbrug af biomasse'!$B$2:$B$431,$E81)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forbrug'!I$2,'Forbrug af biomasse'!$B$2:$B$431,$E81)</f>
        <v>0</v>
      </c>
      <c r="J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forbrug'!J$2,'Forbrug af biomasse'!$B$2:$B$431,$E81)</f>
        <v>0</v>
      </c>
      <c r="K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forbrug'!K$2,'Forbrug af biomasse'!$B$2:$B$431,$E81)</f>
        <v>0</v>
      </c>
      <c r="L81" s="190">
        <f>IF(A81&lt;&gt;"Biogas",SUMIFS('Forbrug af biomasse'!$E$2:$E$431,'Forbrug af biomasse'!$C$2:$C$431,'Resultat-Produktion &amp; forbrug'!$A81,'Forbrug af biomasse'!$D$2:$D$431,'Resultat-Produktion &amp; forbrug'!$D81,'Forbrug af biomasse'!$A$2:$A$431,'Resultat-Produktion &amp; forbrug'!L$2,'Forbrug af biomasse'!$B$2:$B$431,$E81),F81)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55000000000000004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forbrug'!G$2,'Forbrug af biomasse'!$B$2:$B$431,$E82)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forbrug'!I$2,'Forbrug af biomasse'!$B$2:$B$431,$E82)</f>
        <v>0</v>
      </c>
      <c r="J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forbrug'!J$2,'Forbrug af biomasse'!$B$2:$B$431,$E82)</f>
        <v>0</v>
      </c>
      <c r="K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forbrug'!K$2,'Forbrug af biomasse'!$B$2:$B$431,$E82)</f>
        <v>0</v>
      </c>
      <c r="L82" s="190">
        <f>IF(A82&lt;&gt;"Biogas",SUMIFS('Forbrug af biomasse'!$E$2:$E$431,'Forbrug af biomasse'!$C$2:$C$431,'Resultat-Produktion &amp; forbrug'!$A82,'Forbrug af biomasse'!$D$2:$D$431,'Resultat-Produktion &amp; forbrug'!$D82,'Forbrug af biomasse'!$A$2:$A$431,'Resultat-Produktion &amp; forbrug'!L$2,'Forbrug af biomasse'!$B$2:$B$431,$E82),F82)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55000000000000004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forbrug'!G$2,'Forbrug af biomasse'!$B$2:$B$431,$E83)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forbrug'!I$2,'Forbrug af biomasse'!$B$2:$B$431,$E83)</f>
        <v>0</v>
      </c>
      <c r="J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forbrug'!J$2,'Forbrug af biomasse'!$B$2:$B$431,$E83)</f>
        <v>0</v>
      </c>
      <c r="K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forbrug'!K$2,'Forbrug af biomasse'!$B$2:$B$431,$E83)</f>
        <v>0</v>
      </c>
      <c r="L83" s="190">
        <f ca="1">IF(A83&lt;&gt;"Biogas",SUMIFS('Forbrug af biomasse'!$E$2:$E$431,'Forbrug af biomasse'!$C$2:$C$431,'Resultat-Produktion &amp; forbrug'!$A83,'Forbrug af biomasse'!$D$2:$D$431,'Resultat-Produktion &amp; forbrug'!$D83,'Forbrug af biomasse'!$A$2:$A$431,'Resultat-Produktion &amp; forbrug'!L$2,'Forbrug af biomasse'!$B$2:$B$431,$E83),F83)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55000000000000004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forbrug'!G$2,'Forbrug af biomasse'!$B$2:$B$431,$E84)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forbrug'!I$2,'Forbrug af biomasse'!$B$2:$B$431,$E84)</f>
        <v>0</v>
      </c>
      <c r="J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forbrug'!J$2,'Forbrug af biomasse'!$B$2:$B$431,$E84)</f>
        <v>0</v>
      </c>
      <c r="K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forbrug'!K$2,'Forbrug af biomasse'!$B$2:$B$431,$E84)</f>
        <v>0</v>
      </c>
      <c r="L84" s="190">
        <f ca="1">IF(A84&lt;&gt;"Biogas",SUMIFS('Forbrug af biomasse'!$E$2:$E$431,'Forbrug af biomasse'!$C$2:$C$431,'Resultat-Produktion &amp; forbrug'!$A84,'Forbrug af biomasse'!$D$2:$D$431,'Resultat-Produktion &amp; forbrug'!$D84,'Forbrug af biomasse'!$A$2:$A$431,'Resultat-Produktion &amp; forbrug'!L$2,'Forbrug af biomasse'!$B$2:$B$431,$E84),F84)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55000000000000004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forbrug'!G$2,'Forbrug af biomasse'!$B$2:$B$431,$E85)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forbrug'!I$2,'Forbrug af biomasse'!$B$2:$B$431,$E85)</f>
        <v>0</v>
      </c>
      <c r="J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forbrug'!J$2,'Forbrug af biomasse'!$B$2:$B$431,$E85)</f>
        <v>0</v>
      </c>
      <c r="K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forbrug'!K$2,'Forbrug af biomasse'!$B$2:$B$431,$E85)</f>
        <v>0</v>
      </c>
      <c r="L85" s="190">
        <f>IF(A85&lt;&gt;"Biogas",SUMIFS('Forbrug af biomasse'!$E$2:$E$431,'Forbrug af biomasse'!$C$2:$C$431,'Resultat-Produktion &amp; forbrug'!$A85,'Forbrug af biomasse'!$D$2:$D$431,'Resultat-Produktion &amp; forbrug'!$D85,'Forbrug af biomasse'!$A$2:$A$431,'Resultat-Produktion &amp; forbrug'!L$2,'Forbrug af biomasse'!$B$2:$B$431,$E85),F85)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55000000000000004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forbrug'!G$2,'Forbrug af biomasse'!$B$2:$B$431,$E86)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forbrug'!I$2,'Forbrug af biomasse'!$B$2:$B$431,$E86)</f>
        <v>0</v>
      </c>
      <c r="J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forbrug'!J$2,'Forbrug af biomasse'!$B$2:$B$431,$E86)</f>
        <v>0</v>
      </c>
      <c r="K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forbrug'!K$2,'Forbrug af biomasse'!$B$2:$B$431,$E86)</f>
        <v>0</v>
      </c>
      <c r="L86" s="190">
        <f>IF(A86&lt;&gt;"Biogas",SUMIFS('Forbrug af biomasse'!$E$2:$E$431,'Forbrug af biomasse'!$C$2:$C$431,'Resultat-Produktion &amp; forbrug'!$A86,'Forbrug af biomasse'!$D$2:$D$431,'Resultat-Produktion &amp; forbrug'!$D86,'Forbrug af biomasse'!$A$2:$A$431,'Resultat-Produktion &amp; forbrug'!L$2,'Forbrug af biomasse'!$B$2:$B$431,$E86),F86)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55000000000000004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forbrug'!G$2,'Forbrug af biomasse'!$B$2:$B$431,$E87)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forbrug'!I$2,'Forbrug af biomasse'!$B$2:$B$431,$E87)</f>
        <v>0</v>
      </c>
      <c r="J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forbrug'!J$2,'Forbrug af biomasse'!$B$2:$B$431,$E87)</f>
        <v>0</v>
      </c>
      <c r="K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forbrug'!K$2,'Forbrug af biomasse'!$B$2:$B$431,$E87)</f>
        <v>0</v>
      </c>
      <c r="L87" s="190">
        <f>IF(A87&lt;&gt;"Biogas",SUMIFS('Forbrug af biomasse'!$E$2:$E$431,'Forbrug af biomasse'!$C$2:$C$431,'Resultat-Produktion &amp; forbrug'!$A87,'Forbrug af biomasse'!$D$2:$D$431,'Resultat-Produktion &amp; forbrug'!$D87,'Forbrug af biomasse'!$A$2:$A$431,'Resultat-Produktion &amp; forbrug'!L$2,'Forbrug af biomasse'!$B$2:$B$431,$E87),F87)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55000000000000004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forbrug'!G$2,'Forbrug af biomasse'!$B$2:$B$431,$E88)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forbrug'!I$2,'Forbrug af biomasse'!$B$2:$B$431,$E88)</f>
        <v>0</v>
      </c>
      <c r="J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forbrug'!J$2,'Forbrug af biomasse'!$B$2:$B$431,$E88)</f>
        <v>0</v>
      </c>
      <c r="K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forbrug'!K$2,'Forbrug af biomasse'!$B$2:$B$431,$E88)</f>
        <v>0</v>
      </c>
      <c r="L88" s="190">
        <f>IF(A88&lt;&gt;"Biogas",SUMIFS('Forbrug af biomasse'!$E$2:$E$431,'Forbrug af biomasse'!$C$2:$C$431,'Resultat-Produktion &amp; forbrug'!$A88,'Forbrug af biomasse'!$D$2:$D$431,'Resultat-Produktion &amp; forbrug'!$D88,'Forbrug af biomasse'!$A$2:$A$431,'Resultat-Produktion &amp; forbrug'!L$2,'Forbrug af biomasse'!$B$2:$B$431,$E88),F88)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55000000000000004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forbrug'!G$2,'Forbrug af biomasse'!$B$2:$B$431,$E89)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forbrug'!I$2,'Forbrug af biomasse'!$B$2:$B$431,$E89)</f>
        <v>0</v>
      </c>
      <c r="J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forbrug'!J$2,'Forbrug af biomasse'!$B$2:$B$431,$E89)</f>
        <v>4123.4286638275544</v>
      </c>
      <c r="K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forbrug'!K$2,'Forbrug af biomasse'!$B$2:$B$431,$E89)</f>
        <v>0</v>
      </c>
      <c r="L89" s="190">
        <f>IF(A89&lt;&gt;"Biogas",SUMIFS('Forbrug af biomasse'!$E$2:$E$431,'Forbrug af biomasse'!$C$2:$C$431,'Resultat-Produktion &amp; forbrug'!$A89,'Forbrug af biomasse'!$D$2:$D$431,'Resultat-Produktion &amp; forbrug'!$D89,'Forbrug af biomasse'!$A$2:$A$431,'Resultat-Produktion &amp; forbrug'!L$2,'Forbrug af biomasse'!$B$2:$B$431,$E89),F89)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55000000000000004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forbrug'!G$2,'Forbrug af biomasse'!$B$2:$B$431,$E90)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forbrug'!I$2,'Forbrug af biomasse'!$B$2:$B$431,$E90)</f>
        <v>0</v>
      </c>
      <c r="J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forbrug'!J$2,'Forbrug af biomasse'!$B$2:$B$431,$E90)</f>
        <v>0</v>
      </c>
      <c r="K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forbrug'!K$2,'Forbrug af biomasse'!$B$2:$B$431,$E90)</f>
        <v>0</v>
      </c>
      <c r="L90" s="190">
        <f>IF(A90&lt;&gt;"Biogas",SUMIFS('Forbrug af biomasse'!$E$2:$E$431,'Forbrug af biomasse'!$C$2:$C$431,'Resultat-Produktion &amp; forbrug'!$A90,'Forbrug af biomasse'!$D$2:$D$431,'Resultat-Produktion &amp; forbrug'!$D90,'Forbrug af biomasse'!$A$2:$A$431,'Resultat-Produktion &amp; forbrug'!L$2,'Forbrug af biomasse'!$B$2:$B$431,$E90),F90)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55000000000000004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forbrug'!G$2,'Forbrug af biomasse'!$B$2:$B$431,$E91)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forbrug'!I$2,'Forbrug af biomasse'!$B$2:$B$431,$E91)</f>
        <v>0</v>
      </c>
      <c r="J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forbrug'!J$2,'Forbrug af biomasse'!$B$2:$B$431,$E91)</f>
        <v>0</v>
      </c>
      <c r="K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forbrug'!K$2,'Forbrug af biomasse'!$B$2:$B$431,$E91)</f>
        <v>0</v>
      </c>
      <c r="L91" s="190">
        <f>IF(A91&lt;&gt;"Biogas",SUMIFS('Forbrug af biomasse'!$E$2:$E$431,'Forbrug af biomasse'!$C$2:$C$431,'Resultat-Produktion &amp; forbrug'!$A91,'Forbrug af biomasse'!$D$2:$D$431,'Resultat-Produktion &amp; forbrug'!$D91,'Forbrug af biomasse'!$A$2:$A$431,'Resultat-Produktion &amp; forbrug'!L$2,'Forbrug af biomasse'!$B$2:$B$431,$E91),F91)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55000000000000004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forbrug'!G$2,'Forbrug af biomasse'!$B$2:$B$431,$E92)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forbrug'!I$2,'Forbrug af biomasse'!$B$2:$B$431,$E92)</f>
        <v>0</v>
      </c>
      <c r="J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forbrug'!J$2,'Forbrug af biomasse'!$B$2:$B$431,$E92)</f>
        <v>1507101.1523820646</v>
      </c>
      <c r="K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forbrug'!K$2,'Forbrug af biomasse'!$B$2:$B$431,$E92)</f>
        <v>0</v>
      </c>
      <c r="L92" s="190">
        <f>IF(A92&lt;&gt;"Biogas",SUMIFS('Forbrug af biomasse'!$E$2:$E$431,'Forbrug af biomasse'!$C$2:$C$431,'Resultat-Produktion &amp; forbrug'!$A92,'Forbrug af biomasse'!$D$2:$D$431,'Resultat-Produktion &amp; forbrug'!$D92,'Forbrug af biomasse'!$A$2:$A$431,'Resultat-Produktion &amp; forbrug'!L$2,'Forbrug af biomasse'!$B$2:$B$431,$E92),F92)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55000000000000004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forbrug'!G$2,'Forbrug af biomasse'!$B$2:$B$431,$E93)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forbrug'!I$2,'Forbrug af biomasse'!$B$2:$B$431,$E93)</f>
        <v>0</v>
      </c>
      <c r="J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forbrug'!J$2,'Forbrug af biomasse'!$B$2:$B$431,$E93)</f>
        <v>7989661.5832169671</v>
      </c>
      <c r="K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forbrug'!K$2,'Forbrug af biomasse'!$B$2:$B$431,$E93)</f>
        <v>7085171.5926641021</v>
      </c>
      <c r="L93" s="190">
        <f>IF(A93&lt;&gt;"Biogas",SUMIFS('Forbrug af biomasse'!$E$2:$E$431,'Forbrug af biomasse'!$C$2:$C$431,'Resultat-Produktion &amp; forbrug'!$A93,'Forbrug af biomasse'!$D$2:$D$431,'Resultat-Produktion &amp; forbrug'!$D93,'Forbrug af biomasse'!$A$2:$A$431,'Resultat-Produktion &amp; forbrug'!L$2,'Forbrug af biomasse'!$B$2:$B$431,$E93),F93)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55000000000000004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forbrug'!G$2,'Forbrug af biomasse'!$B$2:$B$431,$E94)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forbrug'!I$2,'Forbrug af biomasse'!$B$2:$B$431,$E94)</f>
        <v>121875.54404868034</v>
      </c>
      <c r="J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forbrug'!J$2,'Forbrug af biomasse'!$B$2:$B$431,$E94)</f>
        <v>0</v>
      </c>
      <c r="K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forbrug'!K$2,'Forbrug af biomasse'!$B$2:$B$431,$E94)</f>
        <v>0</v>
      </c>
      <c r="L94" s="190">
        <f>IF(A94&lt;&gt;"Biogas",SUMIFS('Forbrug af biomasse'!$E$2:$E$431,'Forbrug af biomasse'!$C$2:$C$431,'Resultat-Produktion &amp; forbrug'!$A94,'Forbrug af biomasse'!$D$2:$D$431,'Resultat-Produktion &amp; forbrug'!$D94,'Forbrug af biomasse'!$A$2:$A$431,'Resultat-Produktion &amp; forbrug'!L$2,'Forbrug af biomasse'!$B$2:$B$431,$E94),F94)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55000000000000004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forbrug'!G$2,'Forbrug af biomasse'!$B$2:$B$431,$E95)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forbrug'!I$2,'Forbrug af biomasse'!$B$2:$B$431,$E95)</f>
        <v>0</v>
      </c>
      <c r="J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forbrug'!J$2,'Forbrug af biomasse'!$B$2:$B$431,$E95)</f>
        <v>0</v>
      </c>
      <c r="K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forbrug'!K$2,'Forbrug af biomasse'!$B$2:$B$431,$E95)</f>
        <v>0</v>
      </c>
      <c r="L95" s="190">
        <f>IF(A95&lt;&gt;"Biogas",SUMIFS('Forbrug af biomasse'!$E$2:$E$431,'Forbrug af biomasse'!$C$2:$C$431,'Resultat-Produktion &amp; forbrug'!$A95,'Forbrug af biomasse'!$D$2:$D$431,'Resultat-Produktion &amp; forbrug'!$D95,'Forbrug af biomasse'!$A$2:$A$431,'Resultat-Produktion &amp; forbrug'!L$2,'Forbrug af biomasse'!$B$2:$B$431,$E95),F95)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55000000000000004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forbrug'!G$2,'Forbrug af biomasse'!$B$2:$B$431,$E96)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forbrug'!I$2,'Forbrug af biomasse'!$B$2:$B$431,$E96)</f>
        <v>0</v>
      </c>
      <c r="J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forbrug'!J$2,'Forbrug af biomasse'!$B$2:$B$431,$E96)</f>
        <v>0</v>
      </c>
      <c r="K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forbrug'!K$2,'Forbrug af biomasse'!$B$2:$B$431,$E96)</f>
        <v>0</v>
      </c>
      <c r="L96" s="190">
        <f>IF(A96&lt;&gt;"Biogas",SUMIFS('Forbrug af biomasse'!$E$2:$E$431,'Forbrug af biomasse'!$C$2:$C$431,'Resultat-Produktion &amp; forbrug'!$A96,'Forbrug af biomasse'!$D$2:$D$431,'Resultat-Produktion &amp; forbrug'!$D96,'Forbrug af biomasse'!$A$2:$A$431,'Resultat-Produktion &amp; forbrug'!L$2,'Forbrug af biomasse'!$B$2:$B$431,$E96),F96)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55000000000000004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775847.24461679976</v>
      </c>
      <c r="G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forbrug'!G$2,'Forbrug af biomasse'!$B$2:$B$431,$E97)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forbrug'!I$2,'Forbrug af biomasse'!$B$2:$B$431,$E97)</f>
        <v>0</v>
      </c>
      <c r="J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forbrug'!J$2,'Forbrug af biomasse'!$B$2:$B$431,$E97)</f>
        <v>0</v>
      </c>
      <c r="K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forbrug'!K$2,'Forbrug af biomasse'!$B$2:$B$431,$E97)</f>
        <v>0</v>
      </c>
      <c r="L97" s="190">
        <f ca="1">IF(A97&lt;&gt;"Biogas",SUMIFS('Forbrug af biomasse'!$E$2:$E$431,'Forbrug af biomasse'!$C$2:$C$431,'Resultat-Produktion &amp; forbrug'!$A97,'Forbrug af biomasse'!$D$2:$D$431,'Resultat-Produktion &amp; forbrug'!$D97,'Forbrug af biomasse'!$A$2:$A$431,'Resultat-Produktion &amp; forbrug'!L$2,'Forbrug af biomasse'!$B$2:$B$431,$E97),F97)</f>
        <v>775847.24461679976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775847.24461679976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14.741097647719196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14.741097647719196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383721.11640005885</v>
      </c>
      <c r="W97" s="187">
        <f>J97*IFERROR(VLOOKUP(A97,[1]Tørstofindhold!A$2:B$24,2,FALSE),0)</f>
        <v>0</v>
      </c>
      <c r="X97" s="188">
        <f t="shared" ca="1" si="26"/>
        <v>383721.11640005885</v>
      </c>
      <c r="Y97" s="168">
        <f t="shared" ca="1" si="21"/>
        <v>0</v>
      </c>
      <c r="Z97" s="103">
        <f t="shared" ca="1" si="22"/>
        <v>0</v>
      </c>
    </row>
    <row r="98" spans="1:26" x14ac:dyDescent="0.55000000000000004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341414.36015622073</v>
      </c>
      <c r="G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forbrug'!G$2,'Forbrug af biomasse'!$B$2:$B$431,$E98)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forbrug'!I$2,'Forbrug af biomasse'!$B$2:$B$431,$E98)</f>
        <v>0</v>
      </c>
      <c r="J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forbrug'!J$2,'Forbrug af biomasse'!$B$2:$B$431,$E98)</f>
        <v>0</v>
      </c>
      <c r="K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forbrug'!K$2,'Forbrug af biomasse'!$B$2:$B$431,$E98)</f>
        <v>0</v>
      </c>
      <c r="L98" s="190">
        <f>IF(A98&lt;&gt;"Biogas",SUMIFS('Forbrug af biomasse'!$E$2:$E$431,'Forbrug af biomasse'!$C$2:$C$431,'Resultat-Produktion &amp; forbrug'!$A98,'Forbrug af biomasse'!$D$2:$D$431,'Resultat-Produktion &amp; forbrug'!$D98,'Forbrug af biomasse'!$A$2:$A$431,'Resultat-Produktion &amp; forbrug'!L$2,'Forbrug af biomasse'!$B$2:$B$431,$E98),F98)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341414.36015622073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55000000000000004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forbrug'!G$2,'Forbrug af biomasse'!$B$2:$B$431,$E99)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forbrug'!I$2,'Forbrug af biomasse'!$B$2:$B$431,$E99)</f>
        <v>33849.968886444818</v>
      </c>
      <c r="J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forbrug'!J$2,'Forbrug af biomasse'!$B$2:$B$431,$E99)</f>
        <v>0</v>
      </c>
      <c r="K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forbrug'!K$2,'Forbrug af biomasse'!$B$2:$B$431,$E99)</f>
        <v>0</v>
      </c>
      <c r="L99" s="190">
        <f>IF(A99&lt;&gt;"Biogas",SUMIFS('Forbrug af biomasse'!$E$2:$E$431,'Forbrug af biomasse'!$C$2:$C$431,'Resultat-Produktion &amp; forbrug'!$A99,'Forbrug af biomasse'!$D$2:$D$431,'Resultat-Produktion &amp; forbrug'!$D99,'Forbrug af biomasse'!$A$2:$A$431,'Resultat-Produktion &amp; forbrug'!L$2,'Forbrug af biomasse'!$B$2:$B$431,$E99),F99)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55000000000000004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forbrug'!G$2,'Forbrug af biomasse'!$B$2:$B$431,$E100)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forbrug'!I$2,'Forbrug af biomasse'!$B$2:$B$431,$E100)</f>
        <v>0</v>
      </c>
      <c r="J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forbrug'!J$2,'Forbrug af biomasse'!$B$2:$B$431,$E100)</f>
        <v>0</v>
      </c>
      <c r="K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forbrug'!K$2,'Forbrug af biomasse'!$B$2:$B$431,$E100)</f>
        <v>0</v>
      </c>
      <c r="L100" s="190">
        <f>IF(A100&lt;&gt;"Biogas",SUMIFS('Forbrug af biomasse'!$E$2:$E$431,'Forbrug af biomasse'!$C$2:$C$431,'Resultat-Produktion &amp; forbrug'!$A100,'Forbrug af biomasse'!$D$2:$D$431,'Resultat-Produktion &amp; forbrug'!$D100,'Forbrug af biomasse'!$A$2:$A$431,'Resultat-Produktion &amp; forbrug'!L$2,'Forbrug af biomasse'!$B$2:$B$431,$E100),F100)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55000000000000004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forbrug'!G$2,'Forbrug af biomasse'!$B$2:$B$431,$E101)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forbrug'!I$2,'Forbrug af biomasse'!$B$2:$B$431,$E101)</f>
        <v>0</v>
      </c>
      <c r="J101" s="190">
        <f ca="1">SUMIFS('Forbrug af biomasse'!$E$2:$E$431,'Forbrug af biomasse'!$C$2:$C$431,'Resultat-Produktion &amp; forbrug'!$A101,'Forbrug af biomasse'!$D$2:$D$431,'Resultat-Produktion &amp; forbrug'!$D101,'Forbrug af biomasse'!$A$2:$A$431,'Resultat-Produktion &amp; forbrug'!J$2,'Forbrug af biomasse'!$B$2:$B$431,$E101)</f>
        <v>197484.23354298095</v>
      </c>
      <c r="K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forbrug'!K$2,'Forbrug af biomasse'!$B$2:$B$431,$E101)</f>
        <v>0</v>
      </c>
      <c r="L101" s="190">
        <f ca="1">IF(A101&lt;&gt;"Biogas",SUMIFS('Forbrug af biomasse'!$E$2:$E$431,'Forbrug af biomasse'!$C$2:$C$431,'Resultat-Produktion &amp; forbrug'!$A101,'Forbrug af biomasse'!$D$2:$D$431,'Resultat-Produktion &amp; forbrug'!$D101,'Forbrug af biomasse'!$A$2:$A$431,'Resultat-Produktion &amp; forbrug'!L$2,'Forbrug af biomasse'!$B$2:$B$431,$E101),F101)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55000000000000004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forbrug'!G$2,'Forbrug af biomasse'!$B$2:$B$431,$E102)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forbrug'!I$2,'Forbrug af biomasse'!$B$2:$B$431,$E102)</f>
        <v>0</v>
      </c>
      <c r="J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forbrug'!J$2,'Forbrug af biomasse'!$B$2:$B$431,$E102)</f>
        <v>0</v>
      </c>
      <c r="K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forbrug'!K$2,'Forbrug af biomasse'!$B$2:$B$431,$E102)</f>
        <v>0</v>
      </c>
      <c r="L102" s="190">
        <f ca="1">IF(A102&lt;&gt;"Biogas",SUMIFS('Forbrug af biomasse'!$E$2:$E$431,'Forbrug af biomasse'!$C$2:$C$431,'Resultat-Produktion &amp; forbrug'!$A102,'Forbrug af biomasse'!$D$2:$D$431,'Resultat-Produktion &amp; forbrug'!$D102,'Forbrug af biomasse'!$A$2:$A$431,'Resultat-Produktion &amp; forbrug'!L$2,'Forbrug af biomasse'!$B$2:$B$431,$E102),F102)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55000000000000004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forbrug'!G$2,'Forbrug af biomasse'!$B$2:$B$431,$E103)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forbrug'!I$2,'Forbrug af biomasse'!$B$2:$B$431,$E103)</f>
        <v>0</v>
      </c>
      <c r="J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forbrug'!J$2,'Forbrug af biomasse'!$B$2:$B$431,$E103)</f>
        <v>0</v>
      </c>
      <c r="K103" s="190">
        <f ca="1">SUMIFS('Forbrug af biomasse'!$E$2:$E$431,'Forbrug af biomasse'!$C$2:$C$431,'Resultat-Produktion &amp; forbrug'!$A103,'Forbrug af biomasse'!$D$2:$D$431,'Resultat-Produktion &amp; forbrug'!$D103,'Forbrug af biomasse'!$A$2:$A$431,'Resultat-Produktion &amp; forbrug'!K$2,'Forbrug af biomasse'!$B$2:$B$431,$E103)</f>
        <v>17222550.97014698</v>
      </c>
      <c r="L103" s="190">
        <f>IF(A103&lt;&gt;"Biogas",SUMIFS('Forbrug af biomasse'!$E$2:$E$431,'Forbrug af biomasse'!$C$2:$C$431,'Resultat-Produktion &amp; forbrug'!$A103,'Forbrug af biomasse'!$D$2:$D$431,'Resultat-Produktion &amp; forbrug'!$D103,'Forbrug af biomasse'!$A$2:$A$431,'Resultat-Produktion &amp; forbrug'!L$2,'Forbrug af biomasse'!$B$2:$B$431,$E103),F103)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55000000000000004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forbrug'!G$2,'Forbrug af biomasse'!$B$2:$B$431,$E104)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forbrug'!I$2,'Forbrug af biomasse'!$B$2:$B$431,$E104)</f>
        <v>0</v>
      </c>
      <c r="J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forbrug'!J$2,'Forbrug af biomasse'!$B$2:$B$431,$E104)</f>
        <v>0</v>
      </c>
      <c r="K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forbrug'!K$2,'Forbrug af biomasse'!$B$2:$B$431,$E104)</f>
        <v>0</v>
      </c>
      <c r="L104" s="190">
        <f>IF(A104&lt;&gt;"Biogas",SUMIFS('Forbrug af biomasse'!$E$2:$E$431,'Forbrug af biomasse'!$C$2:$C$431,'Resultat-Produktion &amp; forbrug'!$A104,'Forbrug af biomasse'!$D$2:$D$431,'Resultat-Produktion &amp; forbrug'!$D104,'Forbrug af biomasse'!$A$2:$A$431,'Resultat-Produktion &amp; forbrug'!L$2,'Forbrug af biomasse'!$B$2:$B$431,$E104),F104)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55000000000000004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forbrug'!G$2,'Forbrug af biomasse'!$B$2:$B$431,$E105)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forbrug'!I$2,'Forbrug af biomasse'!$B$2:$B$431,$E105)</f>
        <v>0</v>
      </c>
      <c r="J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forbrug'!J$2,'Forbrug af biomasse'!$B$2:$B$431,$E105)</f>
        <v>1388988.8638442878</v>
      </c>
      <c r="K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forbrug'!K$2,'Forbrug af biomasse'!$B$2:$B$431,$E105)</f>
        <v>525831.49845533748</v>
      </c>
      <c r="L105" s="190">
        <f>IF(A105&lt;&gt;"Biogas",SUMIFS('Forbrug af biomasse'!$E$2:$E$431,'Forbrug af biomasse'!$C$2:$C$431,'Resultat-Produktion &amp; forbrug'!$A105,'Forbrug af biomasse'!$D$2:$D$431,'Resultat-Produktion &amp; forbrug'!$D105,'Forbrug af biomasse'!$A$2:$A$431,'Resultat-Produktion &amp; forbrug'!L$2,'Forbrug af biomasse'!$B$2:$B$431,$E105),F105)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55000000000000004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forbrug'!G$2,'Forbrug af biomasse'!$B$2:$B$431,$E106)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forbrug'!I$2,'Forbrug af biomasse'!$B$2:$B$431,$E106)</f>
        <v>0</v>
      </c>
      <c r="J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forbrug'!J$2,'Forbrug af biomasse'!$B$2:$B$431,$E106)</f>
        <v>0</v>
      </c>
      <c r="K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forbrug'!K$2,'Forbrug af biomasse'!$B$2:$B$431,$E106)</f>
        <v>0</v>
      </c>
      <c r="L106" s="190">
        <f>IF(A106&lt;&gt;"Biogas",SUMIFS('Forbrug af biomasse'!$E$2:$E$431,'Forbrug af biomasse'!$C$2:$C$431,'Resultat-Produktion &amp; forbrug'!$A106,'Forbrug af biomasse'!$D$2:$D$431,'Resultat-Produktion &amp; forbrug'!$D106,'Forbrug af biomasse'!$A$2:$A$431,'Resultat-Produktion &amp; forbrug'!L$2,'Forbrug af biomasse'!$B$2:$B$431,$E106),F106)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55000000000000004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forbrug'!G$2,'Forbrug af biomasse'!$B$2:$B$431,$E107)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forbrug'!I$2,'Forbrug af biomasse'!$B$2:$B$431,$E107)</f>
        <v>0</v>
      </c>
      <c r="J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forbrug'!J$2,'Forbrug af biomasse'!$B$2:$B$431,$E107)</f>
        <v>4307.7658612412106</v>
      </c>
      <c r="K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forbrug'!K$2,'Forbrug af biomasse'!$B$2:$B$431,$E107)</f>
        <v>4307.7658612412106</v>
      </c>
      <c r="L107" s="190">
        <f>IF(A107&lt;&gt;"Biogas",SUMIFS('Forbrug af biomasse'!$E$2:$E$431,'Forbrug af biomasse'!$C$2:$C$431,'Resultat-Produktion &amp; forbrug'!$A107,'Forbrug af biomasse'!$D$2:$D$431,'Resultat-Produktion &amp; forbrug'!$D107,'Forbrug af biomasse'!$A$2:$A$431,'Resultat-Produktion &amp; forbrug'!L$2,'Forbrug af biomasse'!$B$2:$B$431,$E107),F107)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55000000000000004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forbrug'!G$2,'Forbrug af biomasse'!$B$2:$B$431,$E108)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forbrug'!I$2,'Forbrug af biomasse'!$B$2:$B$431,$E108)</f>
        <v>36670.799626981883</v>
      </c>
      <c r="J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forbrug'!J$2,'Forbrug af biomasse'!$B$2:$B$431,$E108)</f>
        <v>0</v>
      </c>
      <c r="K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forbrug'!K$2,'Forbrug af biomasse'!$B$2:$B$431,$E108)</f>
        <v>0</v>
      </c>
      <c r="L108" s="190">
        <f>IF(A108&lt;&gt;"Biogas",SUMIFS('Forbrug af biomasse'!$E$2:$E$431,'Forbrug af biomasse'!$C$2:$C$431,'Resultat-Produktion &amp; forbrug'!$A108,'Forbrug af biomasse'!$D$2:$D$431,'Resultat-Produktion &amp; forbrug'!$D108,'Forbrug af biomasse'!$A$2:$A$431,'Resultat-Produktion &amp; forbrug'!L$2,'Forbrug af biomasse'!$B$2:$B$431,$E108),F108)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55000000000000004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forbrug'!G$2,'Forbrug af biomasse'!$B$2:$B$431,$E109)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forbrug'!I$2,'Forbrug af biomasse'!$B$2:$B$431,$E109)</f>
        <v>0</v>
      </c>
      <c r="J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forbrug'!J$2,'Forbrug af biomasse'!$B$2:$B$431,$E109)</f>
        <v>0</v>
      </c>
      <c r="K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forbrug'!K$2,'Forbrug af biomasse'!$B$2:$B$431,$E109)</f>
        <v>0</v>
      </c>
      <c r="L109" s="190">
        <f>IF(A109&lt;&gt;"Biogas",SUMIFS('Forbrug af biomasse'!$E$2:$E$431,'Forbrug af biomasse'!$C$2:$C$431,'Resultat-Produktion &amp; forbrug'!$A109,'Forbrug af biomasse'!$D$2:$D$431,'Resultat-Produktion &amp; forbrug'!$D109,'Forbrug af biomasse'!$A$2:$A$431,'Resultat-Produktion &amp; forbrug'!L$2,'Forbrug af biomasse'!$B$2:$B$431,$E109),F109)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55000000000000004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forbrug'!G$2,'Forbrug af biomasse'!$B$2:$B$431,$E110)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forbrug'!I$2,'Forbrug af biomasse'!$B$2:$B$431,$E110)</f>
        <v>267978.92035102146</v>
      </c>
      <c r="J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forbrug'!J$2,'Forbrug af biomasse'!$B$2:$B$431,$E110)</f>
        <v>0</v>
      </c>
      <c r="K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forbrug'!K$2,'Forbrug af biomasse'!$B$2:$B$431,$E110)</f>
        <v>0</v>
      </c>
      <c r="L110" s="190">
        <f>IF(A110&lt;&gt;"Biogas",SUMIFS('Forbrug af biomasse'!$E$2:$E$431,'Forbrug af biomasse'!$C$2:$C$431,'Resultat-Produktion &amp; forbrug'!$A110,'Forbrug af biomasse'!$D$2:$D$431,'Resultat-Produktion &amp; forbrug'!$D110,'Forbrug af biomasse'!$A$2:$A$431,'Resultat-Produktion &amp; forbrug'!L$2,'Forbrug af biomasse'!$B$2:$B$431,$E110),F110)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55000000000000004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forbrug'!G$2,'Forbrug af biomasse'!$B$2:$B$431,$E111)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forbrug'!I$2,'Forbrug af biomasse'!$B$2:$B$431,$E111)</f>
        <v>0</v>
      </c>
      <c r="J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forbrug'!J$2,'Forbrug af biomasse'!$B$2:$B$431,$E111)</f>
        <v>114193.60000000001</v>
      </c>
      <c r="K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forbrug'!K$2,'Forbrug af biomasse'!$B$2:$B$431,$E111)</f>
        <v>0</v>
      </c>
      <c r="L111" s="190">
        <f>IF(A111&lt;&gt;"Biogas",SUMIFS('Forbrug af biomasse'!$E$2:$E$431,'Forbrug af biomasse'!$C$2:$C$431,'Resultat-Produktion &amp; forbrug'!$A111,'Forbrug af biomasse'!$D$2:$D$431,'Resultat-Produktion &amp; forbrug'!$D111,'Forbrug af biomasse'!$A$2:$A$431,'Resultat-Produktion &amp; forbrug'!L$2,'Forbrug af biomasse'!$B$2:$B$431,$E111),F111)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55000000000000004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forbrug'!G$2,'Forbrug af biomasse'!$B$2:$B$431,$E112)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forbrug'!I$2,'Forbrug af biomasse'!$B$2:$B$431,$E112)</f>
        <v>0</v>
      </c>
      <c r="J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forbrug'!J$2,'Forbrug af biomasse'!$B$2:$B$431,$E112)</f>
        <v>75243.769743329321</v>
      </c>
      <c r="K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forbrug'!K$2,'Forbrug af biomasse'!$B$2:$B$431,$E112)</f>
        <v>0</v>
      </c>
      <c r="L112" s="190">
        <f>IF(A112&lt;&gt;"Biogas",SUMIFS('Forbrug af biomasse'!$E$2:$E$431,'Forbrug af biomasse'!$C$2:$C$431,'Resultat-Produktion &amp; forbrug'!$A112,'Forbrug af biomasse'!$D$2:$D$431,'Resultat-Produktion &amp; forbrug'!$D112,'Forbrug af biomasse'!$A$2:$A$431,'Resultat-Produktion &amp; forbrug'!L$2,'Forbrug af biomasse'!$B$2:$B$431,$E112),F112)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55000000000000004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forbrug'!G$2,'Forbrug af biomasse'!$B$2:$B$431,$E113)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forbrug'!I$2,'Forbrug af biomasse'!$B$2:$B$431,$E113)</f>
        <v>0</v>
      </c>
      <c r="J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forbrug'!J$2,'Forbrug af biomasse'!$B$2:$B$431,$E113)</f>
        <v>0</v>
      </c>
      <c r="K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forbrug'!K$2,'Forbrug af biomasse'!$B$2:$B$431,$E113)</f>
        <v>0</v>
      </c>
      <c r="L113" s="190">
        <f>IF(A113&lt;&gt;"Biogas",SUMIFS('Forbrug af biomasse'!$E$2:$E$431,'Forbrug af biomasse'!$C$2:$C$431,'Resultat-Produktion &amp; forbrug'!$A113,'Forbrug af biomasse'!$D$2:$D$431,'Resultat-Produktion &amp; forbrug'!$D113,'Forbrug af biomasse'!$A$2:$A$431,'Resultat-Produktion &amp; forbrug'!L$2,'Forbrug af biomasse'!$B$2:$B$431,$E113),F113)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55000000000000004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forbrug'!G$2,'Forbrug af biomasse'!$B$2:$B$431,$E114)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forbrug'!I$2,'Forbrug af biomasse'!$B$2:$B$431,$E114)</f>
        <v>280672.65868343826</v>
      </c>
      <c r="J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forbrug'!J$2,'Forbrug af biomasse'!$B$2:$B$431,$E114)</f>
        <v>0</v>
      </c>
      <c r="K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forbrug'!K$2,'Forbrug af biomasse'!$B$2:$B$431,$E114)</f>
        <v>0</v>
      </c>
      <c r="L114" s="190">
        <f>IF(A114&lt;&gt;"Biogas",SUMIFS('Forbrug af biomasse'!$E$2:$E$431,'Forbrug af biomasse'!$C$2:$C$431,'Resultat-Produktion &amp; forbrug'!$A114,'Forbrug af biomasse'!$D$2:$D$431,'Resultat-Produktion &amp; forbrug'!$D114,'Forbrug af biomasse'!$A$2:$A$431,'Resultat-Produktion &amp; forbrug'!L$2,'Forbrug af biomasse'!$B$2:$B$431,$E114),F114)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55000000000000004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forbrug'!G$2,'Forbrug af biomasse'!$B$2:$B$431,$E115)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forbrug'!I$2,'Forbrug af biomasse'!$B$2:$B$431,$E115)</f>
        <v>0</v>
      </c>
      <c r="J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forbrug'!J$2,'Forbrug af biomasse'!$B$2:$B$431,$E115)</f>
        <v>52709.156061702248</v>
      </c>
      <c r="K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forbrug'!K$2,'Forbrug af biomasse'!$B$2:$B$431,$E115)</f>
        <v>0</v>
      </c>
      <c r="L115" s="190">
        <f>IF(A115&lt;&gt;"Biogas",SUMIFS('Forbrug af biomasse'!$E$2:$E$431,'Forbrug af biomasse'!$C$2:$C$431,'Resultat-Produktion &amp; forbrug'!$A115,'Forbrug af biomasse'!$D$2:$D$431,'Resultat-Produktion &amp; forbrug'!$D115,'Forbrug af biomasse'!$A$2:$A$431,'Resultat-Produktion &amp; forbrug'!L$2,'Forbrug af biomasse'!$B$2:$B$431,$E115),F115)</f>
        <v>1010684.2499246729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1063393.4059863752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10.750133424874683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10.446236677234696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903884.39508841885</v>
      </c>
      <c r="W115" s="187">
        <f>J115*IFERROR(VLOOKUP(A115,[1]Tørstofindhold!A$2:B$24,2,FALSE),0)</f>
        <v>44802.782652446913</v>
      </c>
      <c r="X115" s="188">
        <f t="shared" si="26"/>
        <v>859081.61243597197</v>
      </c>
      <c r="Y115" s="168">
        <f t="shared" si="21"/>
        <v>0</v>
      </c>
      <c r="Z115" s="103">
        <f t="shared" si="22"/>
        <v>0</v>
      </c>
    </row>
    <row r="116" spans="1:26" x14ac:dyDescent="0.55000000000000004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forbrug'!G$2,'Forbrug af biomasse'!$B$2:$B$431,$E116)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forbrug'!I$2,'Forbrug af biomasse'!$B$2:$B$431,$E116)</f>
        <v>0</v>
      </c>
      <c r="J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forbrug'!J$2,'Forbrug af biomasse'!$B$2:$B$431,$E116)</f>
        <v>41.656918132692169</v>
      </c>
      <c r="K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forbrug'!K$2,'Forbrug af biomasse'!$B$2:$B$431,$E116)</f>
        <v>0</v>
      </c>
      <c r="L116" s="190">
        <f>IF(A116&lt;&gt;"Biogas",SUMIFS('Forbrug af biomasse'!$E$2:$E$431,'Forbrug af biomasse'!$C$2:$C$431,'Resultat-Produktion &amp; forbrug'!$A116,'Forbrug af biomasse'!$D$2:$D$431,'Resultat-Produktion &amp; forbrug'!$D116,'Forbrug af biomasse'!$A$2:$A$431,'Resultat-Produktion &amp; forbrug'!L$2,'Forbrug af biomasse'!$B$2:$B$431,$E116),F116)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55000000000000004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forbrug'!G$2,'Forbrug af biomasse'!$B$2:$B$431,$E117)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forbrug'!I$2,'Forbrug af biomasse'!$B$2:$B$431,$E117)</f>
        <v>0</v>
      </c>
      <c r="J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forbrug'!J$2,'Forbrug af biomasse'!$B$2:$B$431,$E117)</f>
        <v>0</v>
      </c>
      <c r="K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forbrug'!K$2,'Forbrug af biomasse'!$B$2:$B$431,$E117)</f>
        <v>0</v>
      </c>
      <c r="L117" s="190">
        <f>IF(A117&lt;&gt;"Biogas",SUMIFS('Forbrug af biomasse'!$E$2:$E$431,'Forbrug af biomasse'!$C$2:$C$431,'Resultat-Produktion &amp; forbrug'!$A117,'Forbrug af biomasse'!$D$2:$D$431,'Resultat-Produktion &amp; forbrug'!$D117,'Forbrug af biomasse'!$A$2:$A$431,'Resultat-Produktion &amp; forbrug'!L$2,'Forbrug af biomasse'!$B$2:$B$431,$E117),F117)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55000000000000004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forbrug'!G$2,'Forbrug af biomasse'!$B$2:$B$431,$E118)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forbrug'!I$2,'Forbrug af biomasse'!$B$2:$B$431,$E118)</f>
        <v>0</v>
      </c>
      <c r="J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forbrug'!J$2,'Forbrug af biomasse'!$B$2:$B$431,$E118)</f>
        <v>519697.15308066551</v>
      </c>
      <c r="K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forbrug'!K$2,'Forbrug af biomasse'!$B$2:$B$431,$E118)</f>
        <v>0</v>
      </c>
      <c r="L118" s="190">
        <f>IF(A118&lt;&gt;"Biogas",SUMIFS('Forbrug af biomasse'!$E$2:$E$431,'Forbrug af biomasse'!$C$2:$C$431,'Resultat-Produktion &amp; forbrug'!$A118,'Forbrug af biomasse'!$D$2:$D$431,'Resultat-Produktion &amp; forbrug'!$D118,'Forbrug af biomasse'!$A$2:$A$431,'Resultat-Produktion &amp; forbrug'!L$2,'Forbrug af biomasse'!$B$2:$B$431,$E118),F118)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55000000000000004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forbrug'!G$2,'Forbrug af biomasse'!$B$2:$B$431,$E119)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forbrug'!I$2,'Forbrug af biomasse'!$B$2:$B$431,$E119)</f>
        <v>0</v>
      </c>
      <c r="J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forbrug'!J$2,'Forbrug af biomasse'!$B$2:$B$431,$E119)</f>
        <v>0</v>
      </c>
      <c r="K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forbrug'!K$2,'Forbrug af biomasse'!$B$2:$B$431,$E119)</f>
        <v>0</v>
      </c>
      <c r="L119" s="190">
        <f>IF(A119&lt;&gt;"Biogas",SUMIFS('Forbrug af biomasse'!$E$2:$E$431,'Forbrug af biomasse'!$C$2:$C$431,'Resultat-Produktion &amp; forbrug'!$A119,'Forbrug af biomasse'!$D$2:$D$431,'Resultat-Produktion &amp; forbrug'!$D119,'Forbrug af biomasse'!$A$2:$A$431,'Resultat-Produktion &amp; forbrug'!L$2,'Forbrug af biomasse'!$B$2:$B$431,$E119),F119)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55000000000000004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forbrug'!G$2,'Forbrug af biomasse'!$B$2:$B$431,$E120)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forbrug'!I$2,'Forbrug af biomasse'!$B$2:$B$431,$E120)</f>
        <v>128347.79869443661</v>
      </c>
      <c r="J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forbrug'!J$2,'Forbrug af biomasse'!$B$2:$B$431,$E120)</f>
        <v>0</v>
      </c>
      <c r="K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forbrug'!K$2,'Forbrug af biomasse'!$B$2:$B$431,$E120)</f>
        <v>0</v>
      </c>
      <c r="L120" s="190">
        <f>IF(A120&lt;&gt;"Biogas",SUMIFS('Forbrug af biomasse'!$E$2:$E$431,'Forbrug af biomasse'!$C$2:$C$431,'Resultat-Produktion &amp; forbrug'!$A120,'Forbrug af biomasse'!$D$2:$D$431,'Resultat-Produktion &amp; forbrug'!$D120,'Forbrug af biomasse'!$A$2:$A$431,'Resultat-Produktion &amp; forbrug'!L$2,'Forbrug af biomasse'!$B$2:$B$431,$E120),F120)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55000000000000004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forbrug'!G$2,'Forbrug af biomasse'!$B$2:$B$431,$E121)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forbrug'!I$2,'Forbrug af biomasse'!$B$2:$B$431,$E121)</f>
        <v>307470.55071854044</v>
      </c>
      <c r="J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forbrug'!J$2,'Forbrug af biomasse'!$B$2:$B$431,$E121)</f>
        <v>2832.9524091506291</v>
      </c>
      <c r="K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forbrug'!K$2,'Forbrug af biomasse'!$B$2:$B$431,$E121)</f>
        <v>0</v>
      </c>
      <c r="L121" s="190">
        <f>IF(A121&lt;&gt;"Biogas",SUMIFS('Forbrug af biomasse'!$E$2:$E$431,'Forbrug af biomasse'!$C$2:$C$431,'Resultat-Produktion &amp; forbrug'!$A121,'Forbrug af biomasse'!$D$2:$D$431,'Resultat-Produktion &amp; forbrug'!$D121,'Forbrug af biomasse'!$A$2:$A$431,'Resultat-Produktion &amp; forbrug'!L$2,'Forbrug af biomasse'!$B$2:$B$431,$E121),F121)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55000000000000004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forbrug'!G$2,'Forbrug af biomasse'!$B$2:$B$431,$E122)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forbrug'!I$2,'Forbrug af biomasse'!$B$2:$B$431,$E122)</f>
        <v>0</v>
      </c>
      <c r="J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forbrug'!J$2,'Forbrug af biomasse'!$B$2:$B$431,$E122)</f>
        <v>0</v>
      </c>
      <c r="K122" s="190">
        <f ca="1">SUMIFS('Forbrug af biomasse'!$E$2:$E$431,'Forbrug af biomasse'!$C$2:$C$431,'Resultat-Produktion &amp; forbrug'!$A122,'Forbrug af biomasse'!$D$2:$D$431,'Resultat-Produktion &amp; forbrug'!$D122,'Forbrug af biomasse'!$A$2:$A$431,'Resultat-Produktion &amp; forbrug'!K$2,'Forbrug af biomasse'!$B$2:$B$431,$E122)</f>
        <v>549824.31220967998</v>
      </c>
      <c r="L122" s="190">
        <f>IF(A122&lt;&gt;"Biogas",SUMIFS('Forbrug af biomasse'!$E$2:$E$431,'Forbrug af biomasse'!$C$2:$C$431,'Resultat-Produktion &amp; forbrug'!$A122,'Forbrug af biomasse'!$D$2:$D$431,'Resultat-Produktion &amp; forbrug'!$D122,'Forbrug af biomasse'!$A$2:$A$431,'Resultat-Produktion &amp; forbrug'!L$2,'Forbrug af biomasse'!$B$2:$B$431,$E122),F122)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55000000000000004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forbrug'!G$2,'Forbrug af biomasse'!$B$2:$B$431,$E123)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forbrug'!I$2,'Forbrug af biomasse'!$B$2:$B$431,$E123)</f>
        <v>0</v>
      </c>
      <c r="J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forbrug'!J$2,'Forbrug af biomasse'!$B$2:$B$431,$E123)</f>
        <v>9678908.9419378657</v>
      </c>
      <c r="K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forbrug'!K$2,'Forbrug af biomasse'!$B$2:$B$431,$E123)</f>
        <v>3056497.5606119577</v>
      </c>
      <c r="L123" s="190">
        <f>IF(A123&lt;&gt;"Biogas",SUMIFS('Forbrug af biomasse'!$E$2:$E$431,'Forbrug af biomasse'!$C$2:$C$431,'Resultat-Produktion &amp; forbrug'!$A123,'Forbrug af biomasse'!$D$2:$D$431,'Resultat-Produktion &amp; forbrug'!$D123,'Forbrug af biomasse'!$A$2:$A$431,'Resultat-Produktion &amp; forbrug'!L$2,'Forbrug af biomasse'!$B$2:$B$431,$E123),F123)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55000000000000004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forbrug'!G$2,'Forbrug af biomasse'!$B$2:$B$431,$E124)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forbrug'!I$2,'Forbrug af biomasse'!$B$2:$B$431,$E124)</f>
        <v>0</v>
      </c>
      <c r="J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forbrug'!J$2,'Forbrug af biomasse'!$B$2:$B$431,$E124)</f>
        <v>0</v>
      </c>
      <c r="K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forbrug'!K$2,'Forbrug af biomasse'!$B$2:$B$431,$E124)</f>
        <v>0</v>
      </c>
      <c r="L124" s="190">
        <f>IF(A124&lt;&gt;"Biogas",SUMIFS('Forbrug af biomasse'!$E$2:$E$431,'Forbrug af biomasse'!$C$2:$C$431,'Resultat-Produktion &amp; forbrug'!$A124,'Forbrug af biomasse'!$D$2:$D$431,'Resultat-Produktion &amp; forbrug'!$D124,'Forbrug af biomasse'!$A$2:$A$431,'Resultat-Produktion &amp; forbrug'!L$2,'Forbrug af biomasse'!$B$2:$B$431,$E124),F124)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55000000000000004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forbrug'!G$2,'Forbrug af biomasse'!$B$2:$B$431,$E125)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forbrug'!I$2,'Forbrug af biomasse'!$B$2:$B$431,$E125)</f>
        <v>0</v>
      </c>
      <c r="J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forbrug'!J$2,'Forbrug af biomasse'!$B$2:$B$431,$E125)</f>
        <v>314661.48085110582</v>
      </c>
      <c r="K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forbrug'!K$2,'Forbrug af biomasse'!$B$2:$B$431,$E125)</f>
        <v>0</v>
      </c>
      <c r="L125" s="190">
        <f>IF(A125&lt;&gt;"Biogas",SUMIFS('Forbrug af biomasse'!$E$2:$E$431,'Forbrug af biomasse'!$C$2:$C$431,'Resultat-Produktion &amp; forbrug'!$A125,'Forbrug af biomasse'!$D$2:$D$431,'Resultat-Produktion &amp; forbrug'!$D125,'Forbrug af biomasse'!$A$2:$A$431,'Resultat-Produktion &amp; forbrug'!L$2,'Forbrug af biomasse'!$B$2:$B$431,$E125),F125)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55000000000000004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forbrug'!G$2,'Forbrug af biomasse'!$B$2:$B$431,$E126)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forbrug'!I$2,'Forbrug af biomasse'!$B$2:$B$431,$E126)</f>
        <v>490824.54885344987</v>
      </c>
      <c r="J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forbrug'!J$2,'Forbrug af biomasse'!$B$2:$B$431,$E126)</f>
        <v>0</v>
      </c>
      <c r="K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forbrug'!K$2,'Forbrug af biomasse'!$B$2:$B$431,$E126)</f>
        <v>0</v>
      </c>
      <c r="L126" s="190">
        <f>IF(A126&lt;&gt;"Biogas",SUMIFS('Forbrug af biomasse'!$E$2:$E$431,'Forbrug af biomasse'!$C$2:$C$431,'Resultat-Produktion &amp; forbrug'!$A126,'Forbrug af biomasse'!$D$2:$D$431,'Resultat-Produktion &amp; forbrug'!$D126,'Forbrug af biomasse'!$A$2:$A$431,'Resultat-Produktion &amp; forbrug'!L$2,'Forbrug af biomasse'!$B$2:$B$431,$E126),F126)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55000000000000004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forbrug'!G$2,'Forbrug af biomasse'!$B$2:$B$431,$E127)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forbrug'!I$2,'Forbrug af biomasse'!$B$2:$B$431,$E127)</f>
        <v>0</v>
      </c>
      <c r="J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forbrug'!J$2,'Forbrug af biomasse'!$B$2:$B$431,$E127)</f>
        <v>0</v>
      </c>
      <c r="K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forbrug'!K$2,'Forbrug af biomasse'!$B$2:$B$431,$E127)</f>
        <v>0</v>
      </c>
      <c r="L127" s="190">
        <f>IF(A127&lt;&gt;"Biogas",SUMIFS('Forbrug af biomasse'!$E$2:$E$431,'Forbrug af biomasse'!$C$2:$C$431,'Resultat-Produktion &amp; forbrug'!$A127,'Forbrug af biomasse'!$D$2:$D$431,'Resultat-Produktion &amp; forbrug'!$D127,'Forbrug af biomasse'!$A$2:$A$431,'Resultat-Produktion &amp; forbrug'!L$2,'Forbrug af biomasse'!$B$2:$B$431,$E127),F127)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55000000000000004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forbrug'!G$2,'Forbrug af biomasse'!$B$2:$B$431,$E128)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forbrug'!I$2,'Forbrug af biomasse'!$B$2:$B$431,$E128)</f>
        <v>62368.567673274578</v>
      </c>
      <c r="J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forbrug'!J$2,'Forbrug af biomasse'!$B$2:$B$431,$E128)</f>
        <v>0</v>
      </c>
      <c r="K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forbrug'!K$2,'Forbrug af biomasse'!$B$2:$B$431,$E128)</f>
        <v>0</v>
      </c>
      <c r="L128" s="190">
        <f>IF(A128&lt;&gt;"Biogas",SUMIFS('Forbrug af biomasse'!$E$2:$E$431,'Forbrug af biomasse'!$C$2:$C$431,'Resultat-Produktion &amp; forbrug'!$A128,'Forbrug af biomasse'!$D$2:$D$431,'Resultat-Produktion &amp; forbrug'!$D128,'Forbrug af biomasse'!$A$2:$A$431,'Resultat-Produktion &amp; forbrug'!L$2,'Forbrug af biomasse'!$B$2:$B$431,$E128),F128)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55000000000000004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forbrug'!G$2,'Forbrug af biomasse'!$B$2:$B$431,$E129)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forbrug'!I$2,'Forbrug af biomasse'!$B$2:$B$431,$E129)</f>
        <v>0</v>
      </c>
      <c r="J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forbrug'!J$2,'Forbrug af biomasse'!$B$2:$B$431,$E129)</f>
        <v>0</v>
      </c>
      <c r="K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forbrug'!K$2,'Forbrug af biomasse'!$B$2:$B$431,$E129)</f>
        <v>0</v>
      </c>
      <c r="L129" s="190">
        <f>IF(A129&lt;&gt;"Biogas",SUMIFS('Forbrug af biomasse'!$E$2:$E$431,'Forbrug af biomasse'!$C$2:$C$431,'Resultat-Produktion &amp; forbrug'!$A129,'Forbrug af biomasse'!$D$2:$D$431,'Resultat-Produktion &amp; forbrug'!$D129,'Forbrug af biomasse'!$A$2:$A$431,'Resultat-Produktion &amp; forbrug'!L$2,'Forbrug af biomasse'!$B$2:$B$431,$E129),F129)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55000000000000004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forbrug'!G$2,'Forbrug af biomasse'!$B$2:$B$431,$E130)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forbrug'!I$2,'Forbrug af biomasse'!$B$2:$B$431,$E130)</f>
        <v>0</v>
      </c>
      <c r="J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forbrug'!J$2,'Forbrug af biomasse'!$B$2:$B$431,$E130)</f>
        <v>0</v>
      </c>
      <c r="K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forbrug'!K$2,'Forbrug af biomasse'!$B$2:$B$431,$E130)</f>
        <v>0</v>
      </c>
      <c r="L130" s="190">
        <f>IF(A130&lt;&gt;"Biogas",SUMIFS('Forbrug af biomasse'!$E$2:$E$431,'Forbrug af biomasse'!$C$2:$C$431,'Resultat-Produktion &amp; forbrug'!$A130,'Forbrug af biomasse'!$D$2:$D$431,'Resultat-Produktion &amp; forbrug'!$D130,'Forbrug af biomasse'!$A$2:$A$431,'Resultat-Produktion &amp; forbrug'!L$2,'Forbrug af biomasse'!$B$2:$B$431,$E130),F130)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55000000000000004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forbrug'!G$2,'Forbrug af biomasse'!$B$2:$B$431,$E131)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forbrug'!I$2,'Forbrug af biomasse'!$B$2:$B$431,$E131)</f>
        <v>0</v>
      </c>
      <c r="J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forbrug'!J$2,'Forbrug af biomasse'!$B$2:$B$431,$E131)</f>
        <v>0</v>
      </c>
      <c r="K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forbrug'!K$2,'Forbrug af biomasse'!$B$2:$B$431,$E131)</f>
        <v>0</v>
      </c>
      <c r="L131" s="190">
        <f ca="1">IF(A131&lt;&gt;"Biogas",SUMIFS('Forbrug af biomasse'!$E$2:$E$431,'Forbrug af biomasse'!$C$2:$C$431,'Resultat-Produktion &amp; forbrug'!$A131,'Forbrug af biomasse'!$D$2:$D$431,'Resultat-Produktion &amp; forbrug'!$D131,'Forbrug af biomasse'!$A$2:$A$431,'Resultat-Produktion &amp; forbrug'!L$2,'Forbrug af biomasse'!$B$2:$B$431,$E131),F131)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55000000000000004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forbrug'!G$2,'Forbrug af biomasse'!$B$2:$B$431,$E132)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forbrug'!I$2,'Forbrug af biomasse'!$B$2:$B$431,$E132)</f>
        <v>0</v>
      </c>
      <c r="J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forbrug'!J$2,'Forbrug af biomasse'!$B$2:$B$431,$E132)</f>
        <v>0</v>
      </c>
      <c r="K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forbrug'!K$2,'Forbrug af biomasse'!$B$2:$B$431,$E132)</f>
        <v>0</v>
      </c>
      <c r="L132" s="190">
        <f ca="1">IF(A132&lt;&gt;"Biogas",SUMIFS('Forbrug af biomasse'!$E$2:$E$431,'Forbrug af biomasse'!$C$2:$C$431,'Resultat-Produktion &amp; forbrug'!$A132,'Forbrug af biomasse'!$D$2:$D$431,'Resultat-Produktion &amp; forbrug'!$D132,'Forbrug af biomasse'!$A$2:$A$431,'Resultat-Produktion &amp; forbrug'!L$2,'Forbrug af biomasse'!$B$2:$B$431,$E132),F132)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55000000000000004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forbrug'!G$2,'Forbrug af biomasse'!$B$2:$B$431,$E133)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forbrug'!I$2,'Forbrug af biomasse'!$B$2:$B$431,$E133)</f>
        <v>0</v>
      </c>
      <c r="J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forbrug'!J$2,'Forbrug af biomasse'!$B$2:$B$431,$E133)</f>
        <v>0</v>
      </c>
      <c r="K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forbrug'!K$2,'Forbrug af biomasse'!$B$2:$B$431,$E133)</f>
        <v>0</v>
      </c>
      <c r="L133" s="190">
        <f>IF(A133&lt;&gt;"Biogas",SUMIFS('Forbrug af biomasse'!$E$2:$E$431,'Forbrug af biomasse'!$C$2:$C$431,'Resultat-Produktion &amp; forbrug'!$A133,'Forbrug af biomasse'!$D$2:$D$431,'Resultat-Produktion &amp; forbrug'!$D133,'Forbrug af biomasse'!$A$2:$A$431,'Resultat-Produktion &amp; forbrug'!L$2,'Forbrug af biomasse'!$B$2:$B$431,$E133),F133)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55000000000000004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forbrug'!G$2,'Forbrug af biomasse'!$B$2:$B$431,$E134)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forbrug'!I$2,'Forbrug af biomasse'!$B$2:$B$431,$E134)</f>
        <v>0</v>
      </c>
      <c r="J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forbrug'!J$2,'Forbrug af biomasse'!$B$2:$B$431,$E134)</f>
        <v>0</v>
      </c>
      <c r="K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forbrug'!K$2,'Forbrug af biomasse'!$B$2:$B$431,$E134)</f>
        <v>0</v>
      </c>
      <c r="L134" s="190">
        <f>IF(A134&lt;&gt;"Biogas",SUMIFS('Forbrug af biomasse'!$E$2:$E$431,'Forbrug af biomasse'!$C$2:$C$431,'Resultat-Produktion &amp; forbrug'!$A134,'Forbrug af biomasse'!$D$2:$D$431,'Resultat-Produktion &amp; forbrug'!$D134,'Forbrug af biomasse'!$A$2:$A$431,'Resultat-Produktion &amp; forbrug'!L$2,'Forbrug af biomasse'!$B$2:$B$431,$E134),F134)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55000000000000004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forbrug'!G$2,'Forbrug af biomasse'!$B$2:$B$431,$E135)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forbrug'!I$2,'Forbrug af biomasse'!$B$2:$B$431,$E135)</f>
        <v>0</v>
      </c>
      <c r="J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forbrug'!J$2,'Forbrug af biomasse'!$B$2:$B$431,$E135)</f>
        <v>0</v>
      </c>
      <c r="K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forbrug'!K$2,'Forbrug af biomasse'!$B$2:$B$431,$E135)</f>
        <v>0</v>
      </c>
      <c r="L135" s="190">
        <f>IF(A135&lt;&gt;"Biogas",SUMIFS('Forbrug af biomasse'!$E$2:$E$431,'Forbrug af biomasse'!$C$2:$C$431,'Resultat-Produktion &amp; forbrug'!$A135,'Forbrug af biomasse'!$D$2:$D$431,'Resultat-Produktion &amp; forbrug'!$D135,'Forbrug af biomasse'!$A$2:$A$431,'Resultat-Produktion &amp; forbrug'!L$2,'Forbrug af biomasse'!$B$2:$B$431,$E135),F135)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55000000000000004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forbrug'!G$2,'Forbrug af biomasse'!$B$2:$B$431,$E136)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forbrug'!I$2,'Forbrug af biomasse'!$B$2:$B$431,$E136)</f>
        <v>0</v>
      </c>
      <c r="J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forbrug'!J$2,'Forbrug af biomasse'!$B$2:$B$431,$E136)</f>
        <v>0</v>
      </c>
      <c r="K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forbrug'!K$2,'Forbrug af biomasse'!$B$2:$B$431,$E136)</f>
        <v>0</v>
      </c>
      <c r="L136" s="190">
        <f>IF(A136&lt;&gt;"Biogas",SUMIFS('Forbrug af biomasse'!$E$2:$E$431,'Forbrug af biomasse'!$C$2:$C$431,'Resultat-Produktion &amp; forbrug'!$A136,'Forbrug af biomasse'!$D$2:$D$431,'Resultat-Produktion &amp; forbrug'!$D136,'Forbrug af biomasse'!$A$2:$A$431,'Resultat-Produktion &amp; forbrug'!L$2,'Forbrug af biomasse'!$B$2:$B$431,$E136),F136)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55000000000000004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forbrug'!G$2,'Forbrug af biomasse'!$B$2:$B$431,$E137)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forbrug'!I$2,'Forbrug af biomasse'!$B$2:$B$431,$E137)</f>
        <v>0</v>
      </c>
      <c r="J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forbrug'!J$2,'Forbrug af biomasse'!$B$2:$B$431,$E137)</f>
        <v>4092.8191064506923</v>
      </c>
      <c r="K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forbrug'!K$2,'Forbrug af biomasse'!$B$2:$B$431,$E137)</f>
        <v>0</v>
      </c>
      <c r="L137" s="190">
        <f>IF(A137&lt;&gt;"Biogas",SUMIFS('Forbrug af biomasse'!$E$2:$E$431,'Forbrug af biomasse'!$C$2:$C$431,'Resultat-Produktion &amp; forbrug'!$A137,'Forbrug af biomasse'!$D$2:$D$431,'Resultat-Produktion &amp; forbrug'!$D137,'Forbrug af biomasse'!$A$2:$A$431,'Resultat-Produktion &amp; forbrug'!L$2,'Forbrug af biomasse'!$B$2:$B$431,$E137),F137)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55000000000000004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forbrug'!G$2,'Forbrug af biomasse'!$B$2:$B$431,$E138)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forbrug'!I$2,'Forbrug af biomasse'!$B$2:$B$431,$E138)</f>
        <v>0</v>
      </c>
      <c r="J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forbrug'!J$2,'Forbrug af biomasse'!$B$2:$B$431,$E138)</f>
        <v>0</v>
      </c>
      <c r="K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forbrug'!K$2,'Forbrug af biomasse'!$B$2:$B$431,$E138)</f>
        <v>0</v>
      </c>
      <c r="L138" s="190">
        <f>IF(A138&lt;&gt;"Biogas",SUMIFS('Forbrug af biomasse'!$E$2:$E$431,'Forbrug af biomasse'!$C$2:$C$431,'Resultat-Produktion &amp; forbrug'!$A138,'Forbrug af biomasse'!$D$2:$D$431,'Resultat-Produktion &amp; forbrug'!$D138,'Forbrug af biomasse'!$A$2:$A$431,'Resultat-Produktion &amp; forbrug'!L$2,'Forbrug af biomasse'!$B$2:$B$431,$E138),F138)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55000000000000004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forbrug'!G$2,'Forbrug af biomasse'!$B$2:$B$431,$E139)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forbrug'!I$2,'Forbrug af biomasse'!$B$2:$B$431,$E139)</f>
        <v>0</v>
      </c>
      <c r="J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forbrug'!J$2,'Forbrug af biomasse'!$B$2:$B$431,$E139)</f>
        <v>0</v>
      </c>
      <c r="K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forbrug'!K$2,'Forbrug af biomasse'!$B$2:$B$431,$E139)</f>
        <v>0</v>
      </c>
      <c r="L139" s="190">
        <f>IF(A139&lt;&gt;"Biogas",SUMIFS('Forbrug af biomasse'!$E$2:$E$431,'Forbrug af biomasse'!$C$2:$C$431,'Resultat-Produktion &amp; forbrug'!$A139,'Forbrug af biomasse'!$D$2:$D$431,'Resultat-Produktion &amp; forbrug'!$D139,'Forbrug af biomasse'!$A$2:$A$431,'Resultat-Produktion &amp; forbrug'!L$2,'Forbrug af biomasse'!$B$2:$B$431,$E139),F139)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55000000000000004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forbrug'!G$2,'Forbrug af biomasse'!$B$2:$B$431,$E140)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forbrug'!I$2,'Forbrug af biomasse'!$B$2:$B$431,$E140)</f>
        <v>0</v>
      </c>
      <c r="J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forbrug'!J$2,'Forbrug af biomasse'!$B$2:$B$431,$E140)</f>
        <v>1563200.2483061554</v>
      </c>
      <c r="K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forbrug'!K$2,'Forbrug af biomasse'!$B$2:$B$431,$E140)</f>
        <v>0</v>
      </c>
      <c r="L140" s="190">
        <f>IF(A140&lt;&gt;"Biogas",SUMIFS('Forbrug af biomasse'!$E$2:$E$431,'Forbrug af biomasse'!$C$2:$C$431,'Resultat-Produktion &amp; forbrug'!$A140,'Forbrug af biomasse'!$D$2:$D$431,'Resultat-Produktion &amp; forbrug'!$D140,'Forbrug af biomasse'!$A$2:$A$431,'Resultat-Produktion &amp; forbrug'!L$2,'Forbrug af biomasse'!$B$2:$B$431,$E140),F140)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55000000000000004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forbrug'!G$2,'Forbrug af biomasse'!$B$2:$B$431,$E141)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forbrug'!I$2,'Forbrug af biomasse'!$B$2:$B$431,$E141)</f>
        <v>0</v>
      </c>
      <c r="J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forbrug'!J$2,'Forbrug af biomasse'!$B$2:$B$431,$E141)</f>
        <v>7649114.6368171675</v>
      </c>
      <c r="K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forbrug'!K$2,'Forbrug af biomasse'!$B$2:$B$431,$E141)</f>
        <v>6783177.1307623936</v>
      </c>
      <c r="L141" s="190">
        <f>IF(A141&lt;&gt;"Biogas",SUMIFS('Forbrug af biomasse'!$E$2:$E$431,'Forbrug af biomasse'!$C$2:$C$431,'Resultat-Produktion &amp; forbrug'!$A141,'Forbrug af biomasse'!$D$2:$D$431,'Resultat-Produktion &amp; forbrug'!$D141,'Forbrug af biomasse'!$A$2:$A$431,'Resultat-Produktion &amp; forbrug'!L$2,'Forbrug af biomasse'!$B$2:$B$431,$E141),F141)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55000000000000004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forbrug'!G$2,'Forbrug af biomasse'!$B$2:$B$431,$E142)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forbrug'!I$2,'Forbrug af biomasse'!$B$2:$B$431,$E142)</f>
        <v>126627.09194270898</v>
      </c>
      <c r="J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forbrug'!J$2,'Forbrug af biomasse'!$B$2:$B$431,$E142)</f>
        <v>0</v>
      </c>
      <c r="K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forbrug'!K$2,'Forbrug af biomasse'!$B$2:$B$431,$E142)</f>
        <v>0</v>
      </c>
      <c r="L142" s="190">
        <f>IF(A142&lt;&gt;"Biogas",SUMIFS('Forbrug af biomasse'!$E$2:$E$431,'Forbrug af biomasse'!$C$2:$C$431,'Resultat-Produktion &amp; forbrug'!$A142,'Forbrug af biomasse'!$D$2:$D$431,'Resultat-Produktion &amp; forbrug'!$D142,'Forbrug af biomasse'!$A$2:$A$431,'Resultat-Produktion &amp; forbrug'!L$2,'Forbrug af biomasse'!$B$2:$B$431,$E142),F142)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55000000000000004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forbrug'!G$2,'Forbrug af biomasse'!$B$2:$B$431,$E143)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forbrug'!I$2,'Forbrug af biomasse'!$B$2:$B$431,$E143)</f>
        <v>0</v>
      </c>
      <c r="J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forbrug'!J$2,'Forbrug af biomasse'!$B$2:$B$431,$E143)</f>
        <v>0</v>
      </c>
      <c r="K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forbrug'!K$2,'Forbrug af biomasse'!$B$2:$B$431,$E143)</f>
        <v>0</v>
      </c>
      <c r="L143" s="190">
        <f>IF(A143&lt;&gt;"Biogas",SUMIFS('Forbrug af biomasse'!$E$2:$E$431,'Forbrug af biomasse'!$C$2:$C$431,'Resultat-Produktion &amp; forbrug'!$A143,'Forbrug af biomasse'!$D$2:$D$431,'Resultat-Produktion &amp; forbrug'!$D143,'Forbrug af biomasse'!$A$2:$A$431,'Resultat-Produktion &amp; forbrug'!L$2,'Forbrug af biomasse'!$B$2:$B$431,$E143),F143)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55000000000000004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forbrug'!G$2,'Forbrug af biomasse'!$B$2:$B$431,$E144)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forbrug'!I$2,'Forbrug af biomasse'!$B$2:$B$431,$E144)</f>
        <v>0</v>
      </c>
      <c r="J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forbrug'!J$2,'Forbrug af biomasse'!$B$2:$B$431,$E144)</f>
        <v>0</v>
      </c>
      <c r="K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forbrug'!K$2,'Forbrug af biomasse'!$B$2:$B$431,$E144)</f>
        <v>0</v>
      </c>
      <c r="L144" s="190">
        <f>IF(A144&lt;&gt;"Biogas",SUMIFS('Forbrug af biomasse'!$E$2:$E$431,'Forbrug af biomasse'!$C$2:$C$431,'Resultat-Produktion &amp; forbrug'!$A144,'Forbrug af biomasse'!$D$2:$D$431,'Resultat-Produktion &amp; forbrug'!$D144,'Forbrug af biomasse'!$A$2:$A$431,'Resultat-Produktion &amp; forbrug'!L$2,'Forbrug af biomasse'!$B$2:$B$431,$E144),F144)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55000000000000004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756847.57026628254</v>
      </c>
      <c r="G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forbrug'!G$2,'Forbrug af biomasse'!$B$2:$B$431,$E145)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forbrug'!I$2,'Forbrug af biomasse'!$B$2:$B$431,$E145)</f>
        <v>0</v>
      </c>
      <c r="J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forbrug'!J$2,'Forbrug af biomasse'!$B$2:$B$431,$E145)</f>
        <v>0</v>
      </c>
      <c r="K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forbrug'!K$2,'Forbrug af biomasse'!$B$2:$B$431,$E145)</f>
        <v>0</v>
      </c>
      <c r="L145" s="190">
        <f ca="1">IF(A145&lt;&gt;"Biogas",SUMIFS('Forbrug af biomasse'!$E$2:$E$431,'Forbrug af biomasse'!$C$2:$C$431,'Resultat-Produktion &amp; forbrug'!$A145,'Forbrug af biomasse'!$D$2:$D$431,'Resultat-Produktion &amp; forbrug'!$D145,'Forbrug af biomasse'!$A$2:$A$431,'Resultat-Produktion &amp; forbrug'!L$2,'Forbrug af biomasse'!$B$2:$B$431,$E145),F145)</f>
        <v>756847.57026628254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756847.57026628254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14.380103835059369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14.380103835059369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374324.19412753225</v>
      </c>
      <c r="W145" s="187">
        <f>J145*IFERROR(VLOOKUP(A145,[1]Tørstofindhold!A$2:B$24,2,FALSE),0)</f>
        <v>0</v>
      </c>
      <c r="X145" s="188">
        <f t="shared" ca="1" si="26"/>
        <v>374324.19412753225</v>
      </c>
      <c r="Y145" s="168">
        <f t="shared" ca="1" si="43"/>
        <v>0</v>
      </c>
      <c r="Z145" s="103">
        <f t="shared" ca="1" si="44"/>
        <v>0</v>
      </c>
    </row>
    <row r="146" spans="1:26" x14ac:dyDescent="0.55000000000000004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333747.52742406673</v>
      </c>
      <c r="G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forbrug'!G$2,'Forbrug af biomasse'!$B$2:$B$431,$E146)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forbrug'!I$2,'Forbrug af biomasse'!$B$2:$B$431,$E146)</f>
        <v>0</v>
      </c>
      <c r="J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forbrug'!J$2,'Forbrug af biomasse'!$B$2:$B$431,$E146)</f>
        <v>0</v>
      </c>
      <c r="K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forbrug'!K$2,'Forbrug af biomasse'!$B$2:$B$431,$E146)</f>
        <v>0</v>
      </c>
      <c r="L146" s="190">
        <f>IF(A146&lt;&gt;"Biogas",SUMIFS('Forbrug af biomasse'!$E$2:$E$431,'Forbrug af biomasse'!$C$2:$C$431,'Resultat-Produktion &amp; forbrug'!$A146,'Forbrug af biomasse'!$D$2:$D$431,'Resultat-Produktion &amp; forbrug'!$D146,'Forbrug af biomasse'!$A$2:$A$431,'Resultat-Produktion &amp; forbrug'!L$2,'Forbrug af biomasse'!$B$2:$B$431,$E146),F146)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333747.52742406673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55000000000000004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forbrug'!G$2,'Forbrug af biomasse'!$B$2:$B$431,$E147)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forbrug'!I$2,'Forbrug af biomasse'!$B$2:$B$431,$E147)</f>
        <v>26880.542267330831</v>
      </c>
      <c r="J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forbrug'!J$2,'Forbrug af biomasse'!$B$2:$B$431,$E147)</f>
        <v>0</v>
      </c>
      <c r="K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forbrug'!K$2,'Forbrug af biomasse'!$B$2:$B$431,$E147)</f>
        <v>0</v>
      </c>
      <c r="L147" s="190">
        <f>IF(A147&lt;&gt;"Biogas",SUMIFS('Forbrug af biomasse'!$E$2:$E$431,'Forbrug af biomasse'!$C$2:$C$431,'Resultat-Produktion &amp; forbrug'!$A147,'Forbrug af biomasse'!$D$2:$D$431,'Resultat-Produktion &amp; forbrug'!$D147,'Forbrug af biomasse'!$A$2:$A$431,'Resultat-Produktion &amp; forbrug'!L$2,'Forbrug af biomasse'!$B$2:$B$431,$E147),F147)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55000000000000004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forbrug'!G$2,'Forbrug af biomasse'!$B$2:$B$431,$E148)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forbrug'!I$2,'Forbrug af biomasse'!$B$2:$B$431,$E148)</f>
        <v>0</v>
      </c>
      <c r="J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forbrug'!J$2,'Forbrug af biomasse'!$B$2:$B$431,$E148)</f>
        <v>0</v>
      </c>
      <c r="K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forbrug'!K$2,'Forbrug af biomasse'!$B$2:$B$431,$E148)</f>
        <v>0</v>
      </c>
      <c r="L148" s="190">
        <f>IF(A148&lt;&gt;"Biogas",SUMIFS('Forbrug af biomasse'!$E$2:$E$431,'Forbrug af biomasse'!$C$2:$C$431,'Resultat-Produktion &amp; forbrug'!$A148,'Forbrug af biomasse'!$D$2:$D$431,'Resultat-Produktion &amp; forbrug'!$D148,'Forbrug af biomasse'!$A$2:$A$431,'Resultat-Produktion &amp; forbrug'!L$2,'Forbrug af biomasse'!$B$2:$B$431,$E148),F148)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55000000000000004">
      <c r="A149" s="189" t="s">
        <v>102</v>
      </c>
      <c r="B149" s="189" t="s">
        <v>227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forbrug'!G$2,'Forbrug af biomasse'!$B$2:$B$431,$E149)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forbrug'!I$2,'Forbrug af biomasse'!$B$2:$B$431,$E149)</f>
        <v>0</v>
      </c>
      <c r="J149" s="190">
        <f ca="1">SUMIFS('Forbrug af biomasse'!$E$2:$E$431,'Forbrug af biomasse'!$C$2:$C$431,'Resultat-Produktion &amp; forbrug'!$A149,'Forbrug af biomasse'!$D$2:$D$431,'Resultat-Produktion &amp; forbrug'!$D149,'Forbrug af biomasse'!$A$2:$A$431,'Resultat-Produktion &amp; forbrug'!J$2,'Forbrug af biomasse'!$B$2:$B$431,$E149)</f>
        <v>335590.35573220561</v>
      </c>
      <c r="K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forbrug'!K$2,'Forbrug af biomasse'!$B$2:$B$431,$E149)</f>
        <v>0</v>
      </c>
      <c r="L149" s="190">
        <f ca="1">IF(A149&lt;&gt;"Biogas",SUMIFS('Forbrug af biomasse'!$E$2:$E$431,'Forbrug af biomasse'!$C$2:$C$431,'Resultat-Produktion &amp; forbrug'!$A149,'Forbrug af biomasse'!$D$2:$D$431,'Resultat-Produktion &amp; forbrug'!$D149,'Forbrug af biomasse'!$A$2:$A$431,'Resultat-Produktion &amp; forbrug'!L$2,'Forbrug af biomasse'!$B$2:$B$431,$E149),F149)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55000000000000004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forbrug'!G$2,'Forbrug af biomasse'!$B$2:$B$431,$E150)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forbrug'!I$2,'Forbrug af biomasse'!$B$2:$B$431,$E150)</f>
        <v>0</v>
      </c>
      <c r="J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forbrug'!J$2,'Forbrug af biomasse'!$B$2:$B$431,$E150)</f>
        <v>0</v>
      </c>
      <c r="K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forbrug'!K$2,'Forbrug af biomasse'!$B$2:$B$431,$E150)</f>
        <v>0</v>
      </c>
      <c r="L150" s="190">
        <f ca="1">IF(A150&lt;&gt;"Biogas",SUMIFS('Forbrug af biomasse'!$E$2:$E$431,'Forbrug af biomasse'!$C$2:$C$431,'Resultat-Produktion &amp; forbrug'!$A150,'Forbrug af biomasse'!$D$2:$D$431,'Resultat-Produktion &amp; forbrug'!$D150,'Forbrug af biomasse'!$A$2:$A$431,'Resultat-Produktion &amp; forbrug'!L$2,'Forbrug af biomasse'!$B$2:$B$431,$E150),F150)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55000000000000004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forbrug'!G$2,'Forbrug af biomasse'!$B$2:$B$431,$E151)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forbrug'!I$2,'Forbrug af biomasse'!$B$2:$B$431,$E151)</f>
        <v>0</v>
      </c>
      <c r="J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forbrug'!J$2,'Forbrug af biomasse'!$B$2:$B$431,$E151)</f>
        <v>0</v>
      </c>
      <c r="K151" s="190">
        <f ca="1">SUMIFS('Forbrug af biomasse'!$E$2:$E$431,'Forbrug af biomasse'!$C$2:$C$431,'Resultat-Produktion &amp; forbrug'!$A151,'Forbrug af biomasse'!$D$2:$D$431,'Resultat-Produktion &amp; forbrug'!$D151,'Forbrug af biomasse'!$A$2:$A$431,'Resultat-Produktion &amp; forbrug'!K$2,'Forbrug af biomasse'!$B$2:$B$431,$E151)</f>
        <v>1801862.1200388186</v>
      </c>
      <c r="L151" s="190">
        <f>IF(A151&lt;&gt;"Biogas",SUMIFS('Forbrug af biomasse'!$E$2:$E$431,'Forbrug af biomasse'!$C$2:$C$431,'Resultat-Produktion &amp; forbrug'!$A151,'Forbrug af biomasse'!$D$2:$D$431,'Resultat-Produktion &amp; forbrug'!$D151,'Forbrug af biomasse'!$A$2:$A$431,'Resultat-Produktion &amp; forbrug'!L$2,'Forbrug af biomasse'!$B$2:$B$431,$E151),F151)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55000000000000004">
      <c r="A152" s="189" t="s">
        <v>208</v>
      </c>
      <c r="B152" s="189" t="s">
        <v>227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forbrug'!G$2,'Forbrug af biomasse'!$B$2:$B$431,$E152)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forbrug'!I$2,'Forbrug af biomasse'!$B$2:$B$431,$E152)</f>
        <v>0</v>
      </c>
      <c r="J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forbrug'!J$2,'Forbrug af biomasse'!$B$2:$B$431,$E152)</f>
        <v>0</v>
      </c>
      <c r="K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forbrug'!K$2,'Forbrug af biomasse'!$B$2:$B$431,$E152)</f>
        <v>0</v>
      </c>
      <c r="L152" s="190">
        <f>IF(A152&lt;&gt;"Biogas",SUMIFS('Forbrug af biomasse'!$E$2:$E$431,'Forbrug af biomasse'!$C$2:$C$431,'Resultat-Produktion &amp; forbrug'!$A152,'Forbrug af biomasse'!$D$2:$D$431,'Resultat-Produktion &amp; forbrug'!$D152,'Forbrug af biomasse'!$A$2:$A$431,'Resultat-Produktion &amp; forbrug'!L$2,'Forbrug af biomasse'!$B$2:$B$431,$E152),F152)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55000000000000004">
      <c r="A153" s="187" t="s">
        <v>101</v>
      </c>
      <c r="B153" s="189" t="s">
        <v>219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forbrug'!G$2,'Forbrug af biomasse'!$B$2:$B$431,$E153)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forbrug'!I$2,'Forbrug af biomasse'!$B$2:$B$431,$E153)</f>
        <v>0</v>
      </c>
      <c r="J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forbrug'!J$2,'Forbrug af biomasse'!$B$2:$B$431,$E153)</f>
        <v>85892.328449707566</v>
      </c>
      <c r="K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forbrug'!K$2,'Forbrug af biomasse'!$B$2:$B$431,$E153)</f>
        <v>93457.017927737121</v>
      </c>
      <c r="L153" s="190">
        <f>IF(A153&lt;&gt;"Biogas",SUMIFS('Forbrug af biomasse'!$E$2:$E$431,'Forbrug af biomasse'!$C$2:$C$431,'Resultat-Produktion &amp; forbrug'!$A153,'Forbrug af biomasse'!$D$2:$D$431,'Resultat-Produktion &amp; forbrug'!$D153,'Forbrug af biomasse'!$A$2:$A$431,'Resultat-Produktion &amp; forbrug'!L$2,'Forbrug af biomasse'!$B$2:$B$431,$E153),F153)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55000000000000004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forbrug'!G$2,'Forbrug af biomasse'!$B$2:$B$431,$E154)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forbrug'!I$2,'Forbrug af biomasse'!$B$2:$B$431,$E154)</f>
        <v>0</v>
      </c>
      <c r="J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forbrug'!J$2,'Forbrug af biomasse'!$B$2:$B$431,$E154)</f>
        <v>0</v>
      </c>
      <c r="K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forbrug'!K$2,'Forbrug af biomasse'!$B$2:$B$431,$E154)</f>
        <v>0</v>
      </c>
      <c r="L154" s="190">
        <f>IF(A154&lt;&gt;"Biogas",SUMIFS('Forbrug af biomasse'!$E$2:$E$431,'Forbrug af biomasse'!$C$2:$C$431,'Resultat-Produktion &amp; forbrug'!$A154,'Forbrug af biomasse'!$D$2:$D$431,'Resultat-Produktion &amp; forbrug'!$D154,'Forbrug af biomasse'!$A$2:$A$431,'Resultat-Produktion &amp; forbrug'!L$2,'Forbrug af biomasse'!$B$2:$B$431,$E154),F154)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55000000000000004">
      <c r="A155" s="187" t="s">
        <v>137</v>
      </c>
      <c r="B155" s="189" t="s">
        <v>219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forbrug'!G$2,'Forbrug af biomasse'!$B$2:$B$431,$E155)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forbrug'!I$2,'Forbrug af biomasse'!$B$2:$B$431,$E155)</f>
        <v>0</v>
      </c>
      <c r="J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forbrug'!J$2,'Forbrug af biomasse'!$B$2:$B$431,$E155)</f>
        <v>337.693821952441</v>
      </c>
      <c r="K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forbrug'!K$2,'Forbrug af biomasse'!$B$2:$B$431,$E155)</f>
        <v>337.693821952441</v>
      </c>
      <c r="L155" s="190">
        <f>IF(A155&lt;&gt;"Biogas",SUMIFS('Forbrug af biomasse'!$E$2:$E$431,'Forbrug af biomasse'!$C$2:$C$431,'Resultat-Produktion &amp; forbrug'!$A155,'Forbrug af biomasse'!$D$2:$D$431,'Resultat-Produktion &amp; forbrug'!$D155,'Forbrug af biomasse'!$A$2:$A$431,'Resultat-Produktion &amp; forbrug'!L$2,'Forbrug af biomasse'!$B$2:$B$431,$E155),F155)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55000000000000004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forbrug'!G$2,'Forbrug af biomasse'!$B$2:$B$431,$E156)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forbrug'!I$2,'Forbrug af biomasse'!$B$2:$B$431,$E156)</f>
        <v>29120.587456275069</v>
      </c>
      <c r="J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forbrug'!J$2,'Forbrug af biomasse'!$B$2:$B$431,$E156)</f>
        <v>0</v>
      </c>
      <c r="K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forbrug'!K$2,'Forbrug af biomasse'!$B$2:$B$431,$E156)</f>
        <v>0</v>
      </c>
      <c r="L156" s="190">
        <f>IF(A156&lt;&gt;"Biogas",SUMIFS('Forbrug af biomasse'!$E$2:$E$431,'Forbrug af biomasse'!$C$2:$C$431,'Resultat-Produktion &amp; forbrug'!$A156,'Forbrug af biomasse'!$D$2:$D$431,'Resultat-Produktion &amp; forbrug'!$D156,'Forbrug af biomasse'!$A$2:$A$431,'Resultat-Produktion &amp; forbrug'!L$2,'Forbrug af biomasse'!$B$2:$B$431,$E156),F156)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55000000000000004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forbrug'!G$2,'Forbrug af biomasse'!$B$2:$B$431,$E157)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forbrug'!I$2,'Forbrug af biomasse'!$B$2:$B$431,$E157)</f>
        <v>0</v>
      </c>
      <c r="J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forbrug'!J$2,'Forbrug af biomasse'!$B$2:$B$431,$E157)</f>
        <v>0</v>
      </c>
      <c r="K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forbrug'!K$2,'Forbrug af biomasse'!$B$2:$B$431,$E157)</f>
        <v>0</v>
      </c>
      <c r="L157" s="190">
        <f>IF(A157&lt;&gt;"Biogas",SUMIFS('Forbrug af biomasse'!$E$2:$E$431,'Forbrug af biomasse'!$C$2:$C$431,'Resultat-Produktion &amp; forbrug'!$A157,'Forbrug af biomasse'!$D$2:$D$431,'Resultat-Produktion &amp; forbrug'!$D157,'Forbrug af biomasse'!$A$2:$A$431,'Resultat-Produktion &amp; forbrug'!L$2,'Forbrug af biomasse'!$B$2:$B$431,$E157),F157)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55000000000000004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forbrug'!G$2,'Forbrug af biomasse'!$B$2:$B$431,$E158)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forbrug'!I$2,'Forbrug af biomasse'!$B$2:$B$431,$E158)</f>
        <v>212804.29294970242</v>
      </c>
      <c r="J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forbrug'!J$2,'Forbrug af biomasse'!$B$2:$B$431,$E158)</f>
        <v>0</v>
      </c>
      <c r="K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forbrug'!K$2,'Forbrug af biomasse'!$B$2:$B$431,$E158)</f>
        <v>0</v>
      </c>
      <c r="L158" s="190">
        <f>IF(A158&lt;&gt;"Biogas",SUMIFS('Forbrug af biomasse'!$E$2:$E$431,'Forbrug af biomasse'!$C$2:$C$431,'Resultat-Produktion &amp; forbrug'!$A158,'Forbrug af biomasse'!$D$2:$D$431,'Resultat-Produktion &amp; forbrug'!$D158,'Forbrug af biomasse'!$A$2:$A$431,'Resultat-Produktion &amp; forbrug'!L$2,'Forbrug af biomasse'!$B$2:$B$431,$E158),F158)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55000000000000004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forbrug'!G$2,'Forbrug af biomasse'!$B$2:$B$431,$E159)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forbrug'!I$2,'Forbrug af biomasse'!$B$2:$B$431,$E159)</f>
        <v>0</v>
      </c>
      <c r="J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forbrug'!J$2,'Forbrug af biomasse'!$B$2:$B$431,$E159)</f>
        <v>28548.400000000001</v>
      </c>
      <c r="K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forbrug'!K$2,'Forbrug af biomasse'!$B$2:$B$431,$E159)</f>
        <v>0</v>
      </c>
      <c r="L159" s="190">
        <f>IF(A159&lt;&gt;"Biogas",SUMIFS('Forbrug af biomasse'!$E$2:$E$431,'Forbrug af biomasse'!$C$2:$C$431,'Resultat-Produktion &amp; forbrug'!$A159,'Forbrug af biomasse'!$D$2:$D$431,'Resultat-Produktion &amp; forbrug'!$D159,'Forbrug af biomasse'!$A$2:$A$431,'Resultat-Produktion &amp; forbrug'!L$2,'Forbrug af biomasse'!$B$2:$B$431,$E159),F159)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55000000000000004">
      <c r="A160" s="189" t="s">
        <v>51</v>
      </c>
      <c r="B160" s="189" t="s">
        <v>221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forbrug'!G$2,'Forbrug af biomasse'!$B$2:$B$431,$E160)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forbrug'!I$2,'Forbrug af biomasse'!$B$2:$B$431,$E160)</f>
        <v>0</v>
      </c>
      <c r="J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forbrug'!J$2,'Forbrug af biomasse'!$B$2:$B$431,$E160)</f>
        <v>10277.831749012612</v>
      </c>
      <c r="K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forbrug'!K$2,'Forbrug af biomasse'!$B$2:$B$431,$E160)</f>
        <v>0</v>
      </c>
      <c r="L160" s="190">
        <f>IF(A160&lt;&gt;"Biogas",SUMIFS('Forbrug af biomasse'!$E$2:$E$431,'Forbrug af biomasse'!$C$2:$C$431,'Resultat-Produktion &amp; forbrug'!$A160,'Forbrug af biomasse'!$D$2:$D$431,'Resultat-Produktion &amp; forbrug'!$D160,'Forbrug af biomasse'!$A$2:$A$431,'Resultat-Produktion &amp; forbrug'!L$2,'Forbrug af biomasse'!$B$2:$B$431,$E160),F160)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55000000000000004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forbrug'!G$2,'Forbrug af biomasse'!$B$2:$B$431,$E161)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forbrug'!I$2,'Forbrug af biomasse'!$B$2:$B$431,$E161)</f>
        <v>0</v>
      </c>
      <c r="J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forbrug'!J$2,'Forbrug af biomasse'!$B$2:$B$431,$E161)</f>
        <v>0</v>
      </c>
      <c r="K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forbrug'!K$2,'Forbrug af biomasse'!$B$2:$B$431,$E161)</f>
        <v>0</v>
      </c>
      <c r="L161" s="190">
        <f>IF(A161&lt;&gt;"Biogas",SUMIFS('Forbrug af biomasse'!$E$2:$E$431,'Forbrug af biomasse'!$C$2:$C$431,'Resultat-Produktion &amp; forbrug'!$A161,'Forbrug af biomasse'!$D$2:$D$431,'Resultat-Produktion &amp; forbrug'!$D161,'Forbrug af biomasse'!$A$2:$A$431,'Resultat-Produktion &amp; forbrug'!L$2,'Forbrug af biomasse'!$B$2:$B$431,$E161),F161)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55000000000000004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forbrug'!G$2,'Forbrug af biomasse'!$B$2:$B$431,$E162)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forbrug'!I$2,'Forbrug af biomasse'!$B$2:$B$431,$E162)</f>
        <v>222884.49629995148</v>
      </c>
      <c r="J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forbrug'!J$2,'Forbrug af biomasse'!$B$2:$B$431,$E162)</f>
        <v>0</v>
      </c>
      <c r="K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forbrug'!K$2,'Forbrug af biomasse'!$B$2:$B$431,$E162)</f>
        <v>0</v>
      </c>
      <c r="L162" s="190">
        <f>IF(A162&lt;&gt;"Biogas",SUMIFS('Forbrug af biomasse'!$E$2:$E$431,'Forbrug af biomasse'!$C$2:$C$431,'Resultat-Produktion &amp; forbrug'!$A162,'Forbrug af biomasse'!$D$2:$D$431,'Resultat-Produktion &amp; forbrug'!$D162,'Forbrug af biomasse'!$A$2:$A$431,'Resultat-Produktion &amp; forbrug'!L$2,'Forbrug af biomasse'!$B$2:$B$431,$E162),F162)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55000000000000004">
      <c r="A163" s="189" t="s">
        <v>67</v>
      </c>
      <c r="B163" s="189" t="s">
        <v>224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forbrug'!G$2,'Forbrug af biomasse'!$B$2:$B$431,$E163)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forbrug'!I$2,'Forbrug af biomasse'!$B$2:$B$431,$E163)</f>
        <v>0</v>
      </c>
      <c r="J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forbrug'!J$2,'Forbrug af biomasse'!$B$2:$B$431,$E163)</f>
        <v>22739.095393183845</v>
      </c>
      <c r="K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forbrug'!K$2,'Forbrug af biomasse'!$B$2:$B$431,$E163)</f>
        <v>0</v>
      </c>
      <c r="L163" s="190">
        <f>IF(A163&lt;&gt;"Biogas",SUMIFS('Forbrug af biomasse'!$E$2:$E$431,'Forbrug af biomasse'!$C$2:$C$431,'Resultat-Produktion &amp; forbrug'!$A163,'Forbrug af biomasse'!$D$2:$D$431,'Resultat-Produktion &amp; forbrug'!$D163,'Forbrug af biomasse'!$A$2:$A$431,'Resultat-Produktion &amp; forbrug'!L$2,'Forbrug af biomasse'!$B$2:$B$431,$E163),F163)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55000000000000004">
      <c r="A164" s="189" t="s">
        <v>162</v>
      </c>
      <c r="B164" s="189" t="s">
        <v>227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forbrug'!G$2,'Forbrug af biomasse'!$B$2:$B$431,$E164)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forbrug'!I$2,'Forbrug af biomasse'!$B$2:$B$431,$E164)</f>
        <v>0</v>
      </c>
      <c r="J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forbrug'!J$2,'Forbrug af biomasse'!$B$2:$B$431,$E164)</f>
        <v>35.900188095894634</v>
      </c>
      <c r="K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forbrug'!K$2,'Forbrug af biomasse'!$B$2:$B$431,$E164)</f>
        <v>0</v>
      </c>
      <c r="L164" s="190">
        <f>IF(A164&lt;&gt;"Biogas",SUMIFS('Forbrug af biomasse'!$E$2:$E$431,'Forbrug af biomasse'!$C$2:$C$431,'Resultat-Produktion &amp; forbrug'!$A164,'Forbrug af biomasse'!$D$2:$D$431,'Resultat-Produktion &amp; forbrug'!$D164,'Forbrug af biomasse'!$A$2:$A$431,'Resultat-Produktion &amp; forbrug'!L$2,'Forbrug af biomasse'!$B$2:$B$431,$E164),F164)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55000000000000004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forbrug'!G$2,'Forbrug af biomasse'!$B$2:$B$431,$E165)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forbrug'!I$2,'Forbrug af biomasse'!$B$2:$B$431,$E165)</f>
        <v>0</v>
      </c>
      <c r="J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forbrug'!J$2,'Forbrug af biomasse'!$B$2:$B$431,$E165)</f>
        <v>0</v>
      </c>
      <c r="K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forbrug'!K$2,'Forbrug af biomasse'!$B$2:$B$431,$E165)</f>
        <v>0</v>
      </c>
      <c r="L165" s="190">
        <f>IF(A165&lt;&gt;"Biogas",SUMIFS('Forbrug af biomasse'!$E$2:$E$431,'Forbrug af biomasse'!$C$2:$C$431,'Resultat-Produktion &amp; forbrug'!$A165,'Forbrug af biomasse'!$D$2:$D$431,'Resultat-Produktion &amp; forbrug'!$D165,'Forbrug af biomasse'!$A$2:$A$431,'Resultat-Produktion &amp; forbrug'!L$2,'Forbrug af biomasse'!$B$2:$B$431,$E165),F165)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55000000000000004">
      <c r="A166" s="189" t="s">
        <v>103</v>
      </c>
      <c r="B166" s="189" t="s">
        <v>227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forbrug'!G$2,'Forbrug af biomasse'!$B$2:$B$431,$E166)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forbrug'!I$2,'Forbrug af biomasse'!$B$2:$B$431,$E166)</f>
        <v>0</v>
      </c>
      <c r="J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forbrug'!J$2,'Forbrug af biomasse'!$B$2:$B$431,$E166)</f>
        <v>279550.24796430691</v>
      </c>
      <c r="K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forbrug'!K$2,'Forbrug af biomasse'!$B$2:$B$431,$E166)</f>
        <v>0</v>
      </c>
      <c r="L166" s="190">
        <f>IF(A166&lt;&gt;"Biogas",SUMIFS('Forbrug af biomasse'!$E$2:$E$431,'Forbrug af biomasse'!$C$2:$C$431,'Resultat-Produktion &amp; forbrug'!$A166,'Forbrug af biomasse'!$D$2:$D$431,'Resultat-Produktion &amp; forbrug'!$D166,'Forbrug af biomasse'!$A$2:$A$431,'Resultat-Produktion &amp; forbrug'!L$2,'Forbrug af biomasse'!$B$2:$B$431,$E166),F166)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55000000000000004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forbrug'!G$2,'Forbrug af biomasse'!$B$2:$B$431,$E167)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forbrug'!I$2,'Forbrug af biomasse'!$B$2:$B$431,$E167)</f>
        <v>0</v>
      </c>
      <c r="J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forbrug'!J$2,'Forbrug af biomasse'!$B$2:$B$431,$E167)</f>
        <v>0</v>
      </c>
      <c r="K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forbrug'!K$2,'Forbrug af biomasse'!$B$2:$B$431,$E167)</f>
        <v>0</v>
      </c>
      <c r="L167" s="190">
        <f>IF(A167&lt;&gt;"Biogas",SUMIFS('Forbrug af biomasse'!$E$2:$E$431,'Forbrug af biomasse'!$C$2:$C$431,'Resultat-Produktion &amp; forbrug'!$A167,'Forbrug af biomasse'!$D$2:$D$431,'Resultat-Produktion &amp; forbrug'!$D167,'Forbrug af biomasse'!$A$2:$A$431,'Resultat-Produktion &amp; forbrug'!L$2,'Forbrug af biomasse'!$B$2:$B$431,$E167),F167)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55000000000000004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forbrug'!G$2,'Forbrug af biomasse'!$B$2:$B$431,$E168)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forbrug'!I$2,'Forbrug af biomasse'!$B$2:$B$431,$E168)</f>
        <v>101922.05609696274</v>
      </c>
      <c r="J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forbrug'!J$2,'Forbrug af biomasse'!$B$2:$B$431,$E168)</f>
        <v>0</v>
      </c>
      <c r="K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forbrug'!K$2,'Forbrug af biomasse'!$B$2:$B$431,$E168)</f>
        <v>0</v>
      </c>
      <c r="L168" s="190">
        <f>IF(A168&lt;&gt;"Biogas",SUMIFS('Forbrug af biomasse'!$E$2:$E$431,'Forbrug af biomasse'!$C$2:$C$431,'Resultat-Produktion &amp; forbrug'!$A168,'Forbrug af biomasse'!$D$2:$D$431,'Resultat-Produktion &amp; forbrug'!$D168,'Forbrug af biomasse'!$A$2:$A$431,'Resultat-Produktion &amp; forbrug'!L$2,'Forbrug af biomasse'!$B$2:$B$431,$E168),F168)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55000000000000004">
      <c r="A169" s="189" t="s">
        <v>48</v>
      </c>
      <c r="B169" s="189" t="s">
        <v>224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forbrug'!G$2,'Forbrug af biomasse'!$B$2:$B$431,$E169)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forbrug'!I$2,'Forbrug af biomasse'!$B$2:$B$431,$E169)</f>
        <v>244164.92559492172</v>
      </c>
      <c r="J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forbrug'!J$2,'Forbrug af biomasse'!$B$2:$B$431,$E169)</f>
        <v>942.6064741945944</v>
      </c>
      <c r="K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forbrug'!K$2,'Forbrug af biomasse'!$B$2:$B$431,$E169)</f>
        <v>0</v>
      </c>
      <c r="L169" s="190">
        <f>IF(A169&lt;&gt;"Biogas",SUMIFS('Forbrug af biomasse'!$E$2:$E$431,'Forbrug af biomasse'!$C$2:$C$431,'Resultat-Produktion &amp; forbrug'!$A169,'Forbrug af biomasse'!$D$2:$D$431,'Resultat-Produktion &amp; forbrug'!$D169,'Forbrug af biomasse'!$A$2:$A$431,'Resultat-Produktion &amp; forbrug'!L$2,'Forbrug af biomasse'!$B$2:$B$431,$E169),F169)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55000000000000004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forbrug'!G$2,'Forbrug af biomasse'!$B$2:$B$431,$E170)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forbrug'!I$2,'Forbrug af biomasse'!$B$2:$B$431,$E170)</f>
        <v>0</v>
      </c>
      <c r="J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forbrug'!J$2,'Forbrug af biomasse'!$B$2:$B$431,$E170)</f>
        <v>0</v>
      </c>
      <c r="K170" s="190">
        <f ca="1">SUMIFS('Forbrug af biomasse'!$E$2:$E$431,'Forbrug af biomasse'!$C$2:$C$431,'Resultat-Produktion &amp; forbrug'!$A170,'Forbrug af biomasse'!$D$2:$D$431,'Resultat-Produktion &amp; forbrug'!$D170,'Forbrug af biomasse'!$A$2:$A$431,'Resultat-Produktion &amp; forbrug'!K$2,'Forbrug af biomasse'!$B$2:$B$431,$E170)</f>
        <v>374820.3560243976</v>
      </c>
      <c r="L170" s="190">
        <f>IF(A170&lt;&gt;"Biogas",SUMIFS('Forbrug af biomasse'!$E$2:$E$431,'Forbrug af biomasse'!$C$2:$C$431,'Resultat-Produktion &amp; forbrug'!$A170,'Forbrug af biomasse'!$D$2:$D$431,'Resultat-Produktion &amp; forbrug'!$D170,'Forbrug af biomasse'!$A$2:$A$431,'Resultat-Produktion &amp; forbrug'!L$2,'Forbrug af biomasse'!$B$2:$B$431,$E170),F170)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55000000000000004">
      <c r="A171" s="189" t="s">
        <v>136</v>
      </c>
      <c r="B171" s="189" t="s">
        <v>219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forbrug'!G$2,'Forbrug af biomasse'!$B$2:$B$431,$E171)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forbrug'!I$2,'Forbrug af biomasse'!$B$2:$B$431,$E171)</f>
        <v>0</v>
      </c>
      <c r="J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forbrug'!J$2,'Forbrug af biomasse'!$B$2:$B$431,$E171)</f>
        <v>286645.05985025823</v>
      </c>
      <c r="K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forbrug'!K$2,'Forbrug af biomasse'!$B$2:$B$431,$E171)</f>
        <v>638439.1593791761</v>
      </c>
      <c r="L171" s="190">
        <f>IF(A171&lt;&gt;"Biogas",SUMIFS('Forbrug af biomasse'!$E$2:$E$431,'Forbrug af biomasse'!$C$2:$C$431,'Resultat-Produktion &amp; forbrug'!$A171,'Forbrug af biomasse'!$D$2:$D$431,'Resultat-Produktion &amp; forbrug'!$D171,'Forbrug af biomasse'!$A$2:$A$431,'Resultat-Produktion &amp; forbrug'!L$2,'Forbrug af biomasse'!$B$2:$B$431,$E171),F171)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55000000000000004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forbrug'!G$2,'Forbrug af biomasse'!$B$2:$B$431,$E172)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forbrug'!I$2,'Forbrug af biomasse'!$B$2:$B$431,$E172)</f>
        <v>0</v>
      </c>
      <c r="J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forbrug'!J$2,'Forbrug af biomasse'!$B$2:$B$431,$E172)</f>
        <v>0</v>
      </c>
      <c r="K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forbrug'!K$2,'Forbrug af biomasse'!$B$2:$B$431,$E172)</f>
        <v>0</v>
      </c>
      <c r="L172" s="190">
        <f>IF(A172&lt;&gt;"Biogas",SUMIFS('Forbrug af biomasse'!$E$2:$E$431,'Forbrug af biomasse'!$C$2:$C$431,'Resultat-Produktion &amp; forbrug'!$A172,'Forbrug af biomasse'!$D$2:$D$431,'Resultat-Produktion &amp; forbrug'!$D172,'Forbrug af biomasse'!$A$2:$A$431,'Resultat-Produktion &amp; forbrug'!L$2,'Forbrug af biomasse'!$B$2:$B$431,$E172),F172)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55000000000000004">
      <c r="A173" s="187" t="s">
        <v>53</v>
      </c>
      <c r="B173" s="189" t="s">
        <v>221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forbrug'!G$2,'Forbrug af biomasse'!$B$2:$B$431,$E173)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forbrug'!I$2,'Forbrug af biomasse'!$B$2:$B$431,$E173)</f>
        <v>0</v>
      </c>
      <c r="J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forbrug'!J$2,'Forbrug af biomasse'!$B$2:$B$431,$E173)</f>
        <v>15151.053724986185</v>
      </c>
      <c r="K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forbrug'!K$2,'Forbrug af biomasse'!$B$2:$B$431,$E173)</f>
        <v>0</v>
      </c>
      <c r="L173" s="190">
        <f>IF(A173&lt;&gt;"Biogas",SUMIFS('Forbrug af biomasse'!$E$2:$E$431,'Forbrug af biomasse'!$C$2:$C$431,'Resultat-Produktion &amp; forbrug'!$A173,'Forbrug af biomasse'!$D$2:$D$431,'Resultat-Produktion &amp; forbrug'!$D173,'Forbrug af biomasse'!$A$2:$A$431,'Resultat-Produktion &amp; forbrug'!L$2,'Forbrug af biomasse'!$B$2:$B$431,$E173),F173)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55000000000000004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forbrug'!G$2,'Forbrug af biomasse'!$B$2:$B$431,$E174)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forbrug'!I$2,'Forbrug af biomasse'!$B$2:$B$431,$E174)</f>
        <v>389767.86287629709</v>
      </c>
      <c r="J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forbrug'!J$2,'Forbrug af biomasse'!$B$2:$B$431,$E174)</f>
        <v>0</v>
      </c>
      <c r="K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forbrug'!K$2,'Forbrug af biomasse'!$B$2:$B$431,$E174)</f>
        <v>0</v>
      </c>
      <c r="L174" s="190">
        <f>IF(A174&lt;&gt;"Biogas",SUMIFS('Forbrug af biomasse'!$E$2:$E$431,'Forbrug af biomasse'!$C$2:$C$431,'Resultat-Produktion &amp; forbrug'!$A174,'Forbrug af biomasse'!$D$2:$D$431,'Resultat-Produktion &amp; forbrug'!$D174,'Forbrug af biomasse'!$A$2:$A$431,'Resultat-Produktion &amp; forbrug'!L$2,'Forbrug af biomasse'!$B$2:$B$431,$E174),F174)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55000000000000004">
      <c r="A175" s="189" t="s">
        <v>106</v>
      </c>
      <c r="B175" s="189" t="s">
        <v>223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forbrug'!G$2,'Forbrug af biomasse'!$B$2:$B$431,$E175)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forbrug'!I$2,'Forbrug af biomasse'!$B$2:$B$431,$E175)</f>
        <v>0</v>
      </c>
      <c r="J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forbrug'!J$2,'Forbrug af biomasse'!$B$2:$B$431,$E175)</f>
        <v>0</v>
      </c>
      <c r="K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forbrug'!K$2,'Forbrug af biomasse'!$B$2:$B$431,$E175)</f>
        <v>0</v>
      </c>
      <c r="L175" s="190">
        <f>IF(A175&lt;&gt;"Biogas",SUMIFS('Forbrug af biomasse'!$E$2:$E$431,'Forbrug af biomasse'!$C$2:$C$431,'Resultat-Produktion &amp; forbrug'!$A175,'Forbrug af biomasse'!$D$2:$D$431,'Resultat-Produktion &amp; forbrug'!$D175,'Forbrug af biomasse'!$A$2:$A$431,'Resultat-Produktion &amp; forbrug'!L$2,'Forbrug af biomasse'!$B$2:$B$431,$E175),F175)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55000000000000004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forbrug'!G$2,'Forbrug af biomasse'!$B$2:$B$431,$E176)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forbrug'!I$2,'Forbrug af biomasse'!$B$2:$B$431,$E176)</f>
        <v>49527.399127557059</v>
      </c>
      <c r="J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forbrug'!J$2,'Forbrug af biomasse'!$B$2:$B$431,$E176)</f>
        <v>0</v>
      </c>
      <c r="K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forbrug'!K$2,'Forbrug af biomasse'!$B$2:$B$431,$E176)</f>
        <v>0</v>
      </c>
      <c r="L176" s="190">
        <f>IF(A176&lt;&gt;"Biogas",SUMIFS('Forbrug af biomasse'!$E$2:$E$431,'Forbrug af biomasse'!$C$2:$C$431,'Resultat-Produktion &amp; forbrug'!$A176,'Forbrug af biomasse'!$D$2:$D$431,'Resultat-Produktion &amp; forbrug'!$D176,'Forbrug af biomasse'!$A$2:$A$431,'Resultat-Produktion &amp; forbrug'!L$2,'Forbrug af biomasse'!$B$2:$B$431,$E176),F176)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55000000000000004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forbrug'!G$2,'Forbrug af biomasse'!$B$2:$B$431,$E177)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forbrug'!I$2,'Forbrug af biomasse'!$B$2:$B$431,$E177)</f>
        <v>0</v>
      </c>
      <c r="J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forbrug'!J$2,'Forbrug af biomasse'!$B$2:$B$431,$E177)</f>
        <v>0</v>
      </c>
      <c r="K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forbrug'!K$2,'Forbrug af biomasse'!$B$2:$B$431,$E177)</f>
        <v>0</v>
      </c>
      <c r="L177" s="190">
        <f>IF(A177&lt;&gt;"Biogas",SUMIFS('Forbrug af biomasse'!$E$2:$E$431,'Forbrug af biomasse'!$C$2:$C$431,'Resultat-Produktion &amp; forbrug'!$A177,'Forbrug af biomasse'!$D$2:$D$431,'Resultat-Produktion &amp; forbrug'!$D177,'Forbrug af biomasse'!$A$2:$A$431,'Resultat-Produktion &amp; forbrug'!L$2,'Forbrug af biomasse'!$B$2:$B$431,$E177),F177)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55000000000000004">
      <c r="A178" s="189" t="s">
        <v>95</v>
      </c>
      <c r="B178" s="189" t="s">
        <v>222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forbrug'!G$2,'Forbrug af biomasse'!$B$2:$B$431,$E178)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forbrug'!I$2,'Forbrug af biomasse'!$B$2:$B$431,$E178)</f>
        <v>0</v>
      </c>
      <c r="J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forbrug'!J$2,'Forbrug af biomasse'!$B$2:$B$431,$E178)</f>
        <v>0</v>
      </c>
      <c r="K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forbrug'!K$2,'Forbrug af biomasse'!$B$2:$B$431,$E178)</f>
        <v>0</v>
      </c>
      <c r="L178" s="190">
        <f>IF(A178&lt;&gt;"Biogas",SUMIFS('Forbrug af biomasse'!$E$2:$E$431,'Forbrug af biomasse'!$C$2:$C$431,'Resultat-Produktion &amp; forbrug'!$A178,'Forbrug af biomasse'!$D$2:$D$431,'Resultat-Produktion &amp; forbrug'!$D178,'Forbrug af biomasse'!$A$2:$A$431,'Resultat-Produktion &amp; forbrug'!L$2,'Forbrug af biomasse'!$B$2:$B$431,$E178),F178)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55000000000000004">
      <c r="A179" s="189" t="s">
        <v>307</v>
      </c>
      <c r="B179" s="189" t="s">
        <v>312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forbrug'!G$2,'Forbrug af biomasse'!$B$2:$B$431,$E179)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forbrug'!I$2,'Forbrug af biomasse'!$B$2:$B$431,$E179)</f>
        <v>0</v>
      </c>
      <c r="J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forbrug'!J$2,'Forbrug af biomasse'!$B$2:$B$431,$E179)</f>
        <v>0</v>
      </c>
      <c r="K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forbrug'!K$2,'Forbrug af biomasse'!$B$2:$B$431,$E179)</f>
        <v>0</v>
      </c>
      <c r="L179" s="190">
        <f ca="1">IF(A179&lt;&gt;"Biogas",SUMIFS('Forbrug af biomasse'!$E$2:$E$431,'Forbrug af biomasse'!$C$2:$C$431,'Resultat-Produktion &amp; forbrug'!$A179,'Forbrug af biomasse'!$D$2:$D$431,'Resultat-Produktion &amp; forbrug'!$D179,'Forbrug af biomasse'!$A$2:$A$431,'Resultat-Produktion &amp; forbrug'!L$2,'Forbrug af biomasse'!$B$2:$B$431,$E179),F179)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55000000000000004">
      <c r="A180" s="189" t="s">
        <v>308</v>
      </c>
      <c r="B180" s="189" t="s">
        <v>312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forbrug'!G$2,'Forbrug af biomasse'!$B$2:$B$431,$E180)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forbrug'!I$2,'Forbrug af biomasse'!$B$2:$B$431,$E180)</f>
        <v>0</v>
      </c>
      <c r="J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forbrug'!J$2,'Forbrug af biomasse'!$B$2:$B$431,$E180)</f>
        <v>0</v>
      </c>
      <c r="K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forbrug'!K$2,'Forbrug af biomasse'!$B$2:$B$431,$E180)</f>
        <v>0</v>
      </c>
      <c r="L180" s="190">
        <f ca="1">IF(A180&lt;&gt;"Biogas",SUMIFS('Forbrug af biomasse'!$E$2:$E$431,'Forbrug af biomasse'!$C$2:$C$431,'Resultat-Produktion &amp; forbrug'!$A180,'Forbrug af biomasse'!$D$2:$D$431,'Resultat-Produktion &amp; forbrug'!$D180,'Forbrug af biomasse'!$A$2:$A$431,'Resultat-Produktion &amp; forbrug'!L$2,'Forbrug af biomasse'!$B$2:$B$431,$E180),F180)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55000000000000004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forbrug'!G$2,'Forbrug af biomasse'!$B$2:$B$431,$E181)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forbrug'!I$2,'Forbrug af biomasse'!$B$2:$B$431,$E181)</f>
        <v>0</v>
      </c>
      <c r="J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forbrug'!J$2,'Forbrug af biomasse'!$B$2:$B$431,$E181)</f>
        <v>0</v>
      </c>
      <c r="K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forbrug'!K$2,'Forbrug af biomasse'!$B$2:$B$431,$E181)</f>
        <v>0</v>
      </c>
      <c r="L181" s="190">
        <f>IF(A181&lt;&gt;"Biogas",SUMIFS('Forbrug af biomasse'!$E$2:$E$431,'Forbrug af biomasse'!$C$2:$C$431,'Resultat-Produktion &amp; forbrug'!$A181,'Forbrug af biomasse'!$D$2:$D$431,'Resultat-Produktion &amp; forbrug'!$D181,'Forbrug af biomasse'!$A$2:$A$431,'Resultat-Produktion &amp; forbrug'!L$2,'Forbrug af biomasse'!$B$2:$B$431,$E181),F181)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55000000000000004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forbrug'!G$2,'Forbrug af biomasse'!$B$2:$B$431,$E182)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forbrug'!I$2,'Forbrug af biomasse'!$B$2:$B$431,$E182)</f>
        <v>0</v>
      </c>
      <c r="J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forbrug'!J$2,'Forbrug af biomasse'!$B$2:$B$431,$E182)</f>
        <v>0</v>
      </c>
      <c r="K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forbrug'!K$2,'Forbrug af biomasse'!$B$2:$B$431,$E182)</f>
        <v>0</v>
      </c>
      <c r="L182" s="190">
        <f>IF(A182&lt;&gt;"Biogas",SUMIFS('Forbrug af biomasse'!$E$2:$E$431,'Forbrug af biomasse'!$C$2:$C$431,'Resultat-Produktion &amp; forbrug'!$A182,'Forbrug af biomasse'!$D$2:$D$431,'Resultat-Produktion &amp; forbrug'!$D182,'Forbrug af biomasse'!$A$2:$A$431,'Resultat-Produktion &amp; forbrug'!L$2,'Forbrug af biomasse'!$B$2:$B$431,$E182),F182)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55000000000000004">
      <c r="A183" s="187" t="s">
        <v>235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forbrug'!G$2,'Forbrug af biomasse'!$B$2:$B$431,$E183)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forbrug'!I$2,'Forbrug af biomasse'!$B$2:$B$431,$E183)</f>
        <v>0</v>
      </c>
      <c r="J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forbrug'!J$2,'Forbrug af biomasse'!$B$2:$B$431,$E183)</f>
        <v>0</v>
      </c>
      <c r="K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forbrug'!K$2,'Forbrug af biomasse'!$B$2:$B$431,$E183)</f>
        <v>0</v>
      </c>
      <c r="L183" s="190">
        <f>IF(A183&lt;&gt;"Biogas",SUMIFS('Forbrug af biomasse'!$E$2:$E$431,'Forbrug af biomasse'!$C$2:$C$431,'Resultat-Produktion &amp; forbrug'!$A183,'Forbrug af biomasse'!$D$2:$D$431,'Resultat-Produktion &amp; forbrug'!$D183,'Forbrug af biomasse'!$A$2:$A$431,'Resultat-Produktion &amp; forbrug'!L$2,'Forbrug af biomasse'!$B$2:$B$431,$E183),F183)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55000000000000004">
      <c r="A184" s="187" t="s">
        <v>228</v>
      </c>
      <c r="B184" s="189" t="s">
        <v>228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forbrug'!G$2,'Forbrug af biomasse'!$B$2:$B$431,$E184)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forbrug'!I$2,'Forbrug af biomasse'!$B$2:$B$431,$E184)</f>
        <v>0</v>
      </c>
      <c r="J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forbrug'!J$2,'Forbrug af biomasse'!$B$2:$B$431,$E184)</f>
        <v>0</v>
      </c>
      <c r="K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forbrug'!K$2,'Forbrug af biomasse'!$B$2:$B$431,$E184)</f>
        <v>0</v>
      </c>
      <c r="L184" s="190">
        <f>IF(A184&lt;&gt;"Biogas",SUMIFS('Forbrug af biomasse'!$E$2:$E$431,'Forbrug af biomasse'!$C$2:$C$431,'Resultat-Produktion &amp; forbrug'!$A184,'Forbrug af biomasse'!$D$2:$D$431,'Resultat-Produktion &amp; forbrug'!$D184,'Forbrug af biomasse'!$A$2:$A$431,'Resultat-Produktion &amp; forbrug'!L$2,'Forbrug af biomasse'!$B$2:$B$431,$E184),F184)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55000000000000004">
      <c r="A185" s="187" t="s">
        <v>52</v>
      </c>
      <c r="B185" s="189" t="s">
        <v>221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forbrug'!G$2,'Forbrug af biomasse'!$B$2:$B$431,$E185)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forbrug'!I$2,'Forbrug af biomasse'!$B$2:$B$431,$E185)</f>
        <v>0</v>
      </c>
      <c r="J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forbrug'!J$2,'Forbrug af biomasse'!$B$2:$B$431,$E185)</f>
        <v>24503.032029712213</v>
      </c>
      <c r="K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forbrug'!K$2,'Forbrug af biomasse'!$B$2:$B$431,$E185)</f>
        <v>0</v>
      </c>
      <c r="L185" s="190">
        <f>IF(A185&lt;&gt;"Biogas",SUMIFS('Forbrug af biomasse'!$E$2:$E$431,'Forbrug af biomasse'!$C$2:$C$431,'Resultat-Produktion &amp; forbrug'!$A185,'Forbrug af biomasse'!$D$2:$D$431,'Resultat-Produktion &amp; forbrug'!$D185,'Forbrug af biomasse'!$A$2:$A$431,'Resultat-Produktion &amp; forbrug'!L$2,'Forbrug af biomasse'!$B$2:$B$431,$E185),F185)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55000000000000004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forbrug'!G$2,'Forbrug af biomasse'!$B$2:$B$431,$E186)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forbrug'!I$2,'Forbrug af biomasse'!$B$2:$B$431,$E186)</f>
        <v>0</v>
      </c>
      <c r="J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forbrug'!J$2,'Forbrug af biomasse'!$B$2:$B$431,$E186)</f>
        <v>0</v>
      </c>
      <c r="K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forbrug'!K$2,'Forbrug af biomasse'!$B$2:$B$431,$E186)</f>
        <v>0</v>
      </c>
      <c r="L186" s="190">
        <f>IF(A186&lt;&gt;"Biogas",SUMIFS('Forbrug af biomasse'!$E$2:$E$431,'Forbrug af biomasse'!$C$2:$C$431,'Resultat-Produktion &amp; forbrug'!$A186,'Forbrug af biomasse'!$D$2:$D$431,'Resultat-Produktion &amp; forbrug'!$D186,'Forbrug af biomasse'!$A$2:$A$431,'Resultat-Produktion &amp; forbrug'!L$2,'Forbrug af biomasse'!$B$2:$B$431,$E186),F186)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55000000000000004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forbrug'!G$2,'Forbrug af biomasse'!$B$2:$B$431,$E187)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forbrug'!I$2,'Forbrug af biomasse'!$B$2:$B$431,$E187)</f>
        <v>0</v>
      </c>
      <c r="J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forbrug'!J$2,'Forbrug af biomasse'!$B$2:$B$431,$E187)</f>
        <v>0</v>
      </c>
      <c r="K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forbrug'!K$2,'Forbrug af biomasse'!$B$2:$B$431,$E187)</f>
        <v>0</v>
      </c>
      <c r="L187" s="190">
        <f>IF(A187&lt;&gt;"Biogas",SUMIFS('Forbrug af biomasse'!$E$2:$E$431,'Forbrug af biomasse'!$C$2:$C$431,'Resultat-Produktion &amp; forbrug'!$A187,'Forbrug af biomasse'!$D$2:$D$431,'Resultat-Produktion &amp; forbrug'!$D187,'Forbrug af biomasse'!$A$2:$A$431,'Resultat-Produktion &amp; forbrug'!L$2,'Forbrug af biomasse'!$B$2:$B$431,$E187),F187)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55000000000000004">
      <c r="A188" s="189" t="s">
        <v>140</v>
      </c>
      <c r="B188" s="189" t="s">
        <v>227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forbrug'!G$2,'Forbrug af biomasse'!$B$2:$B$431,$E188)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forbrug'!I$2,'Forbrug af biomasse'!$B$2:$B$431,$E188)</f>
        <v>0</v>
      </c>
      <c r="J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forbrug'!J$2,'Forbrug af biomasse'!$B$2:$B$431,$E188)</f>
        <v>1208651.4125341829</v>
      </c>
      <c r="K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forbrug'!K$2,'Forbrug af biomasse'!$B$2:$B$431,$E188)</f>
        <v>0</v>
      </c>
      <c r="L188" s="190">
        <f>IF(A188&lt;&gt;"Biogas",SUMIFS('Forbrug af biomasse'!$E$2:$E$431,'Forbrug af biomasse'!$C$2:$C$431,'Resultat-Produktion &amp; forbrug'!$A188,'Forbrug af biomasse'!$D$2:$D$431,'Resultat-Produktion &amp; forbrug'!$D188,'Forbrug af biomasse'!$A$2:$A$431,'Resultat-Produktion &amp; forbrug'!L$2,'Forbrug af biomasse'!$B$2:$B$431,$E188),F188)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55000000000000004">
      <c r="A189" s="189" t="s">
        <v>135</v>
      </c>
      <c r="B189" s="189" t="s">
        <v>219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forbrug'!G$2,'Forbrug af biomasse'!$B$2:$B$431,$E189)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forbrug'!I$2,'Forbrug af biomasse'!$B$2:$B$431,$E189)</f>
        <v>0</v>
      </c>
      <c r="J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forbrug'!J$2,'Forbrug af biomasse'!$B$2:$B$431,$E189)</f>
        <v>380427.26035611134</v>
      </c>
      <c r="K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forbrug'!K$2,'Forbrug af biomasse'!$B$2:$B$431,$E189)</f>
        <v>1924034.2327518209</v>
      </c>
      <c r="L189" s="190">
        <f>IF(A189&lt;&gt;"Biogas",SUMIFS('Forbrug af biomasse'!$E$2:$E$431,'Forbrug af biomasse'!$C$2:$C$431,'Resultat-Produktion &amp; forbrug'!$A189,'Forbrug af biomasse'!$D$2:$D$431,'Resultat-Produktion &amp; forbrug'!$D189,'Forbrug af biomasse'!$A$2:$A$431,'Resultat-Produktion &amp; forbrug'!L$2,'Forbrug af biomasse'!$B$2:$B$431,$E189),F189)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55000000000000004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forbrug'!G$2,'Forbrug af biomasse'!$B$2:$B$431,$E190)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forbrug'!I$2,'Forbrug af biomasse'!$B$2:$B$431,$E190)</f>
        <v>100555.62853170674</v>
      </c>
      <c r="J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forbrug'!J$2,'Forbrug af biomasse'!$B$2:$B$431,$E190)</f>
        <v>0</v>
      </c>
      <c r="K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forbrug'!K$2,'Forbrug af biomasse'!$B$2:$B$431,$E190)</f>
        <v>0</v>
      </c>
      <c r="L190" s="190">
        <f>IF(A190&lt;&gt;"Biogas",SUMIFS('Forbrug af biomasse'!$E$2:$E$431,'Forbrug af biomasse'!$C$2:$C$431,'Resultat-Produktion &amp; forbrug'!$A190,'Forbrug af biomasse'!$D$2:$D$431,'Resultat-Produktion &amp; forbrug'!$D190,'Forbrug af biomasse'!$A$2:$A$431,'Resultat-Produktion &amp; forbrug'!L$2,'Forbrug af biomasse'!$B$2:$B$431,$E190),F190)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55000000000000004">
      <c r="A191" s="189" t="s">
        <v>99</v>
      </c>
      <c r="B191" s="189" t="s">
        <v>223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forbrug'!G$2,'Forbrug af biomasse'!$B$2:$B$431,$E191)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forbrug'!I$2,'Forbrug af biomasse'!$B$2:$B$431,$E191)</f>
        <v>0</v>
      </c>
      <c r="J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forbrug'!J$2,'Forbrug af biomasse'!$B$2:$B$431,$E191)</f>
        <v>0</v>
      </c>
      <c r="K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forbrug'!K$2,'Forbrug af biomasse'!$B$2:$B$431,$E191)</f>
        <v>0</v>
      </c>
      <c r="L191" s="190">
        <f>IF(A191&lt;&gt;"Biogas",SUMIFS('Forbrug af biomasse'!$E$2:$E$431,'Forbrug af biomasse'!$C$2:$C$431,'Resultat-Produktion &amp; forbrug'!$A191,'Forbrug af biomasse'!$D$2:$D$431,'Resultat-Produktion &amp; forbrug'!$D191,'Forbrug af biomasse'!$A$2:$A$431,'Resultat-Produktion &amp; forbrug'!L$2,'Forbrug af biomasse'!$B$2:$B$431,$E191),F191)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55000000000000004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forbrug'!G$2,'Forbrug af biomasse'!$B$2:$B$431,$E192)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forbrug'!I$2,'Forbrug af biomasse'!$B$2:$B$431,$E192)</f>
        <v>0</v>
      </c>
      <c r="J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forbrug'!J$2,'Forbrug af biomasse'!$B$2:$B$431,$E192)</f>
        <v>0</v>
      </c>
      <c r="K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forbrug'!K$2,'Forbrug af biomasse'!$B$2:$B$431,$E192)</f>
        <v>0</v>
      </c>
      <c r="L192" s="190">
        <f>IF(A192&lt;&gt;"Biogas",SUMIFS('Forbrug af biomasse'!$E$2:$E$431,'Forbrug af biomasse'!$C$2:$C$431,'Resultat-Produktion &amp; forbrug'!$A192,'Forbrug af biomasse'!$D$2:$D$431,'Resultat-Produktion &amp; forbrug'!$D192,'Forbrug af biomasse'!$A$2:$A$431,'Resultat-Produktion &amp; forbrug'!L$2,'Forbrug af biomasse'!$B$2:$B$431,$E192),F192)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55000000000000004">
      <c r="A193" s="189" t="s">
        <v>119</v>
      </c>
      <c r="B193" s="189" t="s">
        <v>222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223850.15970861999</v>
      </c>
      <c r="G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forbrug'!G$2,'Forbrug af biomasse'!$B$2:$B$431,$E193)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forbrug'!I$2,'Forbrug af biomasse'!$B$2:$B$431,$E193)</f>
        <v>0</v>
      </c>
      <c r="J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forbrug'!J$2,'Forbrug af biomasse'!$B$2:$B$431,$E193)</f>
        <v>0</v>
      </c>
      <c r="K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forbrug'!K$2,'Forbrug af biomasse'!$B$2:$B$431,$E193)</f>
        <v>0</v>
      </c>
      <c r="L193" s="190">
        <f ca="1">IF(A193&lt;&gt;"Biogas",SUMIFS('Forbrug af biomasse'!$E$2:$E$431,'Forbrug af biomasse'!$C$2:$C$431,'Resultat-Produktion &amp; forbrug'!$A193,'Forbrug af biomasse'!$D$2:$D$431,'Resultat-Produktion &amp; forbrug'!$D193,'Forbrug af biomasse'!$A$2:$A$431,'Resultat-Produktion &amp; forbrug'!L$2,'Forbrug af biomasse'!$B$2:$B$431,$E193),F193)</f>
        <v>223850.15970861999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223850.15970861999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4.2531530344637805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4.2531530344637805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110712.5581558883</v>
      </c>
      <c r="W193" s="187">
        <f>J193*IFERROR(VLOOKUP(A193,[1]Tørstofindhold!A$2:B$24,2,FALSE),0)</f>
        <v>0</v>
      </c>
      <c r="X193" s="188">
        <f t="shared" ca="1" si="51"/>
        <v>110712.5581558883</v>
      </c>
      <c r="Y193" s="168">
        <f t="shared" ca="1" si="43"/>
        <v>0</v>
      </c>
      <c r="Z193" s="103">
        <f t="shared" ca="1" si="44"/>
        <v>0</v>
      </c>
    </row>
    <row r="194" spans="1:26" x14ac:dyDescent="0.55000000000000004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98506.064922011632</v>
      </c>
      <c r="G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forbrug'!G$2,'Forbrug af biomasse'!$B$2:$B$431,$E194)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forbrug'!I$2,'Forbrug af biomasse'!$B$2:$B$431,$E194)</f>
        <v>0</v>
      </c>
      <c r="J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forbrug'!J$2,'Forbrug af biomasse'!$B$2:$B$431,$E194)</f>
        <v>0</v>
      </c>
      <c r="K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forbrug'!K$2,'Forbrug af biomasse'!$B$2:$B$431,$E194)</f>
        <v>0</v>
      </c>
      <c r="L194" s="190">
        <f>IF(A194&lt;&gt;"Biogas",SUMIFS('Forbrug af biomasse'!$E$2:$E$431,'Forbrug af biomasse'!$C$2:$C$431,'Resultat-Produktion &amp; forbrug'!$A194,'Forbrug af biomasse'!$D$2:$D$431,'Resultat-Produktion &amp; forbrug'!$D194,'Forbrug af biomasse'!$A$2:$A$431,'Resultat-Produktion &amp; forbrug'!L$2,'Forbrug af biomasse'!$B$2:$B$431,$E194),F194)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98506.064922011632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55000000000000004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forbrug'!G$2,'Forbrug af biomasse'!$B$2:$B$431,$E195)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forbrug'!I$2,'Forbrug af biomasse'!$B$2:$B$431,$E195)</f>
        <v>28209.340124628539</v>
      </c>
      <c r="J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forbrug'!J$2,'Forbrug af biomasse'!$B$2:$B$431,$E195)</f>
        <v>0</v>
      </c>
      <c r="K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forbrug'!K$2,'Forbrug af biomasse'!$B$2:$B$431,$E195)</f>
        <v>0</v>
      </c>
      <c r="L195" s="190">
        <f>IF(A195&lt;&gt;"Biogas",SUMIFS('Forbrug af biomasse'!$E$2:$E$431,'Forbrug af biomasse'!$C$2:$C$431,'Resultat-Produktion &amp; forbrug'!$A195,'Forbrug af biomasse'!$D$2:$D$431,'Resultat-Produktion &amp; forbrug'!$D195,'Forbrug af biomasse'!$A$2:$A$431,'Resultat-Produktion &amp; forbrug'!L$2,'Forbrug af biomasse'!$B$2:$B$431,$E195),F195)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forbrug'!G$2,'Forbrug af biomasse'!$B$2:$B$431,$E196)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forbrug'!I$2,'Forbrug af biomasse'!$B$2:$B$431,$E196)</f>
        <v>0</v>
      </c>
      <c r="J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forbrug'!J$2,'Forbrug af biomasse'!$B$2:$B$431,$E196)</f>
        <v>0</v>
      </c>
      <c r="K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forbrug'!K$2,'Forbrug af biomasse'!$B$2:$B$431,$E196)</f>
        <v>0</v>
      </c>
      <c r="L196" s="190">
        <f>IF(A196&lt;&gt;"Biogas",SUMIFS('Forbrug af biomasse'!$E$2:$E$431,'Forbrug af biomasse'!$C$2:$C$431,'Resultat-Produktion &amp; forbrug'!$A196,'Forbrug af biomasse'!$D$2:$D$431,'Resultat-Produktion &amp; forbrug'!$D196,'Forbrug af biomasse'!$A$2:$A$431,'Resultat-Produktion &amp; forbrug'!L$2,'Forbrug af biomasse'!$B$2:$B$431,$E196),F196)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55000000000000004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forbrug'!G$2,'Forbrug af biomasse'!$B$2:$B$431,$E197)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forbrug'!I$2,'Forbrug af biomasse'!$B$2:$B$431,$E197)</f>
        <v>0</v>
      </c>
      <c r="J197" s="190">
        <f ca="1">SUMIFS('Forbrug af biomasse'!$E$2:$E$431,'Forbrug af biomasse'!$C$2:$C$431,'Resultat-Produktion &amp; forbrug'!$A197,'Forbrug af biomasse'!$D$2:$D$431,'Resultat-Produktion &amp; forbrug'!$D197,'Forbrug af biomasse'!$A$2:$A$431,'Resultat-Produktion &amp; forbrug'!J$2,'Forbrug af biomasse'!$B$2:$B$431,$E197)</f>
        <v>168912.75887120995</v>
      </c>
      <c r="K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forbrug'!K$2,'Forbrug af biomasse'!$B$2:$B$431,$E197)</f>
        <v>0</v>
      </c>
      <c r="L197" s="190">
        <f ca="1">IF(A197&lt;&gt;"Biogas",SUMIFS('Forbrug af biomasse'!$E$2:$E$431,'Forbrug af biomasse'!$C$2:$C$431,'Resultat-Produktion &amp; forbrug'!$A197,'Forbrug af biomasse'!$D$2:$D$431,'Resultat-Produktion &amp; forbrug'!$D197,'Forbrug af biomasse'!$A$2:$A$431,'Resultat-Produktion &amp; forbrug'!L$2,'Forbrug af biomasse'!$B$2:$B$431,$E197),F197)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55000000000000004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forbrug'!G$2,'Forbrug af biomasse'!$B$2:$B$431,$E198)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forbrug'!I$2,'Forbrug af biomasse'!$B$2:$B$431,$E198)</f>
        <v>0</v>
      </c>
      <c r="J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forbrug'!J$2,'Forbrug af biomasse'!$B$2:$B$431,$E198)</f>
        <v>0</v>
      </c>
      <c r="K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forbrug'!K$2,'Forbrug af biomasse'!$B$2:$B$431,$E198)</f>
        <v>0</v>
      </c>
      <c r="L198" s="190">
        <f ca="1">IF(A198&lt;&gt;"Biogas",SUMIFS('Forbrug af biomasse'!$E$2:$E$431,'Forbrug af biomasse'!$C$2:$C$431,'Resultat-Produktion &amp; forbrug'!$A198,'Forbrug af biomasse'!$D$2:$D$431,'Resultat-Produktion &amp; forbrug'!$D198,'Forbrug af biomasse'!$A$2:$A$431,'Resultat-Produktion &amp; forbrug'!L$2,'Forbrug af biomasse'!$B$2:$B$431,$E198),F198)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55000000000000004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forbrug'!G$2,'Forbrug af biomasse'!$B$2:$B$431,$E199)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forbrug'!I$2,'Forbrug af biomasse'!$B$2:$B$431,$E199)</f>
        <v>0</v>
      </c>
      <c r="J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forbrug'!J$2,'Forbrug af biomasse'!$B$2:$B$431,$E199)</f>
        <v>0</v>
      </c>
      <c r="K199" s="190">
        <f ca="1">SUMIFS('Forbrug af biomasse'!$E$2:$E$431,'Forbrug af biomasse'!$C$2:$C$431,'Resultat-Produktion &amp; forbrug'!$A199,'Forbrug af biomasse'!$D$2:$D$431,'Resultat-Produktion &amp; forbrug'!$D199,'Forbrug af biomasse'!$A$2:$A$431,'Resultat-Produktion &amp; forbrug'!K$2,'Forbrug af biomasse'!$B$2:$B$431,$E199)</f>
        <v>3047096.7359039234</v>
      </c>
      <c r="L199" s="190">
        <f>IF(A199&lt;&gt;"Biogas",SUMIFS('Forbrug af biomasse'!$E$2:$E$431,'Forbrug af biomasse'!$C$2:$C$431,'Resultat-Produktion &amp; forbrug'!$A199,'Forbrug af biomasse'!$D$2:$D$431,'Resultat-Produktion &amp; forbrug'!$D199,'Forbrug af biomasse'!$A$2:$A$431,'Resultat-Produktion &amp; forbrug'!L$2,'Forbrug af biomasse'!$B$2:$B$431,$E199),F199)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55000000000000004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forbrug'!G$2,'Forbrug af biomasse'!$B$2:$B$431,$E200)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forbrug'!I$2,'Forbrug af biomasse'!$B$2:$B$431,$E200)</f>
        <v>0</v>
      </c>
      <c r="J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forbrug'!J$2,'Forbrug af biomasse'!$B$2:$B$431,$E200)</f>
        <v>0</v>
      </c>
      <c r="K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forbrug'!K$2,'Forbrug af biomasse'!$B$2:$B$431,$E200)</f>
        <v>0</v>
      </c>
      <c r="L200" s="190">
        <f>IF(A200&lt;&gt;"Biogas",SUMIFS('Forbrug af biomasse'!$E$2:$E$431,'Forbrug af biomasse'!$C$2:$C$431,'Resultat-Produktion &amp; forbrug'!$A200,'Forbrug af biomasse'!$D$2:$D$431,'Resultat-Produktion &amp; forbrug'!$D200,'Forbrug af biomasse'!$A$2:$A$431,'Resultat-Produktion &amp; forbrug'!L$2,'Forbrug af biomasse'!$B$2:$B$431,$E200),F200)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55000000000000004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forbrug'!G$2,'Forbrug af biomasse'!$B$2:$B$431,$E201)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forbrug'!I$2,'Forbrug af biomasse'!$B$2:$B$431,$E201)</f>
        <v>0</v>
      </c>
      <c r="J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forbrug'!J$2,'Forbrug af biomasse'!$B$2:$B$431,$E201)</f>
        <v>179027.55479609076</v>
      </c>
      <c r="K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forbrug'!K$2,'Forbrug af biomasse'!$B$2:$B$431,$E201)</f>
        <v>67774.717172805787</v>
      </c>
      <c r="L201" s="190">
        <f>IF(A201&lt;&gt;"Biogas",SUMIFS('Forbrug af biomasse'!$E$2:$E$431,'Forbrug af biomasse'!$C$2:$C$431,'Resultat-Produktion &amp; forbrug'!$A201,'Forbrug af biomasse'!$D$2:$D$431,'Resultat-Produktion &amp; forbrug'!$D201,'Forbrug af biomasse'!$A$2:$A$431,'Resultat-Produktion &amp; forbrug'!L$2,'Forbrug af biomasse'!$B$2:$B$431,$E201),F201)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55000000000000004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forbrug'!G$2,'Forbrug af biomasse'!$B$2:$B$431,$E202)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forbrug'!I$2,'Forbrug af biomasse'!$B$2:$B$431,$E202)</f>
        <v>0</v>
      </c>
      <c r="J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forbrug'!J$2,'Forbrug af biomasse'!$B$2:$B$431,$E202)</f>
        <v>0</v>
      </c>
      <c r="K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forbrug'!K$2,'Forbrug af biomasse'!$B$2:$B$431,$E202)</f>
        <v>0</v>
      </c>
      <c r="L202" s="190">
        <f>IF(A202&lt;&gt;"Biogas",SUMIFS('Forbrug af biomasse'!$E$2:$E$431,'Forbrug af biomasse'!$C$2:$C$431,'Resultat-Produktion &amp; forbrug'!$A202,'Forbrug af biomasse'!$D$2:$D$431,'Resultat-Produktion &amp; forbrug'!$D202,'Forbrug af biomasse'!$A$2:$A$431,'Resultat-Produktion &amp; forbrug'!L$2,'Forbrug af biomasse'!$B$2:$B$431,$E202),F202)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55000000000000004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forbrug'!G$2,'Forbrug af biomasse'!$B$2:$B$431,$E203)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forbrug'!I$2,'Forbrug af biomasse'!$B$2:$B$431,$E203)</f>
        <v>0</v>
      </c>
      <c r="J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forbrug'!J$2,'Forbrug af biomasse'!$B$2:$B$431,$E203)</f>
        <v>350.10096257642732</v>
      </c>
      <c r="K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forbrug'!K$2,'Forbrug af biomasse'!$B$2:$B$431,$E203)</f>
        <v>350.10096257642732</v>
      </c>
      <c r="L203" s="190">
        <f>IF(A203&lt;&gt;"Biogas",SUMIFS('Forbrug af biomasse'!$E$2:$E$431,'Forbrug af biomasse'!$C$2:$C$431,'Resultat-Produktion &amp; forbrug'!$A203,'Forbrug af biomasse'!$D$2:$D$431,'Resultat-Produktion &amp; forbrug'!$D203,'Forbrug af biomasse'!$A$2:$A$431,'Resultat-Produktion &amp; forbrug'!L$2,'Forbrug af biomasse'!$B$2:$B$431,$E203),F203)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55000000000000004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forbrug'!G$2,'Forbrug af biomasse'!$B$2:$B$431,$E204)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forbrug'!I$2,'Forbrug af biomasse'!$B$2:$B$431,$E204)</f>
        <v>30560.118468347584</v>
      </c>
      <c r="J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forbrug'!J$2,'Forbrug af biomasse'!$B$2:$B$431,$E204)</f>
        <v>0</v>
      </c>
      <c r="K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forbrug'!K$2,'Forbrug af biomasse'!$B$2:$B$431,$E204)</f>
        <v>0</v>
      </c>
      <c r="L204" s="190">
        <f>IF(A204&lt;&gt;"Biogas",SUMIFS('Forbrug af biomasse'!$E$2:$E$431,'Forbrug af biomasse'!$C$2:$C$431,'Resultat-Produktion &amp; forbrug'!$A204,'Forbrug af biomasse'!$D$2:$D$431,'Resultat-Produktion &amp; forbrug'!$D204,'Forbrug af biomasse'!$A$2:$A$431,'Resultat-Produktion &amp; forbrug'!L$2,'Forbrug af biomasse'!$B$2:$B$431,$E204),F204)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55000000000000004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forbrug'!G$2,'Forbrug af biomasse'!$B$2:$B$431,$E205)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forbrug'!I$2,'Forbrug af biomasse'!$B$2:$B$431,$E205)</f>
        <v>0</v>
      </c>
      <c r="J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forbrug'!J$2,'Forbrug af biomasse'!$B$2:$B$431,$E205)</f>
        <v>0</v>
      </c>
      <c r="K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forbrug'!K$2,'Forbrug af biomasse'!$B$2:$B$431,$E205)</f>
        <v>0</v>
      </c>
      <c r="L205" s="190">
        <f>IF(A205&lt;&gt;"Biogas",SUMIFS('Forbrug af biomasse'!$E$2:$E$431,'Forbrug af biomasse'!$C$2:$C$431,'Resultat-Produktion &amp; forbrug'!$A205,'Forbrug af biomasse'!$D$2:$D$431,'Resultat-Produktion &amp; forbrug'!$D205,'Forbrug af biomasse'!$A$2:$A$431,'Resultat-Produktion &amp; forbrug'!L$2,'Forbrug af biomasse'!$B$2:$B$431,$E205),F205)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55000000000000004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forbrug'!G$2,'Forbrug af biomasse'!$B$2:$B$431,$E206)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forbrug'!I$2,'Forbrug af biomasse'!$B$2:$B$431,$E206)</f>
        <v>223323.94265330929</v>
      </c>
      <c r="J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forbrug'!J$2,'Forbrug af biomasse'!$B$2:$B$431,$E206)</f>
        <v>0</v>
      </c>
      <c r="K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forbrug'!K$2,'Forbrug af biomasse'!$B$2:$B$431,$E206)</f>
        <v>0</v>
      </c>
      <c r="L206" s="190">
        <f>IF(A206&lt;&gt;"Biogas",SUMIFS('Forbrug af biomasse'!$E$2:$E$431,'Forbrug af biomasse'!$C$2:$C$431,'Resultat-Produktion &amp; forbrug'!$A206,'Forbrug af biomasse'!$D$2:$D$431,'Resultat-Produktion &amp; forbrug'!$D206,'Forbrug af biomasse'!$A$2:$A$431,'Resultat-Produktion &amp; forbrug'!L$2,'Forbrug af biomasse'!$B$2:$B$431,$E206),F206)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55000000000000004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forbrug'!G$2,'Forbrug af biomasse'!$B$2:$B$431,$E207)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forbrug'!I$2,'Forbrug af biomasse'!$B$2:$B$431,$E207)</f>
        <v>0</v>
      </c>
      <c r="J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forbrug'!J$2,'Forbrug af biomasse'!$B$2:$B$431,$E207)</f>
        <v>28548.400000000001</v>
      </c>
      <c r="K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forbrug'!K$2,'Forbrug af biomasse'!$B$2:$B$431,$E207)</f>
        <v>0</v>
      </c>
      <c r="L207" s="190">
        <f>IF(A207&lt;&gt;"Biogas",SUMIFS('Forbrug af biomasse'!$E$2:$E$431,'Forbrug af biomasse'!$C$2:$C$431,'Resultat-Produktion &amp; forbrug'!$A207,'Forbrug af biomasse'!$D$2:$D$431,'Resultat-Produktion &amp; forbrug'!$D207,'Forbrug af biomasse'!$A$2:$A$431,'Resultat-Produktion &amp; forbrug'!L$2,'Forbrug af biomasse'!$B$2:$B$431,$E207),F207)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55000000000000004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forbrug'!G$2,'Forbrug af biomasse'!$B$2:$B$431,$E208)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forbrug'!I$2,'Forbrug af biomasse'!$B$2:$B$431,$E208)</f>
        <v>0</v>
      </c>
      <c r="J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forbrug'!J$2,'Forbrug af biomasse'!$B$2:$B$431,$E208)</f>
        <v>10365.657989973257</v>
      </c>
      <c r="K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forbrug'!K$2,'Forbrug af biomasse'!$B$2:$B$431,$E208)</f>
        <v>0</v>
      </c>
      <c r="L208" s="190">
        <f>IF(A208&lt;&gt;"Biogas",SUMIFS('Forbrug af biomasse'!$E$2:$E$431,'Forbrug af biomasse'!$C$2:$C$431,'Resultat-Produktion &amp; forbrug'!$A208,'Forbrug af biomasse'!$D$2:$D$431,'Resultat-Produktion &amp; forbrug'!$D208,'Forbrug af biomasse'!$A$2:$A$431,'Resultat-Produktion &amp; forbrug'!L$2,'Forbrug af biomasse'!$B$2:$B$431,$E208),F208)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55000000000000004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forbrug'!G$2,'Forbrug af biomasse'!$B$2:$B$431,$E209)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forbrug'!I$2,'Forbrug af biomasse'!$B$2:$B$431,$E209)</f>
        <v>0</v>
      </c>
      <c r="J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forbrug'!J$2,'Forbrug af biomasse'!$B$2:$B$431,$E209)</f>
        <v>0</v>
      </c>
      <c r="K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forbrug'!K$2,'Forbrug af biomasse'!$B$2:$B$431,$E209)</f>
        <v>0</v>
      </c>
      <c r="L209" s="190">
        <f>IF(A209&lt;&gt;"Biogas",SUMIFS('Forbrug af biomasse'!$E$2:$E$431,'Forbrug af biomasse'!$C$2:$C$431,'Resultat-Produktion &amp; forbrug'!$A209,'Forbrug af biomasse'!$D$2:$D$431,'Resultat-Produktion &amp; forbrug'!$D209,'Forbrug af biomasse'!$A$2:$A$431,'Resultat-Produktion &amp; forbrug'!L$2,'Forbrug af biomasse'!$B$2:$B$431,$E209),F209)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55000000000000004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forbrug'!G$2,'Forbrug af biomasse'!$B$2:$B$431,$E210)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forbrug'!I$2,'Forbrug af biomasse'!$B$2:$B$431,$E210)</f>
        <v>233902.44520004498</v>
      </c>
      <c r="J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forbrug'!J$2,'Forbrug af biomasse'!$B$2:$B$431,$E210)</f>
        <v>0</v>
      </c>
      <c r="K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forbrug'!K$2,'Forbrug af biomasse'!$B$2:$B$431,$E210)</f>
        <v>0</v>
      </c>
      <c r="L210" s="190">
        <f>IF(A210&lt;&gt;"Biogas",SUMIFS('Forbrug af biomasse'!$E$2:$E$431,'Forbrug af biomasse'!$C$2:$C$431,'Resultat-Produktion &amp; forbrug'!$A210,'Forbrug af biomasse'!$D$2:$D$431,'Resultat-Produktion &amp; forbrug'!$D210,'Forbrug af biomasse'!$A$2:$A$431,'Resultat-Produktion &amp; forbrug'!L$2,'Forbrug af biomasse'!$B$2:$B$431,$E210),F210)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55000000000000004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forbrug'!G$2,'Forbrug af biomasse'!$B$2:$B$431,$E211)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forbrug'!I$2,'Forbrug af biomasse'!$B$2:$B$431,$E211)</f>
        <v>0</v>
      </c>
      <c r="J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forbrug'!J$2,'Forbrug af biomasse'!$B$2:$B$431,$E211)</f>
        <v>22960.858037659247</v>
      </c>
      <c r="K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forbrug'!K$2,'Forbrug af biomasse'!$B$2:$B$431,$E211)</f>
        <v>0</v>
      </c>
      <c r="L211" s="190">
        <f>IF(A211&lt;&gt;"Biogas",SUMIFS('Forbrug af biomasse'!$E$2:$E$431,'Forbrug af biomasse'!$C$2:$C$431,'Resultat-Produktion &amp; forbrug'!$A211,'Forbrug af biomasse'!$D$2:$D$431,'Resultat-Produktion &amp; forbrug'!$D211,'Forbrug af biomasse'!$A$2:$A$431,'Resultat-Produktion &amp; forbrug'!L$2,'Forbrug af biomasse'!$B$2:$B$431,$E211),F211)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55000000000000004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forbrug'!G$2,'Forbrug af biomasse'!$B$2:$B$431,$E212)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forbrug'!I$2,'Forbrug af biomasse'!$B$2:$B$431,$E212)</f>
        <v>0</v>
      </c>
      <c r="J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forbrug'!J$2,'Forbrug af biomasse'!$B$2:$B$431,$E212)</f>
        <v>36.19608838570413</v>
      </c>
      <c r="K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forbrug'!K$2,'Forbrug af biomasse'!$B$2:$B$431,$E212)</f>
        <v>0</v>
      </c>
      <c r="L212" s="190">
        <f>IF(A212&lt;&gt;"Biogas",SUMIFS('Forbrug af biomasse'!$E$2:$E$431,'Forbrug af biomasse'!$C$2:$C$431,'Resultat-Produktion &amp; forbrug'!$A212,'Forbrug af biomasse'!$D$2:$D$431,'Resultat-Produktion &amp; forbrug'!$D212,'Forbrug af biomasse'!$A$2:$A$431,'Resultat-Produktion &amp; forbrug'!L$2,'Forbrug af biomasse'!$B$2:$B$431,$E212),F212)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55000000000000004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forbrug'!G$2,'Forbrug af biomasse'!$B$2:$B$431,$E213)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forbrug'!I$2,'Forbrug af biomasse'!$B$2:$B$431,$E213)</f>
        <v>0</v>
      </c>
      <c r="J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forbrug'!J$2,'Forbrug af biomasse'!$B$2:$B$431,$E213)</f>
        <v>0</v>
      </c>
      <c r="K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forbrug'!K$2,'Forbrug af biomasse'!$B$2:$B$431,$E213)</f>
        <v>0</v>
      </c>
      <c r="L213" s="190">
        <f>IF(A213&lt;&gt;"Biogas",SUMIFS('Forbrug af biomasse'!$E$2:$E$431,'Forbrug af biomasse'!$C$2:$C$431,'Resultat-Produktion &amp; forbrug'!$A213,'Forbrug af biomasse'!$D$2:$D$431,'Resultat-Produktion &amp; forbrug'!$D213,'Forbrug af biomasse'!$A$2:$A$431,'Resultat-Produktion &amp; forbrug'!L$2,'Forbrug af biomasse'!$B$2:$B$431,$E213),F213)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55000000000000004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forbrug'!G$2,'Forbrug af biomasse'!$B$2:$B$431,$E214)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forbrug'!I$2,'Forbrug af biomasse'!$B$2:$B$431,$E214)</f>
        <v>0</v>
      </c>
      <c r="J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forbrug'!J$2,'Forbrug af biomasse'!$B$2:$B$431,$E214)</f>
        <v>202910.8690139266</v>
      </c>
      <c r="K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forbrug'!K$2,'Forbrug af biomasse'!$B$2:$B$431,$E214)</f>
        <v>0</v>
      </c>
      <c r="L214" s="190">
        <f>IF(A214&lt;&gt;"Biogas",SUMIFS('Forbrug af biomasse'!$E$2:$E$431,'Forbrug af biomasse'!$C$2:$C$431,'Resultat-Produktion &amp; forbrug'!$A214,'Forbrug af biomasse'!$D$2:$D$431,'Resultat-Produktion &amp; forbrug'!$D214,'Forbrug af biomasse'!$A$2:$A$431,'Resultat-Produktion &amp; forbrug'!L$2,'Forbrug af biomasse'!$B$2:$B$431,$E214),F214)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55000000000000004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forbrug'!G$2,'Forbrug af biomasse'!$B$2:$B$431,$E215)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forbrug'!I$2,'Forbrug af biomasse'!$B$2:$B$431,$E215)</f>
        <v>0</v>
      </c>
      <c r="J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forbrug'!J$2,'Forbrug af biomasse'!$B$2:$B$431,$E215)</f>
        <v>0</v>
      </c>
      <c r="K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forbrug'!K$2,'Forbrug af biomasse'!$B$2:$B$431,$E215)</f>
        <v>0</v>
      </c>
      <c r="L215" s="190">
        <f>IF(A215&lt;&gt;"Biogas",SUMIFS('Forbrug af biomasse'!$E$2:$E$431,'Forbrug af biomasse'!$C$2:$C$431,'Resultat-Produktion &amp; forbrug'!$A215,'Forbrug af biomasse'!$D$2:$D$431,'Resultat-Produktion &amp; forbrug'!$D215,'Forbrug af biomasse'!$A$2:$A$431,'Resultat-Produktion &amp; forbrug'!L$2,'Forbrug af biomasse'!$B$2:$B$431,$E215),F215)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55000000000000004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forbrug'!G$2,'Forbrug af biomasse'!$B$2:$B$431,$E216)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forbrug'!I$2,'Forbrug af biomasse'!$B$2:$B$431,$E216)</f>
        <v>106960.41463921656</v>
      </c>
      <c r="J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forbrug'!J$2,'Forbrug af biomasse'!$B$2:$B$431,$E216)</f>
        <v>0</v>
      </c>
      <c r="K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forbrug'!K$2,'Forbrug af biomasse'!$B$2:$B$431,$E216)</f>
        <v>0</v>
      </c>
      <c r="L216" s="190">
        <f>IF(A216&lt;&gt;"Biogas",SUMIFS('Forbrug af biomasse'!$E$2:$E$431,'Forbrug af biomasse'!$C$2:$C$431,'Resultat-Produktion &amp; forbrug'!$A216,'Forbrug af biomasse'!$D$2:$D$431,'Resultat-Produktion &amp; forbrug'!$D216,'Forbrug af biomasse'!$A$2:$A$431,'Resultat-Produktion &amp; forbrug'!L$2,'Forbrug af biomasse'!$B$2:$B$431,$E216),F216)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55000000000000004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forbrug'!G$2,'Forbrug af biomasse'!$B$2:$B$431,$E217)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forbrug'!I$2,'Forbrug af biomasse'!$B$2:$B$431,$E217)</f>
        <v>256234.83946537593</v>
      </c>
      <c r="J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forbrug'!J$2,'Forbrug af biomasse'!$B$2:$B$431,$E217)</f>
        <v>947.1343436742535</v>
      </c>
      <c r="K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forbrug'!K$2,'Forbrug af biomasse'!$B$2:$B$431,$E217)</f>
        <v>0</v>
      </c>
      <c r="L217" s="190">
        <f>IF(A217&lt;&gt;"Biogas",SUMIFS('Forbrug af biomasse'!$E$2:$E$431,'Forbrug af biomasse'!$C$2:$C$431,'Resultat-Produktion &amp; forbrug'!$A217,'Forbrug af biomasse'!$D$2:$D$431,'Resultat-Produktion &amp; forbrug'!$D217,'Forbrug af biomasse'!$A$2:$A$431,'Resultat-Produktion &amp; forbrug'!L$2,'Forbrug af biomasse'!$B$2:$B$431,$E217),F217)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55000000000000004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forbrug'!G$2,'Forbrug af biomasse'!$B$2:$B$431,$E218)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forbrug'!I$2,'Forbrug af biomasse'!$B$2:$B$431,$E218)</f>
        <v>0</v>
      </c>
      <c r="J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forbrug'!J$2,'Forbrug af biomasse'!$B$2:$B$431,$E218)</f>
        <v>0</v>
      </c>
      <c r="K218" s="190">
        <f ca="1">SUMIFS('Forbrug af biomasse'!$E$2:$E$431,'Forbrug af biomasse'!$C$2:$C$431,'Resultat-Produktion &amp; forbrug'!$A218,'Forbrug af biomasse'!$D$2:$D$431,'Resultat-Produktion &amp; forbrug'!$D218,'Forbrug af biomasse'!$A$2:$A$431,'Resultat-Produktion &amp; forbrug'!K$2,'Forbrug af biomasse'!$B$2:$B$431,$E218)</f>
        <v>364918.6036041156</v>
      </c>
      <c r="L218" s="190">
        <f>IF(A218&lt;&gt;"Biogas",SUMIFS('Forbrug af biomasse'!$E$2:$E$431,'Forbrug af biomasse'!$C$2:$C$431,'Resultat-Produktion &amp; forbrug'!$A218,'Forbrug af biomasse'!$D$2:$D$431,'Resultat-Produktion &amp; forbrug'!$D218,'Forbrug af biomasse'!$A$2:$A$431,'Resultat-Produktion &amp; forbrug'!L$2,'Forbrug af biomasse'!$B$2:$B$431,$E218),F218)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55000000000000004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forbrug'!G$2,'Forbrug af biomasse'!$B$2:$B$431,$E219)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forbrug'!I$2,'Forbrug af biomasse'!$B$2:$B$431,$E219)</f>
        <v>0</v>
      </c>
      <c r="J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forbrug'!J$2,'Forbrug af biomasse'!$B$2:$B$431,$E219)</f>
        <v>701319.77122631879</v>
      </c>
      <c r="K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forbrug'!K$2,'Forbrug af biomasse'!$B$2:$B$431,$E219)</f>
        <v>221469.40143989015</v>
      </c>
      <c r="L219" s="190">
        <f>IF(A219&lt;&gt;"Biogas",SUMIFS('Forbrug af biomasse'!$E$2:$E$431,'Forbrug af biomasse'!$C$2:$C$431,'Resultat-Produktion &amp; forbrug'!$A219,'Forbrug af biomasse'!$D$2:$D$431,'Resultat-Produktion &amp; forbrug'!$D219,'Forbrug af biomasse'!$A$2:$A$431,'Resultat-Produktion &amp; forbrug'!L$2,'Forbrug af biomasse'!$B$2:$B$431,$E219),F219)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55000000000000004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forbrug'!G$2,'Forbrug af biomasse'!$B$2:$B$431,$E220)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forbrug'!I$2,'Forbrug af biomasse'!$B$2:$B$431,$E220)</f>
        <v>0</v>
      </c>
      <c r="J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forbrug'!J$2,'Forbrug af biomasse'!$B$2:$B$431,$E220)</f>
        <v>0</v>
      </c>
      <c r="K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forbrug'!K$2,'Forbrug af biomasse'!$B$2:$B$431,$E220)</f>
        <v>0</v>
      </c>
      <c r="L220" s="190">
        <f>IF(A220&lt;&gt;"Biogas",SUMIFS('Forbrug af biomasse'!$E$2:$E$431,'Forbrug af biomasse'!$C$2:$C$431,'Resultat-Produktion &amp; forbrug'!$A220,'Forbrug af biomasse'!$D$2:$D$431,'Resultat-Produktion &amp; forbrug'!$D220,'Forbrug af biomasse'!$A$2:$A$431,'Resultat-Produktion &amp; forbrug'!L$2,'Forbrug af biomasse'!$B$2:$B$431,$E220),F220)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55000000000000004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forbrug'!G$2,'Forbrug af biomasse'!$B$2:$B$431,$E221)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forbrug'!I$2,'Forbrug af biomasse'!$B$2:$B$431,$E221)</f>
        <v>0</v>
      </c>
      <c r="J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forbrug'!J$2,'Forbrug af biomasse'!$B$2:$B$431,$E221)</f>
        <v>15243.990880599462</v>
      </c>
      <c r="K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forbrug'!K$2,'Forbrug af biomasse'!$B$2:$B$431,$E221)</f>
        <v>0</v>
      </c>
      <c r="L221" s="190">
        <f>IF(A221&lt;&gt;"Biogas",SUMIFS('Forbrug af biomasse'!$E$2:$E$431,'Forbrug af biomasse'!$C$2:$C$431,'Resultat-Produktion &amp; forbrug'!$A221,'Forbrug af biomasse'!$D$2:$D$431,'Resultat-Produktion &amp; forbrug'!$D221,'Forbrug af biomasse'!$A$2:$A$431,'Resultat-Produktion &amp; forbrug'!L$2,'Forbrug af biomasse'!$B$2:$B$431,$E221),F221)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55000000000000004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forbrug'!G$2,'Forbrug af biomasse'!$B$2:$B$431,$E222)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forbrug'!I$2,'Forbrug af biomasse'!$B$2:$B$431,$E222)</f>
        <v>409035.43180711387</v>
      </c>
      <c r="J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forbrug'!J$2,'Forbrug af biomasse'!$B$2:$B$431,$E222)</f>
        <v>0</v>
      </c>
      <c r="K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forbrug'!K$2,'Forbrug af biomasse'!$B$2:$B$431,$E222)</f>
        <v>0</v>
      </c>
      <c r="L222" s="190">
        <f>IF(A222&lt;&gt;"Biogas",SUMIFS('Forbrug af biomasse'!$E$2:$E$431,'Forbrug af biomasse'!$C$2:$C$431,'Resultat-Produktion &amp; forbrug'!$A222,'Forbrug af biomasse'!$D$2:$D$431,'Resultat-Produktion &amp; forbrug'!$D222,'Forbrug af biomasse'!$A$2:$A$431,'Resultat-Produktion &amp; forbrug'!L$2,'Forbrug af biomasse'!$B$2:$B$431,$E222),F222)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55000000000000004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forbrug'!G$2,'Forbrug af biomasse'!$B$2:$B$431,$E223)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forbrug'!I$2,'Forbrug af biomasse'!$B$2:$B$431,$E223)</f>
        <v>0</v>
      </c>
      <c r="J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forbrug'!J$2,'Forbrug af biomasse'!$B$2:$B$431,$E223)</f>
        <v>0</v>
      </c>
      <c r="K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forbrug'!K$2,'Forbrug af biomasse'!$B$2:$B$431,$E223)</f>
        <v>0</v>
      </c>
      <c r="L223" s="190">
        <f>IF(A223&lt;&gt;"Biogas",SUMIFS('Forbrug af biomasse'!$E$2:$E$431,'Forbrug af biomasse'!$C$2:$C$431,'Resultat-Produktion &amp; forbrug'!$A223,'Forbrug af biomasse'!$D$2:$D$431,'Resultat-Produktion &amp; forbrug'!$D223,'Forbrug af biomasse'!$A$2:$A$431,'Resultat-Produktion &amp; forbrug'!L$2,'Forbrug af biomasse'!$B$2:$B$431,$E223),F223)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55000000000000004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forbrug'!G$2,'Forbrug af biomasse'!$B$2:$B$431,$E224)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forbrug'!I$2,'Forbrug af biomasse'!$B$2:$B$431,$E224)</f>
        <v>51975.70917962808</v>
      </c>
      <c r="J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forbrug'!J$2,'Forbrug af biomasse'!$B$2:$B$431,$E224)</f>
        <v>0</v>
      </c>
      <c r="K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forbrug'!K$2,'Forbrug af biomasse'!$B$2:$B$431,$E224)</f>
        <v>0</v>
      </c>
      <c r="L224" s="190">
        <f>IF(A224&lt;&gt;"Biogas",SUMIFS('Forbrug af biomasse'!$E$2:$E$431,'Forbrug af biomasse'!$C$2:$C$431,'Resultat-Produktion &amp; forbrug'!$A224,'Forbrug af biomasse'!$D$2:$D$431,'Resultat-Produktion &amp; forbrug'!$D224,'Forbrug af biomasse'!$A$2:$A$431,'Resultat-Produktion &amp; forbrug'!L$2,'Forbrug af biomasse'!$B$2:$B$431,$E224),F224)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55000000000000004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forbrug'!G$2,'Forbrug af biomasse'!$B$2:$B$431,$E225)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forbrug'!I$2,'Forbrug af biomasse'!$B$2:$B$431,$E225)</f>
        <v>0</v>
      </c>
      <c r="J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forbrug'!J$2,'Forbrug af biomasse'!$B$2:$B$431,$E225)</f>
        <v>0</v>
      </c>
      <c r="K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forbrug'!K$2,'Forbrug af biomasse'!$B$2:$B$431,$E225)</f>
        <v>0</v>
      </c>
      <c r="L225" s="190">
        <f>IF(A225&lt;&gt;"Biogas",SUMIFS('Forbrug af biomasse'!$E$2:$E$431,'Forbrug af biomasse'!$C$2:$C$431,'Resultat-Produktion &amp; forbrug'!$A225,'Forbrug af biomasse'!$D$2:$D$431,'Resultat-Produktion &amp; forbrug'!$D225,'Forbrug af biomasse'!$A$2:$A$431,'Resultat-Produktion &amp; forbrug'!L$2,'Forbrug af biomasse'!$B$2:$B$431,$E225),F225)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55000000000000004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forbrug'!G$2,'Forbrug af biomasse'!$B$2:$B$431,$E226)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forbrug'!I$2,'Forbrug af biomasse'!$B$2:$B$431,$E226)</f>
        <v>0</v>
      </c>
      <c r="J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forbrug'!J$2,'Forbrug af biomasse'!$B$2:$B$431,$E226)</f>
        <v>0</v>
      </c>
      <c r="K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forbrug'!K$2,'Forbrug af biomasse'!$B$2:$B$431,$E226)</f>
        <v>0</v>
      </c>
      <c r="L226" s="190">
        <f>IF(A226&lt;&gt;"Biogas",SUMIFS('Forbrug af biomasse'!$E$2:$E$431,'Forbrug af biomasse'!$C$2:$C$431,'Resultat-Produktion &amp; forbrug'!$A226,'Forbrug af biomasse'!$D$2:$D$431,'Resultat-Produktion &amp; forbrug'!$D226,'Forbrug af biomasse'!$A$2:$A$431,'Resultat-Produktion &amp; forbrug'!L$2,'Forbrug af biomasse'!$B$2:$B$431,$E226),F226)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55000000000000004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forbrug'!G$2,'Forbrug af biomasse'!$B$2:$B$431,$E227)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forbrug'!I$2,'Forbrug af biomasse'!$B$2:$B$431,$E227)</f>
        <v>0</v>
      </c>
      <c r="J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forbrug'!J$2,'Forbrug af biomasse'!$B$2:$B$431,$E227)</f>
        <v>0</v>
      </c>
      <c r="K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forbrug'!K$2,'Forbrug af biomasse'!$B$2:$B$431,$E227)</f>
        <v>0</v>
      </c>
      <c r="L227" s="190">
        <f ca="1">IF(A227&lt;&gt;"Biogas",SUMIFS('Forbrug af biomasse'!$E$2:$E$431,'Forbrug af biomasse'!$C$2:$C$431,'Resultat-Produktion &amp; forbrug'!$A227,'Forbrug af biomasse'!$D$2:$D$431,'Resultat-Produktion &amp; forbrug'!$D227,'Forbrug af biomasse'!$A$2:$A$431,'Resultat-Produktion &amp; forbrug'!L$2,'Forbrug af biomasse'!$B$2:$B$431,$E227),F227)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55000000000000004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forbrug'!G$2,'Forbrug af biomasse'!$B$2:$B$431,$E228)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forbrug'!I$2,'Forbrug af biomasse'!$B$2:$B$431,$E228)</f>
        <v>0</v>
      </c>
      <c r="J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forbrug'!J$2,'Forbrug af biomasse'!$B$2:$B$431,$E228)</f>
        <v>0</v>
      </c>
      <c r="K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forbrug'!K$2,'Forbrug af biomasse'!$B$2:$B$431,$E228)</f>
        <v>0</v>
      </c>
      <c r="L228" s="190">
        <f ca="1">IF(A228&lt;&gt;"Biogas",SUMIFS('Forbrug af biomasse'!$E$2:$E$431,'Forbrug af biomasse'!$C$2:$C$431,'Resultat-Produktion &amp; forbrug'!$A228,'Forbrug af biomasse'!$D$2:$D$431,'Resultat-Produktion &amp; forbrug'!$D228,'Forbrug af biomasse'!$A$2:$A$431,'Resultat-Produktion &amp; forbrug'!L$2,'Forbrug af biomasse'!$B$2:$B$431,$E228),F228)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55000000000000004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forbrug'!G$2,'Forbrug af biomasse'!$B$2:$B$431,$E229)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forbrug'!I$2,'Forbrug af biomasse'!$B$2:$B$431,$E229)</f>
        <v>0</v>
      </c>
      <c r="J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forbrug'!J$2,'Forbrug af biomasse'!$B$2:$B$431,$E229)</f>
        <v>0</v>
      </c>
      <c r="K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forbrug'!K$2,'Forbrug af biomasse'!$B$2:$B$431,$E229)</f>
        <v>0</v>
      </c>
      <c r="L229" s="190">
        <f>IF(A229&lt;&gt;"Biogas",SUMIFS('Forbrug af biomasse'!$E$2:$E$431,'Forbrug af biomasse'!$C$2:$C$431,'Resultat-Produktion &amp; forbrug'!$A229,'Forbrug af biomasse'!$D$2:$D$431,'Resultat-Produktion &amp; forbrug'!$D229,'Forbrug af biomasse'!$A$2:$A$431,'Resultat-Produktion &amp; forbrug'!L$2,'Forbrug af biomasse'!$B$2:$B$431,$E229),F229)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55000000000000004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forbrug'!G$2,'Forbrug af biomasse'!$B$2:$B$431,$E230)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forbrug'!I$2,'Forbrug af biomasse'!$B$2:$B$431,$E230)</f>
        <v>0</v>
      </c>
      <c r="J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forbrug'!J$2,'Forbrug af biomasse'!$B$2:$B$431,$E230)</f>
        <v>0</v>
      </c>
      <c r="K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forbrug'!K$2,'Forbrug af biomasse'!$B$2:$B$431,$E230)</f>
        <v>0</v>
      </c>
      <c r="L230" s="190">
        <f>IF(A230&lt;&gt;"Biogas",SUMIFS('Forbrug af biomasse'!$E$2:$E$431,'Forbrug af biomasse'!$C$2:$C$431,'Resultat-Produktion &amp; forbrug'!$A230,'Forbrug af biomasse'!$D$2:$D$431,'Resultat-Produktion &amp; forbrug'!$D230,'Forbrug af biomasse'!$A$2:$A$431,'Resultat-Produktion &amp; forbrug'!L$2,'Forbrug af biomasse'!$B$2:$B$431,$E230),F230)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55000000000000004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forbrug'!G$2,'Forbrug af biomasse'!$B$2:$B$431,$E231)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forbrug'!I$2,'Forbrug af biomasse'!$B$2:$B$431,$E231)</f>
        <v>0</v>
      </c>
      <c r="J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forbrug'!J$2,'Forbrug af biomasse'!$B$2:$B$431,$E231)</f>
        <v>0</v>
      </c>
      <c r="K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forbrug'!K$2,'Forbrug af biomasse'!$B$2:$B$431,$E231)</f>
        <v>0</v>
      </c>
      <c r="L231" s="190">
        <f>IF(A231&lt;&gt;"Biogas",SUMIFS('Forbrug af biomasse'!$E$2:$E$431,'Forbrug af biomasse'!$C$2:$C$431,'Resultat-Produktion &amp; forbrug'!$A231,'Forbrug af biomasse'!$D$2:$D$431,'Resultat-Produktion &amp; forbrug'!$D231,'Forbrug af biomasse'!$A$2:$A$431,'Resultat-Produktion &amp; forbrug'!L$2,'Forbrug af biomasse'!$B$2:$B$431,$E231),F231)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55000000000000004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forbrug'!G$2,'Forbrug af biomasse'!$B$2:$B$431,$E232)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forbrug'!I$2,'Forbrug af biomasse'!$B$2:$B$431,$E232)</f>
        <v>0</v>
      </c>
      <c r="J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forbrug'!J$2,'Forbrug af biomasse'!$B$2:$B$431,$E232)</f>
        <v>0</v>
      </c>
      <c r="K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forbrug'!K$2,'Forbrug af biomasse'!$B$2:$B$431,$E232)</f>
        <v>0</v>
      </c>
      <c r="L232" s="190">
        <f>IF(A232&lt;&gt;"Biogas",SUMIFS('Forbrug af biomasse'!$E$2:$E$431,'Forbrug af biomasse'!$C$2:$C$431,'Resultat-Produktion &amp; forbrug'!$A232,'Forbrug af biomasse'!$D$2:$D$431,'Resultat-Produktion &amp; forbrug'!$D232,'Forbrug af biomasse'!$A$2:$A$431,'Resultat-Produktion &amp; forbrug'!L$2,'Forbrug af biomasse'!$B$2:$B$431,$E232),F232)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55000000000000004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forbrug'!G$2,'Forbrug af biomasse'!$B$2:$B$431,$E233)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forbrug'!I$2,'Forbrug af biomasse'!$B$2:$B$431,$E233)</f>
        <v>0</v>
      </c>
      <c r="J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forbrug'!J$2,'Forbrug af biomasse'!$B$2:$B$431,$E233)</f>
        <v>24521.571336172448</v>
      </c>
      <c r="K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forbrug'!K$2,'Forbrug af biomasse'!$B$2:$B$431,$E233)</f>
        <v>0</v>
      </c>
      <c r="L233" s="190">
        <f>IF(A233&lt;&gt;"Biogas",SUMIFS('Forbrug af biomasse'!$E$2:$E$431,'Forbrug af biomasse'!$C$2:$C$431,'Resultat-Produktion &amp; forbrug'!$A233,'Forbrug af biomasse'!$D$2:$D$431,'Resultat-Produktion &amp; forbrug'!$D233,'Forbrug af biomasse'!$A$2:$A$431,'Resultat-Produktion &amp; forbrug'!L$2,'Forbrug af biomasse'!$B$2:$B$431,$E233),F233)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55000000000000004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forbrug'!G$2,'Forbrug af biomasse'!$B$2:$B$431,$E234)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forbrug'!I$2,'Forbrug af biomasse'!$B$2:$B$431,$E234)</f>
        <v>0</v>
      </c>
      <c r="J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forbrug'!J$2,'Forbrug af biomasse'!$B$2:$B$431,$E234)</f>
        <v>0</v>
      </c>
      <c r="K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forbrug'!K$2,'Forbrug af biomasse'!$B$2:$B$431,$E234)</f>
        <v>0</v>
      </c>
      <c r="L234" s="190">
        <f>IF(A234&lt;&gt;"Biogas",SUMIFS('Forbrug af biomasse'!$E$2:$E$431,'Forbrug af biomasse'!$C$2:$C$431,'Resultat-Produktion &amp; forbrug'!$A234,'Forbrug af biomasse'!$D$2:$D$431,'Resultat-Produktion &amp; forbrug'!$D234,'Forbrug af biomasse'!$A$2:$A$431,'Resultat-Produktion &amp; forbrug'!L$2,'Forbrug af biomasse'!$B$2:$B$431,$E234),F234)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55000000000000004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forbrug'!G$2,'Forbrug af biomasse'!$B$2:$B$431,$E235)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forbrug'!I$2,'Forbrug af biomasse'!$B$2:$B$431,$E235)</f>
        <v>0</v>
      </c>
      <c r="J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forbrug'!J$2,'Forbrug af biomasse'!$B$2:$B$431,$E235)</f>
        <v>0</v>
      </c>
      <c r="K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forbrug'!K$2,'Forbrug af biomasse'!$B$2:$B$431,$E235)</f>
        <v>0</v>
      </c>
      <c r="L235" s="190">
        <f>IF(A235&lt;&gt;"Biogas",SUMIFS('Forbrug af biomasse'!$E$2:$E$431,'Forbrug af biomasse'!$C$2:$C$431,'Resultat-Produktion &amp; forbrug'!$A235,'Forbrug af biomasse'!$D$2:$D$431,'Resultat-Produktion &amp; forbrug'!$D235,'Forbrug af biomasse'!$A$2:$A$431,'Resultat-Produktion &amp; forbrug'!L$2,'Forbrug af biomasse'!$B$2:$B$431,$E235),F235)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55000000000000004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forbrug'!G$2,'Forbrug af biomasse'!$B$2:$B$431,$E236)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forbrug'!I$2,'Forbrug af biomasse'!$B$2:$B$431,$E236)</f>
        <v>0</v>
      </c>
      <c r="J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forbrug'!J$2,'Forbrug af biomasse'!$B$2:$B$431,$E236)</f>
        <v>1268228.6485488336</v>
      </c>
      <c r="K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forbrug'!K$2,'Forbrug af biomasse'!$B$2:$B$431,$E236)</f>
        <v>0</v>
      </c>
      <c r="L236" s="190">
        <f>IF(A236&lt;&gt;"Biogas",SUMIFS('Forbrug af biomasse'!$E$2:$E$431,'Forbrug af biomasse'!$C$2:$C$431,'Resultat-Produktion &amp; forbrug'!$A236,'Forbrug af biomasse'!$D$2:$D$431,'Resultat-Produktion &amp; forbrug'!$D236,'Forbrug af biomasse'!$A$2:$A$431,'Resultat-Produktion &amp; forbrug'!L$2,'Forbrug af biomasse'!$B$2:$B$431,$E236),F236)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55000000000000004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forbrug'!G$2,'Forbrug af biomasse'!$B$2:$B$431,$E237)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forbrug'!I$2,'Forbrug af biomasse'!$B$2:$B$431,$E237)</f>
        <v>0</v>
      </c>
      <c r="J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forbrug'!J$2,'Forbrug af biomasse'!$B$2:$B$431,$E237)</f>
        <v>1157678.9141627084</v>
      </c>
      <c r="K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forbrug'!K$2,'Forbrug af biomasse'!$B$2:$B$431,$E237)</f>
        <v>1026620.9238801375</v>
      </c>
      <c r="L237" s="190">
        <f>IF(A237&lt;&gt;"Biogas",SUMIFS('Forbrug af biomasse'!$E$2:$E$431,'Forbrug af biomasse'!$C$2:$C$431,'Resultat-Produktion &amp; forbrug'!$A237,'Forbrug af biomasse'!$D$2:$D$431,'Resultat-Produktion &amp; forbrug'!$D237,'Forbrug af biomasse'!$A$2:$A$431,'Resultat-Produktion &amp; forbrug'!L$2,'Forbrug af biomasse'!$B$2:$B$431,$E237),F237)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55000000000000004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forbrug'!G$2,'Forbrug af biomasse'!$B$2:$B$431,$E238)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forbrug'!I$2,'Forbrug af biomasse'!$B$2:$B$431,$E238)</f>
        <v>105526.43984954793</v>
      </c>
      <c r="J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forbrug'!J$2,'Forbrug af biomasse'!$B$2:$B$431,$E238)</f>
        <v>0</v>
      </c>
      <c r="K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forbrug'!K$2,'Forbrug af biomasse'!$B$2:$B$431,$E238)</f>
        <v>0</v>
      </c>
      <c r="L238" s="190">
        <f>IF(A238&lt;&gt;"Biogas",SUMIFS('Forbrug af biomasse'!$E$2:$E$431,'Forbrug af biomasse'!$C$2:$C$431,'Resultat-Produktion &amp; forbrug'!$A238,'Forbrug af biomasse'!$D$2:$D$431,'Resultat-Produktion &amp; forbrug'!$D238,'Forbrug af biomasse'!$A$2:$A$431,'Resultat-Produktion &amp; forbrug'!L$2,'Forbrug af biomasse'!$B$2:$B$431,$E238),F238)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55000000000000004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forbrug'!G$2,'Forbrug af biomasse'!$B$2:$B$431,$E239)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forbrug'!I$2,'Forbrug af biomasse'!$B$2:$B$431,$E239)</f>
        <v>0</v>
      </c>
      <c r="J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forbrug'!J$2,'Forbrug af biomasse'!$B$2:$B$431,$E239)</f>
        <v>0</v>
      </c>
      <c r="K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forbrug'!K$2,'Forbrug af biomasse'!$B$2:$B$431,$E239)</f>
        <v>0</v>
      </c>
      <c r="L239" s="190">
        <f>IF(A239&lt;&gt;"Biogas",SUMIFS('Forbrug af biomasse'!$E$2:$E$431,'Forbrug af biomasse'!$C$2:$C$431,'Resultat-Produktion &amp; forbrug'!$A239,'Forbrug af biomasse'!$D$2:$D$431,'Resultat-Produktion &amp; forbrug'!$D239,'Forbrug af biomasse'!$A$2:$A$431,'Resultat-Produktion &amp; forbrug'!L$2,'Forbrug af biomasse'!$B$2:$B$431,$E239),F239)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55000000000000004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forbrug'!G$2,'Forbrug af biomasse'!$B$2:$B$431,$E240)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forbrug'!I$2,'Forbrug af biomasse'!$B$2:$B$431,$E240)</f>
        <v>0</v>
      </c>
      <c r="J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forbrug'!J$2,'Forbrug af biomasse'!$B$2:$B$431,$E240)</f>
        <v>0</v>
      </c>
      <c r="K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forbrug'!K$2,'Forbrug af biomasse'!$B$2:$B$431,$E240)</f>
        <v>0</v>
      </c>
      <c r="L240" s="190">
        <f>IF(A240&lt;&gt;"Biogas",SUMIFS('Forbrug af biomasse'!$E$2:$E$431,'Forbrug af biomasse'!$C$2:$C$431,'Resultat-Produktion &amp; forbrug'!$A240,'Forbrug af biomasse'!$D$2:$D$431,'Resultat-Produktion &amp; forbrug'!$D240,'Forbrug af biomasse'!$A$2:$A$431,'Resultat-Produktion &amp; forbrug'!L$2,'Forbrug af biomasse'!$B$2:$B$431,$E240),F240)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55000000000000004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227094.2207481433</v>
      </c>
      <c r="G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forbrug'!G$2,'Forbrug af biomasse'!$B$2:$B$431,$E241)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forbrug'!I$2,'Forbrug af biomasse'!$B$2:$B$431,$E241)</f>
        <v>0</v>
      </c>
      <c r="J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forbrug'!J$2,'Forbrug af biomasse'!$B$2:$B$431,$E241)</f>
        <v>0</v>
      </c>
      <c r="K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forbrug'!K$2,'Forbrug af biomasse'!$B$2:$B$431,$E241)</f>
        <v>0</v>
      </c>
      <c r="L241" s="190">
        <f ca="1">IF(A241&lt;&gt;"Biogas",SUMIFS('Forbrug af biomasse'!$E$2:$E$431,'Forbrug af biomasse'!$C$2:$C$431,'Resultat-Produktion &amp; forbrug'!$A241,'Forbrug af biomasse'!$D$2:$D$431,'Resultat-Produktion &amp; forbrug'!$D241,'Forbrug af biomasse'!$A$2:$A$431,'Resultat-Produktion &amp; forbrug'!L$2,'Forbrug af biomasse'!$B$2:$B$431,$E241),F241)</f>
        <v>227094.2207481433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227094.2207481433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4.3147901942147229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4.3147901942147229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112317.01667835253</v>
      </c>
      <c r="W241" s="187">
        <f>J241*IFERROR(VLOOKUP(A241,[1]Tørstofindhold!A$2:B$24,2,FALSE),0)</f>
        <v>0</v>
      </c>
      <c r="X241" s="188">
        <f t="shared" ca="1" si="65"/>
        <v>112317.01667835253</v>
      </c>
      <c r="Y241" s="168">
        <f t="shared" ca="1" si="60"/>
        <v>0</v>
      </c>
      <c r="Z241" s="103">
        <f t="shared" ca="1" si="61"/>
        <v>0</v>
      </c>
    </row>
    <row r="242" spans="1:26" x14ac:dyDescent="0.55000000000000004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99933.625607186987</v>
      </c>
      <c r="G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forbrug'!G$2,'Forbrug af biomasse'!$B$2:$B$431,$E242)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forbrug'!I$2,'Forbrug af biomasse'!$B$2:$B$431,$E242)</f>
        <v>0</v>
      </c>
      <c r="J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forbrug'!J$2,'Forbrug af biomasse'!$B$2:$B$431,$E242)</f>
        <v>0</v>
      </c>
      <c r="K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forbrug'!K$2,'Forbrug af biomasse'!$B$2:$B$431,$E242)</f>
        <v>0</v>
      </c>
      <c r="L242" s="190">
        <f>IF(A242&lt;&gt;"Biogas",SUMIFS('Forbrug af biomasse'!$E$2:$E$431,'Forbrug af biomasse'!$C$2:$C$431,'Resultat-Produktion &amp; forbrug'!$A242,'Forbrug af biomasse'!$D$2:$D$431,'Resultat-Produktion &amp; forbrug'!$D242,'Forbrug af biomasse'!$A$2:$A$431,'Resultat-Produktion &amp; forbrug'!L$2,'Forbrug af biomasse'!$B$2:$B$431,$E242),F242)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99933.625607186987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55000000000000004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forbrug'!G$2,'Forbrug af biomasse'!$B$2:$B$431,$E243)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forbrug'!I$2,'Forbrug af biomasse'!$B$2:$B$431,$E243)</f>
        <v>29532.002020101954</v>
      </c>
      <c r="J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forbrug'!J$2,'Forbrug af biomasse'!$B$2:$B$431,$E243)</f>
        <v>0</v>
      </c>
      <c r="K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forbrug'!K$2,'Forbrug af biomasse'!$B$2:$B$431,$E243)</f>
        <v>0</v>
      </c>
      <c r="L243" s="190">
        <f>IF(A243&lt;&gt;"Biogas",SUMIFS('Forbrug af biomasse'!$E$2:$E$431,'Forbrug af biomasse'!$C$2:$C$431,'Resultat-Produktion &amp; forbrug'!$A243,'Forbrug af biomasse'!$D$2:$D$431,'Resultat-Produktion &amp; forbrug'!$D243,'Forbrug af biomasse'!$A$2:$A$431,'Resultat-Produktion &amp; forbrug'!L$2,'Forbrug af biomasse'!$B$2:$B$431,$E243),F243)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55000000000000004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forbrug'!G$2,'Forbrug af biomasse'!$B$2:$B$431,$E244)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forbrug'!I$2,'Forbrug af biomasse'!$B$2:$B$431,$E244)</f>
        <v>0</v>
      </c>
      <c r="J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forbrug'!J$2,'Forbrug af biomasse'!$B$2:$B$431,$E244)</f>
        <v>0</v>
      </c>
      <c r="K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forbrug'!K$2,'Forbrug af biomasse'!$B$2:$B$431,$E244)</f>
        <v>0</v>
      </c>
      <c r="L244" s="190">
        <f>IF(A244&lt;&gt;"Biogas",SUMIFS('Forbrug af biomasse'!$E$2:$E$431,'Forbrug af biomasse'!$C$2:$C$431,'Resultat-Produktion &amp; forbrug'!$A244,'Forbrug af biomasse'!$D$2:$D$431,'Resultat-Produktion &amp; forbrug'!$D244,'Forbrug af biomasse'!$A$2:$A$431,'Resultat-Produktion &amp; forbrug'!L$2,'Forbrug af biomasse'!$B$2:$B$431,$E244),F244)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55000000000000004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forbrug'!G$2,'Forbrug af biomasse'!$B$2:$B$431,$E245)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forbrug'!I$2,'Forbrug af biomasse'!$B$2:$B$431,$E245)</f>
        <v>0</v>
      </c>
      <c r="J245" s="190">
        <f ca="1">SUMIFS('Forbrug af biomasse'!$E$2:$E$431,'Forbrug af biomasse'!$C$2:$C$431,'Resultat-Produktion &amp; forbrug'!$A245,'Forbrug af biomasse'!$D$2:$D$431,'Resultat-Produktion &amp; forbrug'!$D245,'Forbrug af biomasse'!$A$2:$A$431,'Resultat-Produktion &amp; forbrug'!J$2,'Forbrug af biomasse'!$B$2:$B$431,$E245)</f>
        <v>172292.76645701908</v>
      </c>
      <c r="K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forbrug'!K$2,'Forbrug af biomasse'!$B$2:$B$431,$E245)</f>
        <v>0</v>
      </c>
      <c r="L245" s="190">
        <f ca="1">IF(A245&lt;&gt;"Biogas",SUMIFS('Forbrug af biomasse'!$E$2:$E$431,'Forbrug af biomasse'!$C$2:$C$431,'Resultat-Produktion &amp; forbrug'!$A245,'Forbrug af biomasse'!$D$2:$D$431,'Resultat-Produktion &amp; forbrug'!$D245,'Forbrug af biomasse'!$A$2:$A$431,'Resultat-Produktion &amp; forbrug'!L$2,'Forbrug af biomasse'!$B$2:$B$431,$E245),F245)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55000000000000004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forbrug'!G$2,'Forbrug af biomasse'!$B$2:$B$431,$E246)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forbrug'!I$2,'Forbrug af biomasse'!$B$2:$B$431,$E246)</f>
        <v>0</v>
      </c>
      <c r="J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forbrug'!J$2,'Forbrug af biomasse'!$B$2:$B$431,$E246)</f>
        <v>0</v>
      </c>
      <c r="K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forbrug'!K$2,'Forbrug af biomasse'!$B$2:$B$431,$E246)</f>
        <v>0</v>
      </c>
      <c r="L246" s="190">
        <f ca="1">IF(A246&lt;&gt;"Biogas",SUMIFS('Forbrug af biomasse'!$E$2:$E$431,'Forbrug af biomasse'!$C$2:$C$431,'Resultat-Produktion &amp; forbrug'!$A246,'Forbrug af biomasse'!$D$2:$D$431,'Resultat-Produktion &amp; forbrug'!$D246,'Forbrug af biomasse'!$A$2:$A$431,'Resultat-Produktion &amp; forbrug'!L$2,'Forbrug af biomasse'!$B$2:$B$431,$E246),F246)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55000000000000004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forbrug'!G$2,'Forbrug af biomasse'!$B$2:$B$431,$E247)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forbrug'!I$2,'Forbrug af biomasse'!$B$2:$B$431,$E247)</f>
        <v>0</v>
      </c>
      <c r="J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forbrug'!J$2,'Forbrug af biomasse'!$B$2:$B$431,$E247)</f>
        <v>0</v>
      </c>
      <c r="K247" s="190">
        <f ca="1">SUMIFS('Forbrug af biomasse'!$E$2:$E$431,'Forbrug af biomasse'!$C$2:$C$431,'Resultat-Produktion &amp; forbrug'!$A247,'Forbrug af biomasse'!$D$2:$D$431,'Resultat-Produktion &amp; forbrug'!$D247,'Forbrug af biomasse'!$A$2:$A$431,'Resultat-Produktion &amp; forbrug'!K$2,'Forbrug af biomasse'!$B$2:$B$431,$E247)</f>
        <v>3027845.1302976091</v>
      </c>
      <c r="L247" s="190">
        <f>IF(A247&lt;&gt;"Biogas",SUMIFS('Forbrug af biomasse'!$E$2:$E$431,'Forbrug af biomasse'!$C$2:$C$431,'Resultat-Produktion &amp; forbrug'!$A247,'Forbrug af biomasse'!$D$2:$D$431,'Resultat-Produktion &amp; forbrug'!$D247,'Forbrug af biomasse'!$A$2:$A$431,'Resultat-Produktion &amp; forbrug'!L$2,'Forbrug af biomasse'!$B$2:$B$431,$E247),F247)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55000000000000004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forbrug'!G$2,'Forbrug af biomasse'!$B$2:$B$431,$E248)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forbrug'!I$2,'Forbrug af biomasse'!$B$2:$B$431,$E248)</f>
        <v>0</v>
      </c>
      <c r="J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forbrug'!J$2,'Forbrug af biomasse'!$B$2:$B$431,$E248)</f>
        <v>0</v>
      </c>
      <c r="K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forbrug'!K$2,'Forbrug af biomasse'!$B$2:$B$431,$E248)</f>
        <v>0</v>
      </c>
      <c r="L248" s="190">
        <f>IF(A248&lt;&gt;"Biogas",SUMIFS('Forbrug af biomasse'!$E$2:$E$431,'Forbrug af biomasse'!$C$2:$C$431,'Resultat-Produktion &amp; forbrug'!$A248,'Forbrug af biomasse'!$D$2:$D$431,'Resultat-Produktion &amp; forbrug'!$D248,'Forbrug af biomasse'!$A$2:$A$431,'Resultat-Produktion &amp; forbrug'!L$2,'Forbrug af biomasse'!$B$2:$B$431,$E248),F248)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55000000000000004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forbrug'!G$2,'Forbrug af biomasse'!$B$2:$B$431,$E249)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forbrug'!I$2,'Forbrug af biomasse'!$B$2:$B$431,$E249)</f>
        <v>0</v>
      </c>
      <c r="J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forbrug'!J$2,'Forbrug af biomasse'!$B$2:$B$431,$E249)</f>
        <v>188529.05350799995</v>
      </c>
      <c r="K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forbrug'!K$2,'Forbrug af biomasse'!$B$2:$B$431,$E249)</f>
        <v>71371.713113742837</v>
      </c>
      <c r="L249" s="190">
        <f>IF(A249&lt;&gt;"Biogas",SUMIFS('Forbrug af biomasse'!$E$2:$E$431,'Forbrug af biomasse'!$C$2:$C$431,'Resultat-Produktion &amp; forbrug'!$A249,'Forbrug af biomasse'!$D$2:$D$431,'Resultat-Produktion &amp; forbrug'!$D249,'Forbrug af biomasse'!$A$2:$A$431,'Resultat-Produktion &amp; forbrug'!L$2,'Forbrug af biomasse'!$B$2:$B$431,$E249),F249)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55000000000000004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forbrug'!G$2,'Forbrug af biomasse'!$B$2:$B$431,$E250)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forbrug'!I$2,'Forbrug af biomasse'!$B$2:$B$431,$E250)</f>
        <v>0</v>
      </c>
      <c r="J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forbrug'!J$2,'Forbrug af biomasse'!$B$2:$B$431,$E250)</f>
        <v>0</v>
      </c>
      <c r="K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forbrug'!K$2,'Forbrug af biomasse'!$B$2:$B$431,$E250)</f>
        <v>0</v>
      </c>
      <c r="L250" s="190">
        <f>IF(A250&lt;&gt;"Biogas",SUMIFS('Forbrug af biomasse'!$E$2:$E$431,'Forbrug af biomasse'!$C$2:$C$431,'Resultat-Produktion &amp; forbrug'!$A250,'Forbrug af biomasse'!$D$2:$D$431,'Resultat-Produktion &amp; forbrug'!$D250,'Forbrug af biomasse'!$A$2:$A$431,'Resultat-Produktion &amp; forbrug'!L$2,'Forbrug af biomasse'!$B$2:$B$431,$E250),F250)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55000000000000004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forbrug'!G$2,'Forbrug af biomasse'!$B$2:$B$431,$E251)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forbrug'!I$2,'Forbrug af biomasse'!$B$2:$B$431,$E251)</f>
        <v>0</v>
      </c>
      <c r="J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forbrug'!J$2,'Forbrug af biomasse'!$B$2:$B$431,$E251)</f>
        <v>361.54919868427658</v>
      </c>
      <c r="K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forbrug'!K$2,'Forbrug af biomasse'!$B$2:$B$431,$E251)</f>
        <v>361.54919868427658</v>
      </c>
      <c r="L251" s="190">
        <f>IF(A251&lt;&gt;"Biogas",SUMIFS('Forbrug af biomasse'!$E$2:$E$431,'Forbrug af biomasse'!$C$2:$C$431,'Resultat-Produktion &amp; forbrug'!$A251,'Forbrug af biomasse'!$D$2:$D$431,'Resultat-Produktion &amp; forbrug'!$D251,'Forbrug af biomasse'!$A$2:$A$431,'Resultat-Produktion &amp; forbrug'!L$2,'Forbrug af biomasse'!$B$2:$B$431,$E251),F251)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55000000000000004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forbrug'!G$2,'Forbrug af biomasse'!$B$2:$B$431,$E252)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forbrug'!I$2,'Forbrug af biomasse'!$B$2:$B$431,$E252)</f>
        <v>31993.002188443785</v>
      </c>
      <c r="J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forbrug'!J$2,'Forbrug af biomasse'!$B$2:$B$431,$E252)</f>
        <v>0</v>
      </c>
      <c r="K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forbrug'!K$2,'Forbrug af biomasse'!$B$2:$B$431,$E252)</f>
        <v>0</v>
      </c>
      <c r="L252" s="190">
        <f>IF(A252&lt;&gt;"Biogas",SUMIFS('Forbrug af biomasse'!$E$2:$E$431,'Forbrug af biomasse'!$C$2:$C$431,'Resultat-Produktion &amp; forbrug'!$A252,'Forbrug af biomasse'!$D$2:$D$431,'Resultat-Produktion &amp; forbrug'!$D252,'Forbrug af biomasse'!$A$2:$A$431,'Resultat-Produktion &amp; forbrug'!L$2,'Forbrug af biomasse'!$B$2:$B$431,$E252),F252)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55000000000000004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forbrug'!G$2,'Forbrug af biomasse'!$B$2:$B$431,$E253)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forbrug'!I$2,'Forbrug af biomasse'!$B$2:$B$431,$E253)</f>
        <v>0</v>
      </c>
      <c r="J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forbrug'!J$2,'Forbrug af biomasse'!$B$2:$B$431,$E253)</f>
        <v>0</v>
      </c>
      <c r="K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forbrug'!K$2,'Forbrug af biomasse'!$B$2:$B$431,$E253)</f>
        <v>0</v>
      </c>
      <c r="L253" s="190">
        <f>IF(A253&lt;&gt;"Biogas",SUMIFS('Forbrug af biomasse'!$E$2:$E$431,'Forbrug af biomasse'!$C$2:$C$431,'Resultat-Produktion &amp; forbrug'!$A253,'Forbrug af biomasse'!$D$2:$D$431,'Resultat-Produktion &amp; forbrug'!$D253,'Forbrug af biomasse'!$A$2:$A$431,'Resultat-Produktion &amp; forbrug'!L$2,'Forbrug af biomasse'!$B$2:$B$431,$E253),F253)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55000000000000004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forbrug'!G$2,'Forbrug af biomasse'!$B$2:$B$431,$E254)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forbrug'!I$2,'Forbrug af biomasse'!$B$2:$B$431,$E254)</f>
        <v>233795.01599247381</v>
      </c>
      <c r="J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forbrug'!J$2,'Forbrug af biomasse'!$B$2:$B$431,$E254)</f>
        <v>0</v>
      </c>
      <c r="K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forbrug'!K$2,'Forbrug af biomasse'!$B$2:$B$431,$E254)</f>
        <v>0</v>
      </c>
      <c r="L254" s="190">
        <f>IF(A254&lt;&gt;"Biogas",SUMIFS('Forbrug af biomasse'!$E$2:$E$431,'Forbrug af biomasse'!$C$2:$C$431,'Resultat-Produktion &amp; forbrug'!$A254,'Forbrug af biomasse'!$D$2:$D$431,'Resultat-Produktion &amp; forbrug'!$D254,'Forbrug af biomasse'!$A$2:$A$431,'Resultat-Produktion &amp; forbrug'!L$2,'Forbrug af biomasse'!$B$2:$B$431,$E254),F254)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55000000000000004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forbrug'!G$2,'Forbrug af biomasse'!$B$2:$B$431,$E255)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forbrug'!I$2,'Forbrug af biomasse'!$B$2:$B$431,$E255)</f>
        <v>0</v>
      </c>
      <c r="J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forbrug'!J$2,'Forbrug af biomasse'!$B$2:$B$431,$E255)</f>
        <v>28548.400000000001</v>
      </c>
      <c r="K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forbrug'!K$2,'Forbrug af biomasse'!$B$2:$B$431,$E255)</f>
        <v>0</v>
      </c>
      <c r="L255" s="190">
        <f>IF(A255&lt;&gt;"Biogas",SUMIFS('Forbrug af biomasse'!$E$2:$E$431,'Forbrug af biomasse'!$C$2:$C$431,'Resultat-Produktion &amp; forbrug'!$A255,'Forbrug af biomasse'!$D$2:$D$431,'Resultat-Produktion &amp; forbrug'!$D255,'Forbrug af biomasse'!$A$2:$A$431,'Resultat-Produktion &amp; forbrug'!L$2,'Forbrug af biomasse'!$B$2:$B$431,$E255),F255)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55000000000000004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forbrug'!G$2,'Forbrug af biomasse'!$B$2:$B$431,$E256)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forbrug'!I$2,'Forbrug af biomasse'!$B$2:$B$431,$E256)</f>
        <v>0</v>
      </c>
      <c r="J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forbrug'!J$2,'Forbrug af biomasse'!$B$2:$B$431,$E256)</f>
        <v>10433.230256670677</v>
      </c>
      <c r="K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forbrug'!K$2,'Forbrug af biomasse'!$B$2:$B$431,$E256)</f>
        <v>0</v>
      </c>
      <c r="L256" s="190">
        <f>IF(A256&lt;&gt;"Biogas",SUMIFS('Forbrug af biomasse'!$E$2:$E$431,'Forbrug af biomasse'!$C$2:$C$431,'Resultat-Produktion &amp; forbrug'!$A256,'Forbrug af biomasse'!$D$2:$D$431,'Resultat-Produktion &amp; forbrug'!$D256,'Forbrug af biomasse'!$A$2:$A$431,'Resultat-Produktion &amp; forbrug'!L$2,'Forbrug af biomasse'!$B$2:$B$431,$E256),F256)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55000000000000004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forbrug'!G$2,'Forbrug af biomasse'!$B$2:$B$431,$E257)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forbrug'!I$2,'Forbrug af biomasse'!$B$2:$B$431,$E257)</f>
        <v>0</v>
      </c>
      <c r="J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forbrug'!J$2,'Forbrug af biomasse'!$B$2:$B$431,$E257)</f>
        <v>0</v>
      </c>
      <c r="K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forbrug'!K$2,'Forbrug af biomasse'!$B$2:$B$431,$E257)</f>
        <v>0</v>
      </c>
      <c r="L257" s="190">
        <f>IF(A257&lt;&gt;"Biogas",SUMIFS('Forbrug af biomasse'!$E$2:$E$431,'Forbrug af biomasse'!$C$2:$C$431,'Resultat-Produktion &amp; forbrug'!$A257,'Forbrug af biomasse'!$D$2:$D$431,'Resultat-Produktion &amp; forbrug'!$D257,'Forbrug af biomasse'!$A$2:$A$431,'Resultat-Produktion &amp; forbrug'!L$2,'Forbrug af biomasse'!$B$2:$B$431,$E257),F257)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55000000000000004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forbrug'!G$2,'Forbrug af biomasse'!$B$2:$B$431,$E258)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forbrug'!I$2,'Forbrug af biomasse'!$B$2:$B$431,$E258)</f>
        <v>244869.51675001203</v>
      </c>
      <c r="J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forbrug'!J$2,'Forbrug af biomasse'!$B$2:$B$431,$E258)</f>
        <v>0</v>
      </c>
      <c r="K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forbrug'!K$2,'Forbrug af biomasse'!$B$2:$B$431,$E258)</f>
        <v>0</v>
      </c>
      <c r="L258" s="190">
        <f>IF(A258&lt;&gt;"Biogas",SUMIFS('Forbrug af biomasse'!$E$2:$E$431,'Forbrug af biomasse'!$C$2:$C$431,'Resultat-Produktion &amp; forbrug'!$A258,'Forbrug af biomasse'!$D$2:$D$431,'Resultat-Produktion &amp; forbrug'!$D258,'Forbrug af biomasse'!$A$2:$A$431,'Resultat-Produktion &amp; forbrug'!L$2,'Forbrug af biomasse'!$B$2:$B$431,$E258),F258)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55000000000000004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forbrug'!G$2,'Forbrug af biomasse'!$B$2:$B$431,$E259)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forbrug'!I$2,'Forbrug af biomasse'!$B$2:$B$431,$E259)</f>
        <v>0</v>
      </c>
      <c r="J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forbrug'!J$2,'Forbrug af biomasse'!$B$2:$B$431,$E259)</f>
        <v>23224.843938297741</v>
      </c>
      <c r="K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forbrug'!K$2,'Forbrug af biomasse'!$B$2:$B$431,$E259)</f>
        <v>0</v>
      </c>
      <c r="L259" s="190">
        <f>IF(A259&lt;&gt;"Biogas",SUMIFS('Forbrug af biomasse'!$E$2:$E$431,'Forbrug af biomasse'!$C$2:$C$431,'Resultat-Produktion &amp; forbrug'!$A259,'Forbrug af biomasse'!$D$2:$D$431,'Resultat-Produktion &amp; forbrug'!$D259,'Forbrug af biomasse'!$A$2:$A$431,'Resultat-Produktion &amp; forbrug'!L$2,'Forbrug af biomasse'!$B$2:$B$431,$E259),F259)</f>
        <v>691079.94133190333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714304.78527020104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7.1428684384668921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607159.06747967086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forbrug'!G$2,'Forbrug af biomasse'!$B$2:$B$431,$E260)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forbrug'!I$2,'Forbrug af biomasse'!$B$2:$B$431,$E260)</f>
        <v>0</v>
      </c>
      <c r="J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forbrug'!J$2,'Forbrug af biomasse'!$B$2:$B$431,$E260)</f>
        <v>36.343081867307831</v>
      </c>
      <c r="K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forbrug'!K$2,'Forbrug af biomasse'!$B$2:$B$431,$E260)</f>
        <v>0</v>
      </c>
      <c r="L260" s="190">
        <f>IF(A260&lt;&gt;"Biogas",SUMIFS('Forbrug af biomasse'!$E$2:$E$431,'Forbrug af biomasse'!$C$2:$C$431,'Resultat-Produktion &amp; forbrug'!$A260,'Forbrug af biomasse'!$D$2:$D$431,'Resultat-Produktion &amp; forbrug'!$D260,'Forbrug af biomasse'!$A$2:$A$431,'Resultat-Produktion &amp; forbrug'!L$2,'Forbrug af biomasse'!$B$2:$B$431,$E260),F260)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55000000000000004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forbrug'!G$2,'Forbrug af biomasse'!$B$2:$B$431,$E261)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forbrug'!I$2,'Forbrug af biomasse'!$B$2:$B$431,$E261)</f>
        <v>0</v>
      </c>
      <c r="J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forbrug'!J$2,'Forbrug af biomasse'!$B$2:$B$431,$E261)</f>
        <v>0</v>
      </c>
      <c r="K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forbrug'!K$2,'Forbrug af biomasse'!$B$2:$B$431,$E261)</f>
        <v>0</v>
      </c>
      <c r="L261" s="190">
        <f>IF(A261&lt;&gt;"Biogas",SUMIFS('Forbrug af biomasse'!$E$2:$E$431,'Forbrug af biomasse'!$C$2:$C$431,'Resultat-Produktion &amp; forbrug'!$A261,'Forbrug af biomasse'!$D$2:$D$431,'Resultat-Produktion &amp; forbrug'!$D261,'Forbrug af biomasse'!$A$2:$A$431,'Resultat-Produktion &amp; forbrug'!L$2,'Forbrug af biomasse'!$B$2:$B$431,$E261),F261)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55000000000000004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forbrug'!G$2,'Forbrug af biomasse'!$B$2:$B$431,$E262)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forbrug'!I$2,'Forbrug af biomasse'!$B$2:$B$431,$E262)</f>
        <v>0</v>
      </c>
      <c r="J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forbrug'!J$2,'Forbrug af biomasse'!$B$2:$B$431,$E262)</f>
        <v>203334.8469193347</v>
      </c>
      <c r="K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forbrug'!K$2,'Forbrug af biomasse'!$B$2:$B$431,$E262)</f>
        <v>0</v>
      </c>
      <c r="L262" s="190">
        <f>IF(A262&lt;&gt;"Biogas",SUMIFS('Forbrug af biomasse'!$E$2:$E$431,'Forbrug af biomasse'!$C$2:$C$431,'Resultat-Produktion &amp; forbrug'!$A262,'Forbrug af biomasse'!$D$2:$D$431,'Resultat-Produktion &amp; forbrug'!$D262,'Forbrug af biomasse'!$A$2:$A$431,'Resultat-Produktion &amp; forbrug'!L$2,'Forbrug af biomasse'!$B$2:$B$431,$E262),F262)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55000000000000004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forbrug'!G$2,'Forbrug af biomasse'!$B$2:$B$431,$E263)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forbrug'!I$2,'Forbrug af biomasse'!$B$2:$B$431,$E263)</f>
        <v>0</v>
      </c>
      <c r="J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forbrug'!J$2,'Forbrug af biomasse'!$B$2:$B$431,$E263)</f>
        <v>0</v>
      </c>
      <c r="K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forbrug'!K$2,'Forbrug af biomasse'!$B$2:$B$431,$E263)</f>
        <v>0</v>
      </c>
      <c r="L263" s="190">
        <f>IF(A263&lt;&gt;"Biogas",SUMIFS('Forbrug af biomasse'!$E$2:$E$431,'Forbrug af biomasse'!$C$2:$C$431,'Resultat-Produktion &amp; forbrug'!$A263,'Forbrug af biomasse'!$D$2:$D$431,'Resultat-Produktion &amp; forbrug'!$D263,'Forbrug af biomasse'!$A$2:$A$431,'Resultat-Produktion &amp; forbrug'!L$2,'Forbrug af biomasse'!$B$2:$B$431,$E263),F263)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55000000000000004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forbrug'!G$2,'Forbrug af biomasse'!$B$2:$B$431,$E264)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forbrug'!I$2,'Forbrug af biomasse'!$B$2:$B$431,$E264)</f>
        <v>111975.50765955324</v>
      </c>
      <c r="J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forbrug'!J$2,'Forbrug af biomasse'!$B$2:$B$431,$E264)</f>
        <v>0</v>
      </c>
      <c r="K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forbrug'!K$2,'Forbrug af biomasse'!$B$2:$B$431,$E264)</f>
        <v>0</v>
      </c>
      <c r="L264" s="190">
        <f>IF(A264&lt;&gt;"Biogas",SUMIFS('Forbrug af biomasse'!$E$2:$E$431,'Forbrug af biomasse'!$C$2:$C$431,'Resultat-Produktion &amp; forbrug'!$A264,'Forbrug af biomasse'!$D$2:$D$431,'Resultat-Produktion &amp; forbrug'!$D264,'Forbrug af biomasse'!$A$2:$A$431,'Resultat-Produktion &amp; forbrug'!L$2,'Forbrug af biomasse'!$B$2:$B$431,$E264),F264)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55000000000000004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forbrug'!G$2,'Forbrug af biomasse'!$B$2:$B$431,$E265)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forbrug'!I$2,'Forbrug af biomasse'!$B$2:$B$431,$E265)</f>
        <v>268249.01834925939</v>
      </c>
      <c r="J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forbrug'!J$2,'Forbrug af biomasse'!$B$2:$B$431,$E265)</f>
        <v>953.04759084937086</v>
      </c>
      <c r="K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forbrug'!K$2,'Forbrug af biomasse'!$B$2:$B$431,$E265)</f>
        <v>0</v>
      </c>
      <c r="L265" s="190">
        <f>IF(A265&lt;&gt;"Biogas",SUMIFS('Forbrug af biomasse'!$E$2:$E$431,'Forbrug af biomasse'!$C$2:$C$431,'Resultat-Produktion &amp; forbrug'!$A265,'Forbrug af biomasse'!$D$2:$D$431,'Resultat-Produktion &amp; forbrug'!$D265,'Forbrug af biomasse'!$A$2:$A$431,'Resultat-Produktion &amp; forbrug'!L$2,'Forbrug af biomasse'!$B$2:$B$431,$E265),F265)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55000000000000004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forbrug'!G$2,'Forbrug af biomasse'!$B$2:$B$431,$E266)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forbrug'!I$2,'Forbrug af biomasse'!$B$2:$B$431,$E266)</f>
        <v>0</v>
      </c>
      <c r="J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forbrug'!J$2,'Forbrug af biomasse'!$B$2:$B$431,$E266)</f>
        <v>0</v>
      </c>
      <c r="K266" s="190">
        <f ca="1">SUMIFS('Forbrug af biomasse'!$E$2:$E$431,'Forbrug af biomasse'!$C$2:$C$431,'Resultat-Produktion &amp; forbrug'!$A266,'Forbrug af biomasse'!$D$2:$D$431,'Resultat-Produktion &amp; forbrug'!$D266,'Forbrug af biomasse'!$A$2:$A$431,'Resultat-Produktion &amp; forbrug'!K$2,'Forbrug af biomasse'!$B$2:$B$431,$E266)</f>
        <v>354148.81875125773</v>
      </c>
      <c r="L266" s="190">
        <f>IF(A266&lt;&gt;"Biogas",SUMIFS('Forbrug af biomasse'!$E$2:$E$431,'Forbrug af biomasse'!$C$2:$C$431,'Resultat-Produktion &amp; forbrug'!$A266,'Forbrug af biomasse'!$D$2:$D$431,'Resultat-Produktion &amp; forbrug'!$D266,'Forbrug af biomasse'!$A$2:$A$431,'Resultat-Produktion &amp; forbrug'!L$2,'Forbrug af biomasse'!$B$2:$B$431,$E266),F266)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55000000000000004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forbrug'!G$2,'Forbrug af biomasse'!$B$2:$B$431,$E267)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forbrug'!I$2,'Forbrug af biomasse'!$B$2:$B$431,$E267)</f>
        <v>0</v>
      </c>
      <c r="J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forbrug'!J$2,'Forbrug af biomasse'!$B$2:$B$431,$E267)</f>
        <v>687918.86911669304</v>
      </c>
      <c r="K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forbrug'!K$2,'Forbrug af biomasse'!$B$2:$B$431,$E267)</f>
        <v>217237.5376157978</v>
      </c>
      <c r="L267" s="190">
        <f>IF(A267&lt;&gt;"Biogas",SUMIFS('Forbrug af biomasse'!$E$2:$E$431,'Forbrug af biomasse'!$C$2:$C$431,'Resultat-Produktion &amp; forbrug'!$A267,'Forbrug af biomasse'!$D$2:$D$431,'Resultat-Produktion &amp; forbrug'!$D267,'Forbrug af biomasse'!$A$2:$A$431,'Resultat-Produktion &amp; forbrug'!L$2,'Forbrug af biomasse'!$B$2:$B$431,$E267),F267)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55000000000000004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forbrug'!G$2,'Forbrug af biomasse'!$B$2:$B$431,$E268)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forbrug'!I$2,'Forbrug af biomasse'!$B$2:$B$431,$E268)</f>
        <v>0</v>
      </c>
      <c r="J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forbrug'!J$2,'Forbrug af biomasse'!$B$2:$B$431,$E268)</f>
        <v>0</v>
      </c>
      <c r="K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forbrug'!K$2,'Forbrug af biomasse'!$B$2:$B$431,$E268)</f>
        <v>0</v>
      </c>
      <c r="L268" s="190">
        <f>IF(A268&lt;&gt;"Biogas",SUMIFS('Forbrug af biomasse'!$E$2:$E$431,'Forbrug af biomasse'!$C$2:$C$431,'Resultat-Produktion &amp; forbrug'!$A268,'Forbrug af biomasse'!$D$2:$D$431,'Resultat-Produktion &amp; forbrug'!$D268,'Forbrug af biomasse'!$A$2:$A$431,'Resultat-Produktion &amp; forbrug'!L$2,'Forbrug af biomasse'!$B$2:$B$431,$E268),F268)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55000000000000004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forbrug'!G$2,'Forbrug af biomasse'!$B$2:$B$431,$E269)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forbrug'!I$2,'Forbrug af biomasse'!$B$2:$B$431,$E269)</f>
        <v>0</v>
      </c>
      <c r="J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forbrug'!J$2,'Forbrug af biomasse'!$B$2:$B$431,$E269)</f>
        <v>15364.519148894226</v>
      </c>
      <c r="K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forbrug'!K$2,'Forbrug af biomasse'!$B$2:$B$431,$E269)</f>
        <v>0</v>
      </c>
      <c r="L269" s="190">
        <f>IF(A269&lt;&gt;"Biogas",SUMIFS('Forbrug af biomasse'!$E$2:$E$431,'Forbrug af biomasse'!$C$2:$C$431,'Resultat-Produktion &amp; forbrug'!$A269,'Forbrug af biomasse'!$D$2:$D$431,'Resultat-Produktion &amp; forbrug'!$D269,'Forbrug af biomasse'!$A$2:$A$431,'Resultat-Produktion &amp; forbrug'!L$2,'Forbrug af biomasse'!$B$2:$B$431,$E269),F269)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55000000000000004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forbrug'!G$2,'Forbrug af biomasse'!$B$2:$B$431,$E270)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forbrug'!I$2,'Forbrug af biomasse'!$B$2:$B$431,$E270)</f>
        <v>428214.02929147833</v>
      </c>
      <c r="J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forbrug'!J$2,'Forbrug af biomasse'!$B$2:$B$431,$E270)</f>
        <v>0</v>
      </c>
      <c r="K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forbrug'!K$2,'Forbrug af biomasse'!$B$2:$B$431,$E270)</f>
        <v>0</v>
      </c>
      <c r="L270" s="190">
        <f>IF(A270&lt;&gt;"Biogas",SUMIFS('Forbrug af biomasse'!$E$2:$E$431,'Forbrug af biomasse'!$C$2:$C$431,'Resultat-Produktion &amp; forbrug'!$A270,'Forbrug af biomasse'!$D$2:$D$431,'Resultat-Produktion &amp; forbrug'!$D270,'Forbrug af biomasse'!$A$2:$A$431,'Resultat-Produktion &amp; forbrug'!L$2,'Forbrug af biomasse'!$B$2:$B$431,$E270),F270)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55000000000000004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forbrug'!G$2,'Forbrug af biomasse'!$B$2:$B$431,$E271)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forbrug'!I$2,'Forbrug af biomasse'!$B$2:$B$431,$E271)</f>
        <v>0</v>
      </c>
      <c r="J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forbrug'!J$2,'Forbrug af biomasse'!$B$2:$B$431,$E271)</f>
        <v>0</v>
      </c>
      <c r="K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forbrug'!K$2,'Forbrug af biomasse'!$B$2:$B$431,$E271)</f>
        <v>0</v>
      </c>
      <c r="L271" s="190">
        <f>IF(A271&lt;&gt;"Biogas",SUMIFS('Forbrug af biomasse'!$E$2:$E$431,'Forbrug af biomasse'!$C$2:$C$431,'Resultat-Produktion &amp; forbrug'!$A271,'Forbrug af biomasse'!$D$2:$D$431,'Resultat-Produktion &amp; forbrug'!$D271,'Forbrug af biomasse'!$A$2:$A$431,'Resultat-Produktion &amp; forbrug'!L$2,'Forbrug af biomasse'!$B$2:$B$431,$E271),F271)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55000000000000004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forbrug'!G$2,'Forbrug af biomasse'!$B$2:$B$431,$E272)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forbrug'!I$2,'Forbrug af biomasse'!$B$2:$B$431,$E272)</f>
        <v>54412.71372203785</v>
      </c>
      <c r="J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forbrug'!J$2,'Forbrug af biomasse'!$B$2:$B$431,$E272)</f>
        <v>0</v>
      </c>
      <c r="K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forbrug'!K$2,'Forbrug af biomasse'!$B$2:$B$431,$E272)</f>
        <v>0</v>
      </c>
      <c r="L272" s="190">
        <f>IF(A272&lt;&gt;"Biogas",SUMIFS('Forbrug af biomasse'!$E$2:$E$431,'Forbrug af biomasse'!$C$2:$C$431,'Resultat-Produktion &amp; forbrug'!$A272,'Forbrug af biomasse'!$D$2:$D$431,'Resultat-Produktion &amp; forbrug'!$D272,'Forbrug af biomasse'!$A$2:$A$431,'Resultat-Produktion &amp; forbrug'!L$2,'Forbrug af biomasse'!$B$2:$B$431,$E272),F272)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55000000000000004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forbrug'!G$2,'Forbrug af biomasse'!$B$2:$B$431,$E273)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forbrug'!I$2,'Forbrug af biomasse'!$B$2:$B$431,$E273)</f>
        <v>0</v>
      </c>
      <c r="J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forbrug'!J$2,'Forbrug af biomasse'!$B$2:$B$431,$E273)</f>
        <v>0</v>
      </c>
      <c r="K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forbrug'!K$2,'Forbrug af biomasse'!$B$2:$B$431,$E273)</f>
        <v>0</v>
      </c>
      <c r="L273" s="190">
        <f>IF(A273&lt;&gt;"Biogas",SUMIFS('Forbrug af biomasse'!$E$2:$E$431,'Forbrug af biomasse'!$C$2:$C$431,'Resultat-Produktion &amp; forbrug'!$A273,'Forbrug af biomasse'!$D$2:$D$431,'Resultat-Produktion &amp; forbrug'!$D273,'Forbrug af biomasse'!$A$2:$A$431,'Resultat-Produktion &amp; forbrug'!L$2,'Forbrug af biomasse'!$B$2:$B$431,$E273),F273)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55000000000000004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forbrug'!G$2,'Forbrug af biomasse'!$B$2:$B$431,$E274)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forbrug'!I$2,'Forbrug af biomasse'!$B$2:$B$431,$E274)</f>
        <v>0</v>
      </c>
      <c r="J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forbrug'!J$2,'Forbrug af biomasse'!$B$2:$B$431,$E274)</f>
        <v>0</v>
      </c>
      <c r="K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forbrug'!K$2,'Forbrug af biomasse'!$B$2:$B$431,$E274)</f>
        <v>0</v>
      </c>
      <c r="L274" s="190">
        <f>IF(A274&lt;&gt;"Biogas",SUMIFS('Forbrug af biomasse'!$E$2:$E$431,'Forbrug af biomasse'!$C$2:$C$431,'Resultat-Produktion &amp; forbrug'!$A274,'Forbrug af biomasse'!$D$2:$D$431,'Resultat-Produktion &amp; forbrug'!$D274,'Forbrug af biomasse'!$A$2:$A$431,'Resultat-Produktion &amp; forbrug'!L$2,'Forbrug af biomasse'!$B$2:$B$431,$E274),F274)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55000000000000004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forbrug'!G$2,'Forbrug af biomasse'!$B$2:$B$431,$E275)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forbrug'!I$2,'Forbrug af biomasse'!$B$2:$B$431,$E275)</f>
        <v>0</v>
      </c>
      <c r="J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forbrug'!J$2,'Forbrug af biomasse'!$B$2:$B$431,$E275)</f>
        <v>0</v>
      </c>
      <c r="K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forbrug'!K$2,'Forbrug af biomasse'!$B$2:$B$431,$E275)</f>
        <v>0</v>
      </c>
      <c r="L275" s="190">
        <f ca="1">IF(A275&lt;&gt;"Biogas",SUMIFS('Forbrug af biomasse'!$E$2:$E$431,'Forbrug af biomasse'!$C$2:$C$431,'Resultat-Produktion &amp; forbrug'!$A275,'Forbrug af biomasse'!$D$2:$D$431,'Resultat-Produktion &amp; forbrug'!$D275,'Forbrug af biomasse'!$A$2:$A$431,'Resultat-Produktion &amp; forbrug'!L$2,'Forbrug af biomasse'!$B$2:$B$431,$E275),F275)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55000000000000004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forbrug'!G$2,'Forbrug af biomasse'!$B$2:$B$431,$E276)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forbrug'!I$2,'Forbrug af biomasse'!$B$2:$B$431,$E276)</f>
        <v>0</v>
      </c>
      <c r="J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forbrug'!J$2,'Forbrug af biomasse'!$B$2:$B$431,$E276)</f>
        <v>0</v>
      </c>
      <c r="K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forbrug'!K$2,'Forbrug af biomasse'!$B$2:$B$431,$E276)</f>
        <v>0</v>
      </c>
      <c r="L276" s="190">
        <f ca="1">IF(A276&lt;&gt;"Biogas",SUMIFS('Forbrug af biomasse'!$E$2:$E$431,'Forbrug af biomasse'!$C$2:$C$431,'Resultat-Produktion &amp; forbrug'!$A276,'Forbrug af biomasse'!$D$2:$D$431,'Resultat-Produktion &amp; forbrug'!$D276,'Forbrug af biomasse'!$A$2:$A$431,'Resultat-Produktion &amp; forbrug'!L$2,'Forbrug af biomasse'!$B$2:$B$431,$E276),F276)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55000000000000004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forbrug'!G$2,'Forbrug af biomasse'!$B$2:$B$431,$E277)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forbrug'!I$2,'Forbrug af biomasse'!$B$2:$B$431,$E277)</f>
        <v>0</v>
      </c>
      <c r="J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forbrug'!J$2,'Forbrug af biomasse'!$B$2:$B$431,$E277)</f>
        <v>0</v>
      </c>
      <c r="K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forbrug'!K$2,'Forbrug af biomasse'!$B$2:$B$431,$E277)</f>
        <v>0</v>
      </c>
      <c r="L277" s="190">
        <f>IF(A277&lt;&gt;"Biogas",SUMIFS('Forbrug af biomasse'!$E$2:$E$431,'Forbrug af biomasse'!$C$2:$C$431,'Resultat-Produktion &amp; forbrug'!$A277,'Forbrug af biomasse'!$D$2:$D$431,'Resultat-Produktion &amp; forbrug'!$D277,'Forbrug af biomasse'!$A$2:$A$431,'Resultat-Produktion &amp; forbrug'!L$2,'Forbrug af biomasse'!$B$2:$B$431,$E277),F277)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forbrug'!G$2,'Forbrug af biomasse'!$B$2:$B$431,$E278)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forbrug'!I$2,'Forbrug af biomasse'!$B$2:$B$431,$E278)</f>
        <v>0</v>
      </c>
      <c r="J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forbrug'!J$2,'Forbrug af biomasse'!$B$2:$B$431,$E278)</f>
        <v>0</v>
      </c>
      <c r="K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forbrug'!K$2,'Forbrug af biomasse'!$B$2:$B$431,$E278)</f>
        <v>0</v>
      </c>
      <c r="L278" s="190">
        <f>IF(A278&lt;&gt;"Biogas",SUMIFS('Forbrug af biomasse'!$E$2:$E$431,'Forbrug af biomasse'!$C$2:$C$431,'Resultat-Produktion &amp; forbrug'!$A278,'Forbrug af biomasse'!$D$2:$D$431,'Resultat-Produktion &amp; forbrug'!$D278,'Forbrug af biomasse'!$A$2:$A$431,'Resultat-Produktion &amp; forbrug'!L$2,'Forbrug af biomasse'!$B$2:$B$431,$E278),F278)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55000000000000004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forbrug'!G$2,'Forbrug af biomasse'!$B$2:$B$431,$E279)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forbrug'!I$2,'Forbrug af biomasse'!$B$2:$B$431,$E279)</f>
        <v>0</v>
      </c>
      <c r="J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forbrug'!J$2,'Forbrug af biomasse'!$B$2:$B$431,$E279)</f>
        <v>0</v>
      </c>
      <c r="K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forbrug'!K$2,'Forbrug af biomasse'!$B$2:$B$431,$E279)</f>
        <v>0</v>
      </c>
      <c r="L279" s="190">
        <f>IF(A279&lt;&gt;"Biogas",SUMIFS('Forbrug af biomasse'!$E$2:$E$431,'Forbrug af biomasse'!$C$2:$C$431,'Resultat-Produktion &amp; forbrug'!$A279,'Forbrug af biomasse'!$D$2:$D$431,'Resultat-Produktion &amp; forbrug'!$D279,'Forbrug af biomasse'!$A$2:$A$431,'Resultat-Produktion &amp; forbrug'!L$2,'Forbrug af biomasse'!$B$2:$B$431,$E279),F279)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55000000000000004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forbrug'!G$2,'Forbrug af biomasse'!$B$2:$B$431,$E280)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forbrug'!I$2,'Forbrug af biomasse'!$B$2:$B$431,$E280)</f>
        <v>0</v>
      </c>
      <c r="J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forbrug'!J$2,'Forbrug af biomasse'!$B$2:$B$431,$E280)</f>
        <v>0</v>
      </c>
      <c r="K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forbrug'!K$2,'Forbrug af biomasse'!$B$2:$B$431,$E280)</f>
        <v>0</v>
      </c>
      <c r="L280" s="190">
        <f>IF(A280&lt;&gt;"Biogas",SUMIFS('Forbrug af biomasse'!$E$2:$E$431,'Forbrug af biomasse'!$C$2:$C$431,'Resultat-Produktion &amp; forbrug'!$A280,'Forbrug af biomasse'!$D$2:$D$431,'Resultat-Produktion &amp; forbrug'!$D280,'Forbrug af biomasse'!$A$2:$A$431,'Resultat-Produktion &amp; forbrug'!L$2,'Forbrug af biomasse'!$B$2:$B$431,$E280),F280)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55000000000000004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forbrug'!G$2,'Forbrug af biomasse'!$B$2:$B$431,$E281)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forbrug'!I$2,'Forbrug af biomasse'!$B$2:$B$431,$E281)</f>
        <v>0</v>
      </c>
      <c r="J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forbrug'!J$2,'Forbrug af biomasse'!$B$2:$B$431,$E281)</f>
        <v>24552.18089354931</v>
      </c>
      <c r="K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forbrug'!K$2,'Forbrug af biomasse'!$B$2:$B$431,$E281)</f>
        <v>0</v>
      </c>
      <c r="L281" s="190">
        <f>IF(A281&lt;&gt;"Biogas",SUMIFS('Forbrug af biomasse'!$E$2:$E$431,'Forbrug af biomasse'!$C$2:$C$431,'Resultat-Produktion &amp; forbrug'!$A281,'Forbrug af biomasse'!$D$2:$D$431,'Resultat-Produktion &amp; forbrug'!$D281,'Forbrug af biomasse'!$A$2:$A$431,'Resultat-Produktion &amp; forbrug'!L$2,'Forbrug af biomasse'!$B$2:$B$431,$E281),F281)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55000000000000004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forbrug'!G$2,'Forbrug af biomasse'!$B$2:$B$431,$E282)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forbrug'!I$2,'Forbrug af biomasse'!$B$2:$B$431,$E282)</f>
        <v>0</v>
      </c>
      <c r="J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forbrug'!J$2,'Forbrug af biomasse'!$B$2:$B$431,$E282)</f>
        <v>0</v>
      </c>
      <c r="K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forbrug'!K$2,'Forbrug af biomasse'!$B$2:$B$431,$E282)</f>
        <v>0</v>
      </c>
      <c r="L282" s="190">
        <f>IF(A282&lt;&gt;"Biogas",SUMIFS('Forbrug af biomasse'!$E$2:$E$431,'Forbrug af biomasse'!$C$2:$C$431,'Resultat-Produktion &amp; forbrug'!$A282,'Forbrug af biomasse'!$D$2:$D$431,'Resultat-Produktion &amp; forbrug'!$D282,'Forbrug af biomasse'!$A$2:$A$431,'Resultat-Produktion &amp; forbrug'!L$2,'Forbrug af biomasse'!$B$2:$B$431,$E282),F282)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55000000000000004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forbrug'!G$2,'Forbrug af biomasse'!$B$2:$B$431,$E283)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forbrug'!I$2,'Forbrug af biomasse'!$B$2:$B$431,$E283)</f>
        <v>0</v>
      </c>
      <c r="J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forbrug'!J$2,'Forbrug af biomasse'!$B$2:$B$431,$E283)</f>
        <v>0</v>
      </c>
      <c r="K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forbrug'!K$2,'Forbrug af biomasse'!$B$2:$B$431,$E283)</f>
        <v>0</v>
      </c>
      <c r="L283" s="190">
        <f>IF(A283&lt;&gt;"Biogas",SUMIFS('Forbrug af biomasse'!$E$2:$E$431,'Forbrug af biomasse'!$C$2:$C$431,'Resultat-Produktion &amp; forbrug'!$A283,'Forbrug af biomasse'!$D$2:$D$431,'Resultat-Produktion &amp; forbrug'!$D283,'Forbrug af biomasse'!$A$2:$A$431,'Resultat-Produktion &amp; forbrug'!L$2,'Forbrug af biomasse'!$B$2:$B$431,$E283),F283)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55000000000000004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forbrug'!G$2,'Forbrug af biomasse'!$B$2:$B$431,$E284)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forbrug'!I$2,'Forbrug af biomasse'!$B$2:$B$431,$E284)</f>
        <v>0</v>
      </c>
      <c r="J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forbrug'!J$2,'Forbrug af biomasse'!$B$2:$B$431,$E284)</f>
        <v>1327477.7098236387</v>
      </c>
      <c r="K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forbrug'!K$2,'Forbrug af biomasse'!$B$2:$B$431,$E284)</f>
        <v>0</v>
      </c>
      <c r="L284" s="190">
        <f>IF(A284&lt;&gt;"Biogas",SUMIFS('Forbrug af biomasse'!$E$2:$E$431,'Forbrug af biomasse'!$C$2:$C$431,'Resultat-Produktion &amp; forbrug'!$A284,'Forbrug af biomasse'!$D$2:$D$431,'Resultat-Produktion &amp; forbrug'!$D284,'Forbrug af biomasse'!$A$2:$A$431,'Resultat-Produktion &amp; forbrug'!L$2,'Forbrug af biomasse'!$B$2:$B$431,$E284),F284)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55000000000000004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forbrug'!G$2,'Forbrug af biomasse'!$B$2:$B$431,$E285)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forbrug'!I$2,'Forbrug af biomasse'!$B$2:$B$431,$E285)</f>
        <v>0</v>
      </c>
      <c r="J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forbrug'!J$2,'Forbrug af biomasse'!$B$2:$B$431,$E285)</f>
        <v>1108334.6440677529</v>
      </c>
      <c r="K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forbrug'!K$2,'Forbrug af biomasse'!$B$2:$B$431,$E285)</f>
        <v>982862.79756951681</v>
      </c>
      <c r="L285" s="190">
        <f>IF(A285&lt;&gt;"Biogas",SUMIFS('Forbrug af biomasse'!$E$2:$E$431,'Forbrug af biomasse'!$C$2:$C$431,'Resultat-Produktion &amp; forbrug'!$A285,'Forbrug af biomasse'!$D$2:$D$431,'Resultat-Produktion &amp; forbrug'!$D285,'Forbrug af biomasse'!$A$2:$A$431,'Resultat-Produktion &amp; forbrug'!L$2,'Forbrug af biomasse'!$B$2:$B$431,$E285),F285)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55000000000000004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forbrug'!G$2,'Forbrug af biomasse'!$B$2:$B$431,$E286)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forbrug'!I$2,'Forbrug af biomasse'!$B$2:$B$431,$E286)</f>
        <v>110474.29755686472</v>
      </c>
      <c r="J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forbrug'!J$2,'Forbrug af biomasse'!$B$2:$B$431,$E286)</f>
        <v>0</v>
      </c>
      <c r="K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forbrug'!K$2,'Forbrug af biomasse'!$B$2:$B$431,$E286)</f>
        <v>0</v>
      </c>
      <c r="L286" s="190">
        <f>IF(A286&lt;&gt;"Biogas",SUMIFS('Forbrug af biomasse'!$E$2:$E$431,'Forbrug af biomasse'!$C$2:$C$431,'Resultat-Produktion &amp; forbrug'!$A286,'Forbrug af biomasse'!$D$2:$D$431,'Resultat-Produktion &amp; forbrug'!$D286,'Forbrug af biomasse'!$A$2:$A$431,'Resultat-Produktion &amp; forbrug'!L$2,'Forbrug af biomasse'!$B$2:$B$431,$E286),F286)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55000000000000004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forbrug'!G$2,'Forbrug af biomasse'!$B$2:$B$431,$E287)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forbrug'!I$2,'Forbrug af biomasse'!$B$2:$B$431,$E287)</f>
        <v>0</v>
      </c>
      <c r="J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forbrug'!J$2,'Forbrug af biomasse'!$B$2:$B$431,$E287)</f>
        <v>0</v>
      </c>
      <c r="K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forbrug'!K$2,'Forbrug af biomasse'!$B$2:$B$431,$E287)</f>
        <v>0</v>
      </c>
      <c r="L287" s="190">
        <f>IF(A287&lt;&gt;"Biogas",SUMIFS('Forbrug af biomasse'!$E$2:$E$431,'Forbrug af biomasse'!$C$2:$C$431,'Resultat-Produktion &amp; forbrug'!$A287,'Forbrug af biomasse'!$D$2:$D$431,'Resultat-Produktion &amp; forbrug'!$D287,'Forbrug af biomasse'!$A$2:$A$431,'Resultat-Produktion &amp; forbrug'!L$2,'Forbrug af biomasse'!$B$2:$B$431,$E287),F287)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55000000000000004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forbrug'!G$2,'Forbrug af biomasse'!$B$2:$B$431,$E288)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forbrug'!I$2,'Forbrug af biomasse'!$B$2:$B$431,$E288)</f>
        <v>0</v>
      </c>
      <c r="J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forbrug'!J$2,'Forbrug af biomasse'!$B$2:$B$431,$E288)</f>
        <v>0</v>
      </c>
      <c r="K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forbrug'!K$2,'Forbrug af biomasse'!$B$2:$B$431,$E288)</f>
        <v>0</v>
      </c>
      <c r="L288" s="190">
        <f>IF(A288&lt;&gt;"Biogas",SUMIFS('Forbrug af biomasse'!$E$2:$E$431,'Forbrug af biomasse'!$C$2:$C$431,'Resultat-Produktion &amp; forbrug'!$A288,'Forbrug af biomasse'!$D$2:$D$431,'Resultat-Produktion &amp; forbrug'!$D288,'Forbrug af biomasse'!$A$2:$A$431,'Resultat-Produktion &amp; forbrug'!L$2,'Forbrug af biomasse'!$B$2:$B$431,$E288),F288)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55000000000000004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221293.55453455853</v>
      </c>
      <c r="G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forbrug'!G$2,'Forbrug af biomasse'!$B$2:$B$431,$E289)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forbrug'!I$2,'Forbrug af biomasse'!$B$2:$B$431,$E289)</f>
        <v>0</v>
      </c>
      <c r="J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forbrug'!J$2,'Forbrug af biomasse'!$B$2:$B$431,$E289)</f>
        <v>0</v>
      </c>
      <c r="K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forbrug'!K$2,'Forbrug af biomasse'!$B$2:$B$431,$E289)</f>
        <v>0</v>
      </c>
      <c r="L289" s="190">
        <f ca="1">IF(A289&lt;&gt;"Biogas",SUMIFS('Forbrug af biomasse'!$E$2:$E$431,'Forbrug af biomasse'!$C$2:$C$431,'Resultat-Produktion &amp; forbrug'!$A289,'Forbrug af biomasse'!$D$2:$D$431,'Resultat-Produktion &amp; forbrug'!$D289,'Forbrug af biomasse'!$A$2:$A$431,'Resultat-Produktion &amp; forbrug'!L$2,'Forbrug af biomasse'!$B$2:$B$431,$E289),F289)</f>
        <v>221293.55453455853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221293.55453455853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4.204577536156612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4.204577536156612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109448.10384688374</v>
      </c>
      <c r="W289" s="187">
        <f>J289*IFERROR(VLOOKUP(A289,[1]Tørstofindhold!A$2:B$24,2,FALSE),0)</f>
        <v>0</v>
      </c>
      <c r="X289" s="188">
        <f t="shared" ca="1" si="96"/>
        <v>109448.10384688374</v>
      </c>
      <c r="Y289" s="168">
        <f t="shared" ca="1" si="90"/>
        <v>0</v>
      </c>
      <c r="Z289" s="103">
        <f t="shared" ca="1" si="91"/>
        <v>0</v>
      </c>
    </row>
    <row r="290" spans="1:26" ht="14.7" thickBot="1" x14ac:dyDescent="0.6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97542.019695901807</v>
      </c>
      <c r="G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forbrug'!G$2,'Forbrug af biomasse'!$B$2:$B$431,$E290)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forbrug'!I$2,'Forbrug af biomasse'!$B$2:$B$431,$E290)</f>
        <v>0</v>
      </c>
      <c r="J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forbrug'!J$2,'Forbrug af biomasse'!$B$2:$B$431,$E290)</f>
        <v>0</v>
      </c>
      <c r="K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forbrug'!K$2,'Forbrug af biomasse'!$B$2:$B$431,$E290)</f>
        <v>0</v>
      </c>
      <c r="L290" s="190">
        <f>IF(A290&lt;&gt;"Biogas",SUMIFS('Forbrug af biomasse'!$E$2:$E$431,'Forbrug af biomasse'!$C$2:$C$431,'Resultat-Produktion &amp; forbrug'!$A290,'Forbrug af biomasse'!$D$2:$D$431,'Resultat-Produktion &amp; forbrug'!$D290,'Forbrug af biomasse'!$A$2:$A$431,'Resultat-Produktion &amp; forbrug'!L$2,'Forbrug af biomasse'!$B$2:$B$431,$E290),F290)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97542.019695901807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55000000000000004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4.7" thickBot="1" x14ac:dyDescent="0.6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8" bestFit="1" customWidth="1"/>
    <col min="5" max="5" width="10.3671875" bestFit="1" customWidth="1"/>
    <col min="6" max="6" width="3.7890625" bestFit="1" customWidth="1"/>
    <col min="7" max="7" width="10.734375" bestFit="1" customWidth="1"/>
    <col min="8" max="8" width="9.9453125" bestFit="1" customWidth="1"/>
    <col min="9" max="9" width="4.9453125" bestFit="1" customWidth="1"/>
    <col min="10" max="10" width="7.3671875" bestFit="1" customWidth="1"/>
    <col min="11" max="11" width="4.9453125" bestFit="1" customWidth="1"/>
    <col min="12" max="12" width="9.7890625" bestFit="1" customWidth="1"/>
    <col min="13" max="13" width="4.89453125" bestFit="1" customWidth="1"/>
    <col min="14" max="14" width="14" bestFit="1" customWidth="1"/>
    <col min="15" max="15" width="13.15625" bestFit="1" customWidth="1"/>
    <col min="16" max="16" width="11.68359375" bestFit="1" customWidth="1"/>
    <col min="17" max="17" width="7.89453125" bestFit="1" customWidth="1"/>
    <col min="18" max="18" width="4.5234375" bestFit="1" customWidth="1"/>
    <col min="19" max="19" width="9" bestFit="1" customWidth="1"/>
    <col min="20" max="20" width="12.20703125" bestFit="1" customWidth="1"/>
    <col min="21" max="21" width="4.578125" bestFit="1" customWidth="1"/>
    <col min="22" max="22" width="14.26171875" bestFit="1" customWidth="1"/>
    <col min="23" max="23" width="7.7890625" bestFit="1" customWidth="1"/>
    <col min="24" max="24" width="4.578125" bestFit="1" customWidth="1"/>
    <col min="25" max="25" width="4.5234375" bestFit="1" customWidth="1"/>
    <col min="26" max="26" width="18.47265625" bestFit="1" customWidth="1"/>
    <col min="27" max="27" width="14.26171875" bestFit="1" customWidth="1"/>
    <col min="28" max="28" width="8.89453125" bestFit="1" customWidth="1"/>
    <col min="29" max="29" width="8.1015625" bestFit="1" customWidth="1"/>
    <col min="30" max="30" width="10.578125" bestFit="1" customWidth="1"/>
    <col min="31" max="31" width="11.47265625" bestFit="1" customWidth="1"/>
    <col min="32" max="32" width="8.41796875" bestFit="1" customWidth="1"/>
    <col min="33" max="33" width="7.578125" bestFit="1" customWidth="1"/>
    <col min="34" max="34" width="9.83984375" bestFit="1" customWidth="1"/>
    <col min="35" max="35" width="11.89453125" bestFit="1" customWidth="1"/>
    <col min="36" max="36" width="12.3125" bestFit="1" customWidth="1"/>
    <col min="37" max="37" width="10.20703125" bestFit="1" customWidth="1"/>
    <col min="38" max="38" width="12.3125" bestFit="1" customWidth="1"/>
    <col min="39" max="39" width="10.2070312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55000000000000004">
      <c r="A3" s="77" t="s">
        <v>174</v>
      </c>
      <c r="B3" s="77" t="s">
        <v>62</v>
      </c>
    </row>
    <row r="4" spans="1:37" x14ac:dyDescent="0.55000000000000004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235</v>
      </c>
      <c r="AG4" s="168" t="s">
        <v>228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55000000000000004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55000000000000004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55000000000000004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55000000000000004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55000000000000004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55000000000000004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55000000000000004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55000000000000004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55000000000000004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55000000000000004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55000000000000004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55000000000000004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55000000000000004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5401140.9380382588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8445491.6191291064</v>
      </c>
      <c r="AF17" s="237"/>
      <c r="AG17" s="237">
        <v>576863.81871748599</v>
      </c>
      <c r="AH17" s="237"/>
      <c r="AI17" s="237"/>
      <c r="AJ17" s="237"/>
      <c r="AK17" s="237">
        <v>18024308.24846597</v>
      </c>
    </row>
    <row r="18" spans="1:37" x14ac:dyDescent="0.55000000000000004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1895494.5192748301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3010292.0648196544</v>
      </c>
      <c r="AF18" s="237"/>
      <c r="AG18" s="237">
        <v>112873.31802427149</v>
      </c>
      <c r="AH18" s="237"/>
      <c r="AI18" s="237"/>
      <c r="AJ18" s="237"/>
      <c r="AK18" s="237">
        <v>6211258.0407956997</v>
      </c>
    </row>
    <row r="19" spans="1:37" x14ac:dyDescent="0.55000000000000004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1803882.2275068527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2848803.6821181462</v>
      </c>
      <c r="AF19" s="237"/>
      <c r="AG19" s="237">
        <v>227845.75420114136</v>
      </c>
      <c r="AH19" s="237"/>
      <c r="AI19" s="237"/>
      <c r="AJ19" s="237"/>
      <c r="AK19" s="237">
        <v>6080324.3012732891</v>
      </c>
    </row>
    <row r="20" spans="1:37" x14ac:dyDescent="0.55000000000000004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1701764.1912565762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2586395.8721913062</v>
      </c>
      <c r="AF20" s="237"/>
      <c r="AG20" s="237">
        <v>236144.74649207323</v>
      </c>
      <c r="AH20" s="237"/>
      <c r="AI20" s="237"/>
      <c r="AJ20" s="237"/>
      <c r="AK20" s="237">
        <v>5732725.9063969813</v>
      </c>
    </row>
    <row r="21" spans="1:37" x14ac:dyDescent="0.55000000000000004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2323899.2861772869</v>
      </c>
      <c r="AK21" s="237">
        <v>2428090.0412766142</v>
      </c>
    </row>
    <row r="22" spans="1:37" x14ac:dyDescent="0.55000000000000004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827707.93518034508</v>
      </c>
      <c r="AK22" s="237">
        <v>931898.69027967262</v>
      </c>
    </row>
    <row r="23" spans="1:37" x14ac:dyDescent="0.55000000000000004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783305.19520584797</v>
      </c>
      <c r="AK23" s="237">
        <v>783305.19520584797</v>
      </c>
    </row>
    <row r="24" spans="1:37" x14ac:dyDescent="0.55000000000000004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712886.15579109383</v>
      </c>
      <c r="AK24" s="237">
        <v>712886.15579109383</v>
      </c>
    </row>
    <row r="25" spans="1:37" x14ac:dyDescent="0.55000000000000004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>
        <v>101529197.60170181</v>
      </c>
    </row>
    <row r="26" spans="1:37" x14ac:dyDescent="0.55000000000000004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55000000000000004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>
        <v>33718044.297687687</v>
      </c>
    </row>
    <row r="28" spans="1:37" x14ac:dyDescent="0.55000000000000004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>
        <v>32796016.784594197</v>
      </c>
    </row>
    <row r="29" spans="1:37" x14ac:dyDescent="0.55000000000000004">
      <c r="A29" s="78" t="s">
        <v>234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55000000000000004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55000000000000004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55000000000000004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55000000000000004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27264.558180549313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8232868.9627702748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21472250.711091511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2128295.5431775423</v>
      </c>
      <c r="Y33" s="237">
        <v>2919175.4834569679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652618.87258111942</v>
      </c>
      <c r="AE33" s="237">
        <v>8445491.6191291064</v>
      </c>
      <c r="AF33" s="237">
        <v>721133.62677978189</v>
      </c>
      <c r="AG33" s="237">
        <v>681054.57381681353</v>
      </c>
      <c r="AH33" s="237">
        <v>49812146.382281646</v>
      </c>
      <c r="AI33" s="237">
        <v>2784817.9049724834</v>
      </c>
      <c r="AJ33" s="237">
        <v>2323899.2861772869</v>
      </c>
      <c r="AK33" s="237">
        <v>305906653.56237614</v>
      </c>
    </row>
  </sheetData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9.7890625" bestFit="1" customWidth="1"/>
    <col min="4" max="4" width="11.68359375" bestFit="1" customWidth="1"/>
    <col min="5" max="5" width="11.89453125" bestFit="1" customWidth="1"/>
    <col min="6" max="6" width="7.7890625" bestFit="1" customWidth="1"/>
    <col min="7" max="7" width="7.41796875" bestFit="1" customWidth="1"/>
    <col min="8" max="8" width="7.734375" bestFit="1" customWidth="1"/>
    <col min="9" max="9" width="13.15625" bestFit="1" customWidth="1"/>
    <col min="10" max="10" width="10.20703125" bestFit="1" customWidth="1"/>
    <col min="11" max="11" width="11.26171875" bestFit="1" customWidth="1"/>
    <col min="12" max="12" width="7.68359375" bestFit="1" customWidth="1"/>
    <col min="13" max="13" width="8.41796875" bestFit="1" customWidth="1"/>
    <col min="14" max="14" width="8.83984375" bestFit="1" customWidth="1"/>
    <col min="15" max="15" width="14.578125" bestFit="1" customWidth="1"/>
    <col min="16" max="16" width="9.26171875" bestFit="1" customWidth="1"/>
    <col min="17" max="17" width="11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10" x14ac:dyDescent="0.55000000000000004">
      <c r="A2" s="77" t="s">
        <v>278</v>
      </c>
      <c r="B2" s="78">
        <v>1</v>
      </c>
    </row>
    <row r="4" spans="1:10" x14ac:dyDescent="0.55000000000000004">
      <c r="A4" s="77" t="s">
        <v>306</v>
      </c>
      <c r="B4" s="77" t="s">
        <v>62</v>
      </c>
    </row>
    <row r="5" spans="1:10" x14ac:dyDescent="0.55000000000000004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55000000000000004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55000000000000004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55000000000000004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55000000000000004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68" bestFit="1" customWidth="1"/>
    <col min="2" max="2" width="14.83984375" style="168" bestFit="1" customWidth="1"/>
    <col min="3" max="3" width="8.1015625" style="168" bestFit="1" customWidth="1"/>
    <col min="4" max="4" width="9.83984375" style="168" bestFit="1" customWidth="1"/>
    <col min="5" max="5" width="10.3671875" style="168" bestFit="1" customWidth="1"/>
    <col min="6" max="6" width="10" style="168" bestFit="1" customWidth="1"/>
    <col min="7" max="7" width="8.7890625" style="168" bestFit="1" customWidth="1"/>
    <col min="8" max="8" width="9.734375" style="168" bestFit="1" customWidth="1"/>
    <col min="9" max="9" width="11.68359375" style="168" bestFit="1" customWidth="1"/>
    <col min="10" max="11" width="8.7890625" style="168" bestFit="1" customWidth="1"/>
    <col min="12" max="12" width="12.20703125" style="168" bestFit="1" customWidth="1"/>
    <col min="13" max="13" width="8.7890625" style="168" bestFit="1" customWidth="1"/>
    <col min="14" max="14" width="14.3125" style="168" bestFit="1" customWidth="1"/>
    <col min="15" max="15" width="8.89453125" style="168" bestFit="1" customWidth="1"/>
    <col min="16" max="16" width="7.7890625" style="168" bestFit="1" customWidth="1"/>
    <col min="17" max="17" width="9.734375" style="168" bestFit="1" customWidth="1"/>
    <col min="18" max="18" width="8.7890625" style="168" bestFit="1" customWidth="1"/>
    <col min="19" max="19" width="18.7890625" style="168" bestFit="1" customWidth="1"/>
    <col min="20" max="20" width="18.47265625" style="168" bestFit="1" customWidth="1"/>
    <col min="21" max="21" width="8.7890625" style="168" bestFit="1" customWidth="1"/>
    <col min="22" max="22" width="7.26171875" style="168" bestFit="1" customWidth="1"/>
    <col min="23" max="23" width="14.26171875" style="168" bestFit="1" customWidth="1"/>
    <col min="24" max="25" width="8.7890625" style="168" bestFit="1" customWidth="1"/>
    <col min="26" max="26" width="8.41796875" style="168" bestFit="1" customWidth="1"/>
    <col min="27" max="27" width="10.734375" style="168" bestFit="1" customWidth="1"/>
    <col min="28" max="30" width="12" style="168" bestFit="1" customWidth="1"/>
    <col min="31" max="32" width="10.15625" style="168" bestFit="1" customWidth="1"/>
    <col min="33" max="33" width="12.15625" style="168" bestFit="1" customWidth="1"/>
    <col min="34" max="34" width="8.83984375" style="168" bestFit="1" customWidth="1"/>
    <col min="35" max="35" width="15.41796875" style="168" bestFit="1" customWidth="1"/>
    <col min="36" max="36" width="16" style="168" bestFit="1" customWidth="1"/>
    <col min="37" max="37" width="8.83984375" style="168" bestFit="1" customWidth="1"/>
    <col min="38" max="38" width="12.578125" style="168" bestFit="1" customWidth="1"/>
    <col min="39" max="39" width="10.41796875" style="168" bestFit="1" customWidth="1"/>
    <col min="40" max="40" width="12.26171875" style="168" bestFit="1" customWidth="1"/>
    <col min="41" max="41" width="14.578125" style="168" bestFit="1" customWidth="1"/>
    <col min="42" max="43" width="9.83984375" style="168" bestFit="1" customWidth="1"/>
    <col min="44" max="44" width="14" style="168" bestFit="1" customWidth="1"/>
    <col min="45" max="45" width="6.68359375" style="168" bestFit="1" customWidth="1"/>
    <col min="46" max="46" width="9.26171875" style="168" bestFit="1" customWidth="1"/>
    <col min="47" max="47" width="8.578125" style="168" bestFit="1" customWidth="1"/>
    <col min="48" max="48" width="12" style="168" bestFit="1" customWidth="1"/>
    <col min="49" max="49" width="12.26171875" style="168" bestFit="1" customWidth="1"/>
    <col min="50" max="50" width="13.26171875" style="168" bestFit="1" customWidth="1"/>
    <col min="51" max="51" width="13.41796875" style="168" bestFit="1" customWidth="1"/>
    <col min="52" max="52" width="20.83984375" style="168" bestFit="1" customWidth="1"/>
    <col min="53" max="54" width="12.26171875" style="168" bestFit="1" customWidth="1"/>
    <col min="55" max="55" width="13.26171875" style="168" bestFit="1" customWidth="1"/>
    <col min="56" max="59" width="12.26171875" style="168" bestFit="1" customWidth="1"/>
    <col min="60" max="60" width="13.26171875" style="168" bestFit="1" customWidth="1"/>
    <col min="61" max="61" width="13.41796875" style="168" bestFit="1" customWidth="1"/>
    <col min="62" max="62" width="20.83984375" style="168" bestFit="1" customWidth="1"/>
    <col min="63" max="64" width="12.26171875" style="168" bestFit="1" customWidth="1"/>
    <col min="65" max="65" width="13.26171875" style="168" bestFit="1" customWidth="1"/>
    <col min="66" max="66" width="13.41796875" style="168" bestFit="1" customWidth="1"/>
    <col min="67" max="67" width="20.83984375" style="168" bestFit="1" customWidth="1"/>
    <col min="68" max="69" width="11.26171875" style="168" bestFit="1" customWidth="1"/>
    <col min="70" max="70" width="13.26171875" style="168" bestFit="1" customWidth="1"/>
    <col min="71" max="71" width="13.41796875" style="168" bestFit="1" customWidth="1"/>
    <col min="72" max="72" width="12.26171875" style="168" bestFit="1" customWidth="1"/>
    <col min="73" max="73" width="16.83984375" style="168" bestFit="1" customWidth="1"/>
    <col min="74" max="74" width="12.26171875" style="168" bestFit="1" customWidth="1"/>
    <col min="75" max="75" width="13.26171875" style="168" bestFit="1" customWidth="1"/>
    <col min="76" max="76" width="13.41796875" style="168" bestFit="1" customWidth="1"/>
    <col min="77" max="77" width="12.26171875" style="168" bestFit="1" customWidth="1"/>
    <col min="78" max="78" width="16.83984375" style="168" bestFit="1" customWidth="1"/>
    <col min="79" max="79" width="12.26171875" style="168" bestFit="1" customWidth="1"/>
    <col min="80" max="80" width="13.26171875" style="168" bestFit="1" customWidth="1"/>
    <col min="81" max="81" width="13.41796875" style="168" bestFit="1" customWidth="1"/>
    <col min="82" max="82" width="12.26171875" style="168" bestFit="1" customWidth="1"/>
    <col min="83" max="83" width="15.83984375" style="168" bestFit="1" customWidth="1"/>
    <col min="84" max="84" width="12.26171875" style="168" bestFit="1" customWidth="1"/>
    <col min="85" max="85" width="13.26171875" style="168" bestFit="1" customWidth="1"/>
    <col min="86" max="89" width="11.68359375" style="168" bestFit="1" customWidth="1"/>
    <col min="90" max="90" width="14.26171875" style="168" bestFit="1" customWidth="1"/>
    <col min="91" max="91" width="13.41796875" style="168" bestFit="1" customWidth="1"/>
    <col min="92" max="92" width="20.83984375" style="168" bestFit="1" customWidth="1"/>
    <col min="93" max="94" width="11.68359375" style="168" bestFit="1" customWidth="1"/>
    <col min="95" max="95" width="14.26171875" style="168" bestFit="1" customWidth="1"/>
    <col min="96" max="96" width="13.41796875" style="168" bestFit="1" customWidth="1"/>
    <col min="97" max="97" width="20.83984375" style="168" bestFit="1" customWidth="1"/>
    <col min="98" max="99" width="12.26171875" style="168" bestFit="1" customWidth="1"/>
    <col min="100" max="100" width="14.26171875" style="168" bestFit="1" customWidth="1"/>
    <col min="101" max="101" width="12.26171875" style="168" bestFit="1" customWidth="1"/>
    <col min="102" max="103" width="13.26171875" style="168" bestFit="1" customWidth="1"/>
    <col min="104" max="104" width="13.41796875" style="168" bestFit="1" customWidth="1"/>
    <col min="105" max="105" width="20.83984375" style="168" bestFit="1" customWidth="1"/>
    <col min="106" max="107" width="12.26171875" style="168" bestFit="1" customWidth="1"/>
    <col min="108" max="109" width="13.26171875" style="168" bestFit="1" customWidth="1"/>
    <col min="110" max="113" width="11.68359375" style="168" bestFit="1" customWidth="1"/>
    <col min="114" max="115" width="13.26171875" style="168" bestFit="1" customWidth="1"/>
    <col min="116" max="116" width="13.41796875" style="168" bestFit="1" customWidth="1"/>
    <col min="117" max="117" width="20.83984375" style="168" bestFit="1" customWidth="1"/>
    <col min="118" max="120" width="11.68359375" style="168" bestFit="1" customWidth="1"/>
    <col min="121" max="121" width="13.26171875" style="168" bestFit="1" customWidth="1"/>
    <col min="122" max="122" width="13.41796875" style="168" bestFit="1" customWidth="1"/>
    <col min="123" max="123" width="12.26171875" style="168" bestFit="1" customWidth="1"/>
    <col min="124" max="124" width="15.83984375" style="168" bestFit="1" customWidth="1"/>
    <col min="125" max="125" width="12.26171875" style="168" bestFit="1" customWidth="1"/>
    <col min="126" max="127" width="13.26171875" style="168" bestFit="1" customWidth="1"/>
    <col min="128" max="128" width="13.41796875" style="168" bestFit="1" customWidth="1"/>
    <col min="129" max="129" width="20.83984375" style="168" bestFit="1" customWidth="1"/>
    <col min="130" max="131" width="11.26171875" style="168" bestFit="1" customWidth="1"/>
    <col min="132" max="133" width="13.26171875" style="168" bestFit="1" customWidth="1"/>
    <col min="134" max="134" width="13.41796875" style="168" bestFit="1" customWidth="1"/>
    <col min="135" max="135" width="20.83984375" style="168" bestFit="1" customWidth="1"/>
    <col min="136" max="137" width="12.26171875" style="168" bestFit="1" customWidth="1"/>
    <col min="138" max="139" width="13.26171875" style="168" bestFit="1" customWidth="1"/>
    <col min="140" max="143" width="12.26171875" style="168" bestFit="1" customWidth="1"/>
    <col min="144" max="145" width="13.26171875" style="168" bestFit="1" customWidth="1"/>
    <col min="146" max="146" width="13.41796875" style="168" bestFit="1" customWidth="1"/>
    <col min="147" max="147" width="12.26171875" style="168" bestFit="1" customWidth="1"/>
    <col min="148" max="148" width="16.83984375" style="168" bestFit="1" customWidth="1"/>
    <col min="149" max="149" width="12.26171875" style="168" bestFit="1" customWidth="1"/>
    <col min="150" max="151" width="13.26171875" style="168" bestFit="1" customWidth="1"/>
    <col min="152" max="152" width="13.41796875" style="168" bestFit="1" customWidth="1"/>
    <col min="153" max="153" width="12.26171875" style="168" bestFit="1" customWidth="1"/>
    <col min="154" max="154" width="16.83984375" style="168" bestFit="1" customWidth="1"/>
    <col min="155" max="155" width="12.26171875" style="168" bestFit="1" customWidth="1"/>
    <col min="156" max="157" width="13.26171875" style="168" bestFit="1" customWidth="1"/>
    <col min="158" max="158" width="13.41796875" style="168" bestFit="1" customWidth="1"/>
    <col min="159" max="159" width="20.83984375" style="168" bestFit="1" customWidth="1"/>
    <col min="160" max="161" width="12.26171875" style="168" bestFit="1" customWidth="1"/>
    <col min="162" max="163" width="14.26171875" style="168" bestFit="1" customWidth="1"/>
    <col min="164" max="164" width="13.41796875" style="168" bestFit="1" customWidth="1"/>
    <col min="165" max="165" width="20.83984375" style="168" bestFit="1" customWidth="1"/>
    <col min="166" max="167" width="11.68359375" style="168" bestFit="1" customWidth="1"/>
    <col min="168" max="169" width="14.26171875" style="168" bestFit="1" customWidth="1"/>
    <col min="170" max="173" width="11.68359375" style="168" bestFit="1" customWidth="1"/>
    <col min="174" max="175" width="14.26171875" style="168" bestFit="1" customWidth="1"/>
    <col min="176" max="176" width="12.26171875" style="168" bestFit="1" customWidth="1"/>
    <col min="177" max="16384" width="9.15625" style="168"/>
  </cols>
  <sheetData>
    <row r="2" spans="1:48" x14ac:dyDescent="0.55000000000000004">
      <c r="A2" s="77" t="s">
        <v>300</v>
      </c>
      <c r="B2" s="78">
        <v>1</v>
      </c>
    </row>
    <row r="4" spans="1:48" x14ac:dyDescent="0.55000000000000004">
      <c r="A4" s="77" t="s">
        <v>249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235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5.89453125" bestFit="1" customWidth="1"/>
    <col min="9" max="9" width="7.578125" bestFit="1" customWidth="1"/>
    <col min="10" max="10" width="9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68" t="s">
        <v>227</v>
      </c>
      <c r="C4" s="168" t="s">
        <v>158</v>
      </c>
      <c r="D4" s="168" t="s">
        <v>221</v>
      </c>
      <c r="E4" s="168" t="s">
        <v>224</v>
      </c>
      <c r="F4" s="168" t="s">
        <v>223</v>
      </c>
      <c r="G4" s="168" t="s">
        <v>219</v>
      </c>
      <c r="H4" s="168" t="s">
        <v>312</v>
      </c>
      <c r="I4" s="168" t="s">
        <v>228</v>
      </c>
      <c r="J4" s="168" t="s">
        <v>222</v>
      </c>
      <c r="K4" s="168" t="s">
        <v>61</v>
      </c>
    </row>
    <row r="5" spans="1:11" x14ac:dyDescent="0.55000000000000004">
      <c r="A5" s="78" t="s">
        <v>285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55000000000000004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19.591464268115235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47.491430804576645</v>
      </c>
      <c r="K6" s="235">
        <v>88.577391728043679</v>
      </c>
    </row>
    <row r="7" spans="1:11" x14ac:dyDescent="0.55000000000000004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26.951318314092838</v>
      </c>
      <c r="F7" s="235">
        <v>0.35905402506237244</v>
      </c>
      <c r="G7" s="235">
        <v>2.0151850141246661</v>
      </c>
      <c r="H7" s="235">
        <v>0</v>
      </c>
      <c r="I7" s="235">
        <v>7.9746013970399474</v>
      </c>
      <c r="J7" s="235">
        <v>45.283266580589313</v>
      </c>
      <c r="K7" s="235">
        <v>122.18006297598818</v>
      </c>
    </row>
    <row r="8" spans="1:11" x14ac:dyDescent="0.55000000000000004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27.191814061446927</v>
      </c>
      <c r="F8" s="235">
        <v>0.35905402506237249</v>
      </c>
      <c r="G8" s="235">
        <v>2.1115978762570289</v>
      </c>
      <c r="H8" s="235">
        <v>0</v>
      </c>
      <c r="I8" s="235">
        <v>8.2650661272225623</v>
      </c>
      <c r="J8" s="235">
        <v>41.638804553094857</v>
      </c>
      <c r="K8" s="235">
        <v>122.73431105057483</v>
      </c>
    </row>
    <row r="9" spans="1:11" x14ac:dyDescent="0.55000000000000004">
      <c r="A9" s="78" t="s">
        <v>240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55000000000000004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55000000000000004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55000000000000004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55000000000000004">
      <c r="A13" s="78" t="s">
        <v>286</v>
      </c>
      <c r="B13" s="235">
        <v>57.259647697973008</v>
      </c>
      <c r="C13" s="235">
        <v>0</v>
      </c>
      <c r="D13" s="235">
        <v>43.048894879099407</v>
      </c>
      <c r="E13" s="235">
        <v>73.73459664365501</v>
      </c>
      <c r="F13" s="235">
        <v>0.71810805012474499</v>
      </c>
      <c r="G13" s="235">
        <v>4.126782890381695</v>
      </c>
      <c r="H13" s="235">
        <v>0</v>
      </c>
      <c r="I13" s="235">
        <v>20.19023365511201</v>
      </c>
      <c r="J13" s="235">
        <v>134.41350193826082</v>
      </c>
      <c r="K13" s="235">
        <v>333.49176575460672</v>
      </c>
    </row>
    <row r="14" spans="1:11" x14ac:dyDescent="0.55000000000000004">
      <c r="A14" s="78" t="s">
        <v>241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0" bestFit="1" customWidth="1"/>
    <col min="9" max="9" width="11" bestFit="1" customWidth="1"/>
    <col min="10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7" t="s">
        <v>236</v>
      </c>
      <c r="B1" s="77" t="s">
        <v>62</v>
      </c>
    </row>
    <row r="2" spans="1:9" x14ac:dyDescent="0.55000000000000004">
      <c r="A2" s="77" t="s">
        <v>60</v>
      </c>
      <c r="B2" s="168" t="s">
        <v>227</v>
      </c>
      <c r="C2" s="168" t="s">
        <v>158</v>
      </c>
      <c r="D2" s="168" t="s">
        <v>221</v>
      </c>
      <c r="E2" s="168" t="s">
        <v>224</v>
      </c>
      <c r="F2" s="168" t="s">
        <v>223</v>
      </c>
      <c r="G2" s="168" t="s">
        <v>219</v>
      </c>
      <c r="H2" s="168" t="s">
        <v>222</v>
      </c>
      <c r="I2" s="168" t="s">
        <v>61</v>
      </c>
    </row>
    <row r="3" spans="1:9" x14ac:dyDescent="0.55000000000000004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1676887.9013836056</v>
      </c>
      <c r="F3" s="236">
        <v>0</v>
      </c>
      <c r="G3" s="236">
        <v>704016.11583333346</v>
      </c>
      <c r="H3" s="236">
        <v>1575935.1462763192</v>
      </c>
      <c r="I3" s="236">
        <v>5291338.2634932585</v>
      </c>
    </row>
    <row r="4" spans="1:9" x14ac:dyDescent="0.55000000000000004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2350899.1931052115</v>
      </c>
      <c r="F4" s="236">
        <v>60009.02925833522</v>
      </c>
      <c r="G4" s="236">
        <v>1993192.5254781186</v>
      </c>
      <c r="H4" s="236">
        <v>1499051.4006548331</v>
      </c>
      <c r="I4" s="236">
        <v>9513249.4669894297</v>
      </c>
    </row>
    <row r="5" spans="1:9" x14ac:dyDescent="0.55000000000000004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2381402.9500708361</v>
      </c>
      <c r="F5" s="236">
        <v>60009.02925833522</v>
      </c>
      <c r="G5" s="236">
        <v>1993395.3314738162</v>
      </c>
      <c r="H5" s="236">
        <v>1372849.6818176161</v>
      </c>
      <c r="I5" s="236">
        <v>9842700.3612861168</v>
      </c>
    </row>
    <row r="6" spans="1:9" x14ac:dyDescent="0.55000000000000004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6409190.0445596538</v>
      </c>
      <c r="F6" s="236">
        <v>120018.05851667044</v>
      </c>
      <c r="G6" s="236">
        <v>4690603.972785268</v>
      </c>
      <c r="H6" s="236">
        <v>4447836.2287487686</v>
      </c>
      <c r="I6" s="236">
        <v>24647288.091768805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7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2.05078125" bestFit="1" customWidth="1"/>
    <col min="10" max="10" width="10.2070312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7" t="s">
        <v>198</v>
      </c>
      <c r="B1" s="77" t="s">
        <v>62</v>
      </c>
    </row>
    <row r="2" spans="1:10" x14ac:dyDescent="0.55000000000000004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258</v>
      </c>
      <c r="H2" s="168" t="s">
        <v>310</v>
      </c>
      <c r="I2" s="168" t="s">
        <v>332</v>
      </c>
      <c r="J2" s="168" t="s">
        <v>61</v>
      </c>
    </row>
    <row r="3" spans="1:10" x14ac:dyDescent="0.55000000000000004">
      <c r="A3" s="78">
        <v>2019</v>
      </c>
      <c r="B3" s="98">
        <v>13910380.018766819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-606450.26032409817</v>
      </c>
      <c r="J3" s="98">
        <v>27820760.037533641</v>
      </c>
    </row>
    <row r="4" spans="1:10" x14ac:dyDescent="0.55000000000000004">
      <c r="A4" s="78">
        <v>2030</v>
      </c>
      <c r="B4" s="98">
        <v>13079093.844208205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0</v>
      </c>
      <c r="I4" s="98">
        <v>-573916.98128676519</v>
      </c>
      <c r="J4" s="98">
        <v>26158187.68841641</v>
      </c>
    </row>
    <row r="5" spans="1:10" x14ac:dyDescent="0.55000000000000004">
      <c r="A5" s="78">
        <v>2050</v>
      </c>
      <c r="B5" s="98">
        <v>12132641.200173628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0</v>
      </c>
      <c r="I5" s="98">
        <v>-542123.43798862817</v>
      </c>
      <c r="J5" s="98">
        <v>24265282.400347259</v>
      </c>
    </row>
    <row r="6" spans="1:10" x14ac:dyDescent="0.55000000000000004">
      <c r="A6" s="78" t="s">
        <v>61</v>
      </c>
      <c r="B6" s="98">
        <v>39122115.063148648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0</v>
      </c>
      <c r="I6" s="98">
        <v>-1722490.6795994914</v>
      </c>
      <c r="J6" s="98">
        <v>78244230.12629731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11745819.090590589</v>
      </c>
      <c r="D2" s="98" t="s">
        <v>111</v>
      </c>
      <c r="E2" s="98" t="s">
        <v>111</v>
      </c>
    </row>
    <row r="3" spans="1:9" x14ac:dyDescent="0.55000000000000004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55000000000000004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55000000000000004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-664738.11792175227</v>
      </c>
      <c r="D9" s="168" t="s">
        <v>331</v>
      </c>
      <c r="E9" s="168" t="s">
        <v>332</v>
      </c>
      <c r="G9" s="168" t="s">
        <v>330</v>
      </c>
    </row>
    <row r="10" spans="1:9" s="168" customFormat="1" x14ac:dyDescent="0.55000000000000004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258</v>
      </c>
      <c r="E10" s="168" t="s">
        <v>258</v>
      </c>
      <c r="G10" s="168" t="s">
        <v>258</v>
      </c>
    </row>
    <row r="11" spans="1:9" s="168" customFormat="1" x14ac:dyDescent="0.55000000000000004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310</v>
      </c>
      <c r="E11" s="168" t="s">
        <v>310</v>
      </c>
      <c r="G11" s="168" t="s">
        <v>310</v>
      </c>
    </row>
    <row r="12" spans="1:9" x14ac:dyDescent="0.55000000000000004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11025689.926279014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55000000000000004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55000000000000004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55000000000000004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55000000000000004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55000000000000004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-629077.96227181877</v>
      </c>
      <c r="D19" s="168" t="s">
        <v>331</v>
      </c>
      <c r="E19" s="98" t="str">
        <f t="shared" si="4"/>
        <v>Træprodukter</v>
      </c>
      <c r="G19" s="168" t="s">
        <v>330</v>
      </c>
      <c r="H19" s="98"/>
      <c r="I19" s="98"/>
    </row>
    <row r="20" spans="1:9" s="168" customFormat="1" x14ac:dyDescent="0.55000000000000004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55000000000000004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10263185.490867889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55000000000000004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-587700.9161850313</v>
      </c>
      <c r="D29" s="168" t="s">
        <v>331</v>
      </c>
      <c r="E29" s="98" t="str">
        <f t="shared" si="4"/>
        <v>Træprodukter</v>
      </c>
      <c r="G29" s="168" t="s">
        <v>330</v>
      </c>
      <c r="H29" s="98"/>
      <c r="I29" s="98"/>
    </row>
    <row r="30" spans="1:9" s="168" customFormat="1" x14ac:dyDescent="0.55000000000000004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55000000000000004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55000000000000004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1911701.0257096305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55000000000000004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55000000000000004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55000000000000004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55000000000000004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55000000000000004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55000000000000004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55000000000000004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-194572.04486894546</v>
      </c>
      <c r="D39" s="168" t="s">
        <v>331</v>
      </c>
      <c r="E39" s="98" t="str">
        <f t="shared" si="4"/>
        <v>Træprodukter</v>
      </c>
      <c r="G39" s="168" t="s">
        <v>330</v>
      </c>
      <c r="H39" s="98"/>
      <c r="I39" s="98"/>
    </row>
    <row r="40" spans="1:9" s="168" customFormat="1" x14ac:dyDescent="0.55000000000000004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55000000000000004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55000000000000004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1814108.7911787445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55000000000000004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55000000000000004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55000000000000004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55000000000000004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55000000000000004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55000000000000004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55000000000000004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-184134.1457653933</v>
      </c>
      <c r="D49" s="168" t="s">
        <v>331</v>
      </c>
      <c r="E49" s="98" t="str">
        <f t="shared" si="4"/>
        <v>Træprodukter</v>
      </c>
      <c r="G49" s="168" t="s">
        <v>330</v>
      </c>
      <c r="H49" s="98"/>
      <c r="I49" s="98"/>
    </row>
    <row r="50" spans="1:9" s="168" customFormat="1" x14ac:dyDescent="0.55000000000000004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55000000000000004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55000000000000004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1652986.8297686432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55000000000000004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55000000000000004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55000000000000004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55000000000000004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55000000000000004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55000000000000004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55000000000000004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-170891.40134069422</v>
      </c>
      <c r="D59" s="168" t="s">
        <v>331</v>
      </c>
      <c r="E59" s="98" t="str">
        <f t="shared" si="4"/>
        <v>Træprodukter</v>
      </c>
      <c r="G59" s="168" t="s">
        <v>330</v>
      </c>
      <c r="H59" s="98"/>
      <c r="I59" s="98"/>
    </row>
    <row r="60" spans="1:9" s="168" customFormat="1" x14ac:dyDescent="0.55000000000000004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55000000000000004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68" t="s">
        <v>80</v>
      </c>
    </row>
    <row r="3" spans="1:15" x14ac:dyDescent="0.55000000000000004">
      <c r="A3" s="77" t="s">
        <v>126</v>
      </c>
      <c r="B3" s="77" t="s">
        <v>62</v>
      </c>
    </row>
    <row r="4" spans="1:15" x14ac:dyDescent="0.55000000000000004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55000000000000004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55000000000000004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55000000000000004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55000000000000004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55000000000000004">
      <c r="A6" s="78">
        <v>2019</v>
      </c>
      <c r="B6" s="236">
        <v>3010292.0648196544</v>
      </c>
      <c r="C6" s="236">
        <v>827707.93518034508</v>
      </c>
      <c r="D6" s="236">
        <v>3837999.9999999995</v>
      </c>
    </row>
    <row r="7" spans="1:4" x14ac:dyDescent="0.55000000000000004">
      <c r="A7" s="78">
        <v>2030</v>
      </c>
      <c r="B7" s="236">
        <v>2848803.6821181462</v>
      </c>
      <c r="C7" s="236">
        <v>783305.19520584797</v>
      </c>
      <c r="D7" s="236">
        <v>3632108.8773239944</v>
      </c>
    </row>
    <row r="8" spans="1:4" x14ac:dyDescent="0.55000000000000004">
      <c r="A8" s="78">
        <v>2050</v>
      </c>
      <c r="B8" s="236">
        <v>2586395.8721913062</v>
      </c>
      <c r="C8" s="236">
        <v>712886.15579109383</v>
      </c>
      <c r="D8" s="236">
        <v>3299282.0279823998</v>
      </c>
    </row>
    <row r="9" spans="1:4" x14ac:dyDescent="0.55000000000000004">
      <c r="A9" s="78" t="s">
        <v>61</v>
      </c>
      <c r="B9" s="236">
        <v>8445491.6191291064</v>
      </c>
      <c r="C9" s="236">
        <v>2323899.2861772869</v>
      </c>
      <c r="D9" s="236">
        <v>10769390.905306395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8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55000000000000004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55000000000000004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55000000000000004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55000000000000004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68" t="s">
        <v>80</v>
      </c>
    </row>
    <row r="3" spans="1:7" x14ac:dyDescent="0.55000000000000004">
      <c r="A3" s="77" t="s">
        <v>79</v>
      </c>
      <c r="B3" s="77" t="s">
        <v>62</v>
      </c>
    </row>
    <row r="4" spans="1:7" x14ac:dyDescent="0.55000000000000004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55000000000000004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55000000000000004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55000000000000004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55000000000000004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68" t="s">
        <v>80</v>
      </c>
    </row>
    <row r="2" spans="1:16" x14ac:dyDescent="0.55000000000000004">
      <c r="A2" s="77" t="s">
        <v>64</v>
      </c>
      <c r="B2" s="168" t="s">
        <v>80</v>
      </c>
    </row>
    <row r="4" spans="1:16" x14ac:dyDescent="0.55000000000000004">
      <c r="A4" s="77" t="s">
        <v>87</v>
      </c>
      <c r="B4" s="77" t="s">
        <v>62</v>
      </c>
    </row>
    <row r="5" spans="1:16" x14ac:dyDescent="0.55000000000000004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55000000000000004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55000000000000004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55000000000000004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55000000000000004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11</vt:i4>
      </vt:variant>
    </vt:vector>
  </HeadingPairs>
  <TitlesOfParts>
    <vt:vector size="48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Forbrug af biomasse (2)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2021-12-16T08:10:03Z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651008248329162</vt:r8>
  </property>
</Properties>
</file>