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B2361468-ACCA-4658-80B5-7A5FA5596D3B}" xr6:coauthVersionLast="47" xr6:coauthVersionMax="47" xr10:uidLastSave="{00000000-0000-0000-0000-000000000000}"/>
  <bookViews>
    <workbookView xWindow="2205" yWindow="2205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0" r:id="rId38"/>
    <pivotCache cacheId="41" r:id="rId39"/>
    <pivotCache cacheId="42" r:id="rId40"/>
    <pivotCache cacheId="43" r:id="rId41"/>
    <pivotCache cacheId="44" r:id="rId42"/>
    <pivotCache cacheId="45" r:id="rId43"/>
    <pivotCache cacheId="46" r:id="rId44"/>
    <pivotCache cacheId="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0" i="72" a="1"/>
  <c r="D250" i="72" s="1"/>
  <c r="D219" i="72" a="1"/>
  <c r="D219" i="72" s="1"/>
  <c r="D189" i="72" a="1"/>
  <c r="D189" i="72" s="1"/>
  <c r="D188" i="72" a="1"/>
  <c r="D188" i="72" s="1"/>
  <c r="D159" i="72" a="1"/>
  <c r="D159" i="72" s="1"/>
  <c r="D158" i="72" a="1"/>
  <c r="D158" i="72" s="1"/>
  <c r="D157" i="72" a="1"/>
  <c r="D157" i="72" s="1"/>
  <c r="D127" i="72" a="1"/>
  <c r="D127" i="72" s="1"/>
  <c r="D126" i="72" a="1"/>
  <c r="D126" i="72" s="1"/>
  <c r="D95" i="72" a="1"/>
  <c r="D95" i="72" s="1"/>
  <c r="D65" i="72" a="1"/>
  <c r="D65" i="72" s="1"/>
  <c r="D64" i="72" a="1"/>
  <c r="D64" i="72" s="1"/>
  <c r="D35" i="72" a="1"/>
  <c r="D35" i="72" s="1"/>
  <c r="D34" i="72" a="1"/>
  <c r="D34" i="72" s="1"/>
  <c r="D33" i="72" a="1"/>
  <c r="D33" i="72" s="1"/>
  <c r="D3" i="72" a="1"/>
  <c r="D3" i="72" s="1"/>
  <c r="D2" i="72" a="1"/>
  <c r="D2" i="72" s="1"/>
  <c r="D4" i="72" l="1" a="1"/>
  <c r="D4" i="72" s="1"/>
  <c r="D36" i="72" a="1"/>
  <c r="D36" i="72" s="1"/>
  <c r="D220" i="72" a="1"/>
  <c r="D220" i="72" s="1"/>
  <c r="D37" i="72" a="1"/>
  <c r="D37" i="72" s="1"/>
  <c r="D221" i="72" a="1"/>
  <c r="D221" i="72" s="1"/>
  <c r="D38" i="72" a="1"/>
  <c r="D38" i="72" s="1"/>
  <c r="D190" i="72" a="1"/>
  <c r="D190" i="72" s="1"/>
  <c r="D222" i="72" a="1"/>
  <c r="D222" i="72" s="1"/>
  <c r="D5" i="72" a="1"/>
  <c r="D5" i="72" s="1"/>
  <c r="D39" i="72" a="1"/>
  <c r="D39" i="72" s="1"/>
  <c r="D223" i="72" a="1"/>
  <c r="D223" i="72" s="1"/>
  <c r="D40" i="72" a="1"/>
  <c r="D40" i="72" s="1"/>
  <c r="D96" i="72" a="1"/>
  <c r="D96" i="72" s="1"/>
  <c r="D128" i="72" a="1"/>
  <c r="D128" i="72" s="1"/>
  <c r="D160" i="72" a="1"/>
  <c r="D160" i="72" s="1"/>
  <c r="D224" i="72" a="1"/>
  <c r="D224" i="72" s="1"/>
  <c r="D252" i="72" a="1"/>
  <c r="D252" i="72" s="1"/>
  <c r="D41" i="72" a="1"/>
  <c r="D41" i="72" s="1"/>
  <c r="D129" i="72" a="1"/>
  <c r="D129" i="72" s="1"/>
  <c r="D42" i="72" a="1"/>
  <c r="D42" i="72" s="1"/>
  <c r="D66" i="72" a="1"/>
  <c r="D66" i="72" s="1"/>
  <c r="D283" i="72" a="1"/>
  <c r="D283" i="72" s="1"/>
  <c r="D282" i="72" a="1"/>
  <c r="D282" i="72" s="1"/>
  <c r="D7" i="39"/>
  <c r="D5" i="39"/>
  <c r="D4" i="39"/>
  <c r="D3" i="39"/>
  <c r="E35" i="17"/>
  <c r="D67" i="72" l="1" a="1"/>
  <c r="D67" i="72" s="1"/>
  <c r="D225" i="72" a="1"/>
  <c r="D225" i="72" s="1"/>
  <c r="D68" i="72" a="1"/>
  <c r="D68" i="72" s="1"/>
  <c r="D253" i="72" a="1"/>
  <c r="D253" i="72" s="1"/>
  <c r="D43" i="72" a="1"/>
  <c r="D43" i="72" s="1"/>
  <c r="D97" i="72" a="1"/>
  <c r="D97" i="72" s="1"/>
  <c r="D191" i="72" a="1"/>
  <c r="D191" i="72" s="1"/>
  <c r="D69" i="72" a="1"/>
  <c r="D69" i="72" s="1"/>
  <c r="D284" i="72" a="1"/>
  <c r="D284" i="72" s="1"/>
  <c r="D226" i="72" a="1"/>
  <c r="D226" i="72" s="1"/>
  <c r="D254" i="72" a="1"/>
  <c r="D254" i="72" s="1"/>
  <c r="D192" i="72" a="1"/>
  <c r="D192" i="72" s="1"/>
  <c r="D70" i="72" a="1"/>
  <c r="D70" i="72" s="1"/>
  <c r="D6" i="72" a="1"/>
  <c r="D6" i="72" s="1"/>
  <c r="D130" i="72" a="1"/>
  <c r="D130" i="72" s="1"/>
  <c r="D161" i="72" a="1"/>
  <c r="D161" i="72" s="1"/>
  <c r="D98" i="72" a="1"/>
  <c r="D98" i="72" s="1"/>
  <c r="D71" i="72" a="1"/>
  <c r="D71" i="72" s="1"/>
  <c r="D227" i="72" a="1"/>
  <c r="D227" i="72" s="1"/>
  <c r="D17" i="17"/>
  <c r="E17" i="17" s="1"/>
  <c r="D9" i="72" l="1" a="1"/>
  <c r="D9" i="72" s="1"/>
  <c r="D7" i="72" a="1"/>
  <c r="D7" i="72" s="1"/>
  <c r="D8" i="72" a="1"/>
  <c r="D8" i="72" s="1"/>
  <c r="D257" i="72" a="1"/>
  <c r="D257" i="72" s="1"/>
  <c r="D256" i="72" a="1"/>
  <c r="D256" i="72" s="1"/>
  <c r="D255" i="72" a="1"/>
  <c r="D255" i="72" s="1"/>
  <c r="D229" i="72" a="1"/>
  <c r="D229" i="72" s="1"/>
  <c r="D44" i="72" a="1"/>
  <c r="D44" i="72" s="1"/>
  <c r="D131" i="72" a="1"/>
  <c r="D131" i="72" s="1"/>
  <c r="D193" i="72" a="1"/>
  <c r="D193" i="72" s="1"/>
  <c r="D72" i="72" a="1"/>
  <c r="D72" i="72" s="1"/>
  <c r="D99" i="72" a="1"/>
  <c r="D99" i="72" s="1"/>
  <c r="D285" i="72" a="1"/>
  <c r="D285" i="72" s="1"/>
  <c r="D162" i="72" a="1"/>
  <c r="D162" i="72" s="1"/>
  <c r="D228" i="72" a="1"/>
  <c r="D228" i="72" s="1"/>
  <c r="D132" i="72" a="1"/>
  <c r="D132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73" i="72" l="1" a="1"/>
  <c r="D73" i="72" s="1"/>
  <c r="D11" i="72" a="1"/>
  <c r="D11" i="72" s="1"/>
  <c r="D194" i="72" a="1"/>
  <c r="D194" i="72" s="1"/>
  <c r="D286" i="72" a="1"/>
  <c r="D286" i="72" s="1"/>
  <c r="D230" i="72" a="1"/>
  <c r="D230" i="72" s="1"/>
  <c r="D163" i="72" a="1"/>
  <c r="D163" i="72" s="1"/>
  <c r="D134" i="72" a="1"/>
  <c r="D134" i="72" s="1"/>
  <c r="D133" i="72" a="1"/>
  <c r="D133" i="72" s="1"/>
  <c r="D100" i="72" a="1"/>
  <c r="D100" i="72" s="1"/>
  <c r="D258" i="72" a="1"/>
  <c r="D258" i="72" s="1"/>
  <c r="D10" i="72" a="1"/>
  <c r="D10" i="72" s="1"/>
  <c r="D74" i="72" a="1"/>
  <c r="D74" i="72" s="1"/>
  <c r="D289" i="72" a="1"/>
  <c r="D289" i="72" s="1"/>
  <c r="D287" i="72" a="1"/>
  <c r="D287" i="72" s="1"/>
  <c r="D288" i="72" a="1"/>
  <c r="D288" i="72" s="1"/>
  <c r="D45" i="72" a="1"/>
  <c r="D45" i="72" s="1"/>
  <c r="D47" i="72" s="1" a="1"/>
  <c r="D47" i="72" s="1"/>
  <c r="D231" i="72" a="1"/>
  <c r="D231" i="72" s="1"/>
  <c r="D46" i="72" a="1"/>
  <c r="D46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64" i="72" l="1" a="1"/>
  <c r="D164" i="72" s="1"/>
  <c r="D232" i="72" a="1"/>
  <c r="D232" i="72" s="1"/>
  <c r="D101" i="72" a="1"/>
  <c r="D101" i="72" s="1"/>
  <c r="D75" i="72" a="1"/>
  <c r="D75" i="72" s="1"/>
  <c r="D13" i="72" a="1"/>
  <c r="D13" i="72" s="1"/>
  <c r="D14" i="72" s="1" a="1"/>
  <c r="D14" i="72" s="1"/>
  <c r="D259" i="72" a="1"/>
  <c r="D259" i="72" s="1"/>
  <c r="D195" i="72" a="1"/>
  <c r="D195" i="72" s="1"/>
  <c r="D48" i="72" a="1"/>
  <c r="D48" i="72" s="1"/>
  <c r="D12" i="72" a="1"/>
  <c r="D12" i="72" s="1"/>
  <c r="D260" i="72" a="1"/>
  <c r="D260" i="72" s="1"/>
  <c r="D135" i="72" a="1"/>
  <c r="D135" i="72" s="1"/>
  <c r="D290" i="72" a="1"/>
  <c r="D290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6" i="72" l="1" a="1"/>
  <c r="D16" i="72" s="1"/>
  <c r="D17" i="72" s="1" a="1"/>
  <c r="D17" i="72" s="1"/>
  <c r="D18" i="72" s="1" a="1"/>
  <c r="D18" i="72" s="1"/>
  <c r="D291" i="72" a="1"/>
  <c r="D291" i="72" s="1"/>
  <c r="D261" i="72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102" i="72" a="1"/>
  <c r="D102" i="72" s="1"/>
  <c r="D165" i="72" a="1"/>
  <c r="D165" i="72" s="1"/>
  <c r="D166" i="72" a="1"/>
  <c r="D166" i="72" s="1"/>
  <c r="D15" i="72" a="1"/>
  <c r="D15" i="72" s="1"/>
  <c r="D49" i="72" a="1"/>
  <c r="D49" i="72" s="1"/>
  <c r="D196" i="72" a="1"/>
  <c r="D196" i="72" s="1"/>
  <c r="D233" i="72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92" i="72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6" i="72" a="1"/>
  <c r="D136" i="72" s="1"/>
  <c r="D76" i="72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G17" i="41"/>
  <c r="G84" i="41"/>
  <c r="D19" i="72" l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43" i="72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197" i="72" a="1"/>
  <c r="D197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03" i="72" a="1"/>
  <c r="D103" i="72" s="1"/>
  <c r="D50" i="72" a="1"/>
  <c r="D50" i="72" s="1"/>
  <c r="D51" i="72" s="1" a="1"/>
  <c r="D51" i="72" s="1"/>
  <c r="D52" i="72" s="1" a="1"/>
  <c r="D52" i="72" s="1"/>
  <c r="D53" i="72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81" i="72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39" i="72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37" i="72" a="1"/>
  <c r="D137" i="72" s="1"/>
  <c r="D138" i="72" s="1" a="1"/>
  <c r="D138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147" i="72" l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72" i="72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C60" i="26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58" i="72" l="1"/>
  <c r="G127" i="72"/>
  <c r="G65" i="72"/>
  <c r="G96" i="72"/>
  <c r="G251" i="72"/>
  <c r="G282" i="72"/>
  <c r="G220" i="72"/>
  <c r="G189" i="72"/>
  <c r="J4" i="37"/>
  <c r="J4" i="58"/>
  <c r="I4" i="37"/>
  <c r="I4" i="58"/>
  <c r="G34" i="72"/>
  <c r="G3" i="72"/>
  <c r="H190" i="72" l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4" i="58"/>
  <c r="H4" i="37"/>
  <c r="E25" i="53"/>
  <c r="N4" i="58"/>
  <c r="F197" i="66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19" i="53"/>
  <c r="F53" i="66"/>
  <c r="I4" i="41"/>
  <c r="D45" i="39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F245" i="66"/>
  <c r="O4" i="58"/>
  <c r="E37" i="53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31" i="53"/>
  <c r="J4" i="41"/>
  <c r="E45" i="39" s="1"/>
  <c r="F101" i="66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M45" i="39" l="1"/>
  <c r="E175" i="38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H4" i="41"/>
  <c r="K45" i="39" s="1"/>
  <c r="F5" i="66"/>
  <c r="E7" i="53"/>
  <c r="E13" i="53"/>
  <c r="F149" i="66"/>
  <c r="M4" i="5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D59" i="39"/>
  <c r="D60" i="39" s="1"/>
  <c r="D56" i="39"/>
  <c r="E107" i="38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L45" i="39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56" i="39"/>
  <c r="E59" i="39"/>
  <c r="E60" i="39" s="1"/>
  <c r="E124" i="38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66" i="72" l="1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C45" i="39"/>
  <c r="E90" i="38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M59" i="39"/>
  <c r="M60" i="39" s="1"/>
  <c r="M56" i="39"/>
  <c r="M57" i="39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J474" i="37"/>
  <c r="J101" i="66"/>
  <c r="J466" i="37"/>
  <c r="D31" i="53"/>
  <c r="F31" i="53" s="1"/>
  <c r="H37" i="53" s="1"/>
  <c r="J53" i="66"/>
  <c r="D19" i="53"/>
  <c r="F19" i="53" s="1"/>
  <c r="H25" i="53" s="1"/>
  <c r="I474" i="37"/>
  <c r="I466" i="37"/>
  <c r="J474" i="58"/>
  <c r="D37" i="53"/>
  <c r="F37" i="53" s="1"/>
  <c r="J245" i="66"/>
  <c r="J466" i="58"/>
  <c r="D57" i="39"/>
  <c r="D58" i="39"/>
  <c r="E4" i="72"/>
  <c r="F4" i="72" s="1"/>
  <c r="C59" i="39"/>
  <c r="C60" i="39" s="1"/>
  <c r="C56" i="39"/>
  <c r="E58" i="39"/>
  <c r="E57" i="39"/>
  <c r="E252" i="72"/>
  <c r="F252" i="72" s="1"/>
  <c r="K56" i="39"/>
  <c r="K59" i="39"/>
  <c r="K60" i="39" s="1"/>
  <c r="E141" i="38"/>
  <c r="L56" i="39"/>
  <c r="E158" i="38"/>
  <c r="L59" i="39"/>
  <c r="L60" i="39" s="1"/>
  <c r="E128" i="72"/>
  <c r="F128" i="72" s="1"/>
  <c r="M58" i="39" l="1"/>
  <c r="E67" i="72"/>
  <c r="F67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L58" i="39"/>
  <c r="L57" i="39"/>
  <c r="E160" i="72"/>
  <c r="F160" i="72" s="1"/>
  <c r="W53" i="66"/>
  <c r="S53" i="66"/>
  <c r="F246" i="66"/>
  <c r="J489" i="5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C57" i="39"/>
  <c r="C58" i="39"/>
  <c r="S245" i="66"/>
  <c r="W245" i="66"/>
  <c r="H466" i="58"/>
  <c r="D13" i="53"/>
  <c r="F13" i="53" s="1"/>
  <c r="H7" i="53" s="1"/>
  <c r="H474" i="58"/>
  <c r="J149" i="66"/>
  <c r="K58" i="39"/>
  <c r="K57" i="39"/>
  <c r="J5" i="66"/>
  <c r="D7" i="53"/>
  <c r="F7" i="53" s="1"/>
  <c r="H466" i="37"/>
  <c r="H474" i="37"/>
  <c r="G37" i="53"/>
  <c r="H31" i="53"/>
  <c r="G31" i="53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J479" i="58"/>
  <c r="F247" i="66"/>
  <c r="J489" i="37"/>
  <c r="F102" i="66"/>
  <c r="J466" i="4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I489" i="37"/>
  <c r="F54" i="66"/>
  <c r="S101" i="66"/>
  <c r="W101" i="66"/>
  <c r="D25" i="53"/>
  <c r="F25" i="53" s="1"/>
  <c r="J197" i="66"/>
  <c r="I466" i="58"/>
  <c r="I474" i="58"/>
  <c r="I474" i="41" s="1"/>
  <c r="E222" i="72"/>
  <c r="F222" i="72" s="1"/>
  <c r="I479" i="37"/>
  <c r="F55" i="66"/>
  <c r="J479" i="37"/>
  <c r="F103" i="66"/>
  <c r="J474" i="41"/>
  <c r="J489" i="41" l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150" i="66"/>
  <c r="H489" i="58"/>
  <c r="S197" i="66"/>
  <c r="W197" i="66"/>
  <c r="E337" i="38"/>
  <c r="E331" i="38"/>
  <c r="E285" i="72"/>
  <c r="F285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J480" i="37"/>
  <c r="E366" i="38"/>
  <c r="K103" i="66" s="1"/>
  <c r="N103" i="66" s="1"/>
  <c r="J479" i="41"/>
  <c r="H19" i="53"/>
  <c r="G19" i="53" s="1"/>
  <c r="G25" i="53"/>
  <c r="E349" i="38"/>
  <c r="M245" i="66" s="1"/>
  <c r="E343" i="38"/>
  <c r="L102" i="66"/>
  <c r="P102" i="66" s="1"/>
  <c r="H479" i="37"/>
  <c r="H474" i="41"/>
  <c r="F7" i="66"/>
  <c r="E192" i="72"/>
  <c r="F192" i="72" s="1"/>
  <c r="E99" i="72"/>
  <c r="F99" i="72" s="1"/>
  <c r="I489" i="58"/>
  <c r="I489" i="41" s="1"/>
  <c r="F198" i="66"/>
  <c r="L54" i="66"/>
  <c r="P54" i="66" s="1"/>
  <c r="I480" i="37"/>
  <c r="E360" i="38"/>
  <c r="K55" i="66" s="1"/>
  <c r="N55" i="66" s="1"/>
  <c r="H466" i="41"/>
  <c r="F6" i="66"/>
  <c r="H489" i="37"/>
  <c r="H489" i="41" s="1"/>
  <c r="L246" i="66"/>
  <c r="P246" i="66" s="1"/>
  <c r="G7" i="53"/>
  <c r="H13" i="53"/>
  <c r="G13" i="53" s="1"/>
  <c r="W149" i="66"/>
  <c r="S149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5" i="72"/>
  <c r="F5" i="72" s="1"/>
  <c r="E384" i="38"/>
  <c r="K247" i="66" s="1"/>
  <c r="N247" i="66" s="1"/>
  <c r="J480" i="58"/>
  <c r="E385" i="38" s="1"/>
  <c r="K266" i="66" s="1"/>
  <c r="N266" i="66" s="1"/>
  <c r="W5" i="66"/>
  <c r="S5" i="66"/>
  <c r="H479" i="58"/>
  <c r="F151" i="66"/>
  <c r="F199" i="66"/>
  <c r="I479" i="58"/>
  <c r="I479" i="41" s="1"/>
  <c r="I466" i="41"/>
  <c r="E129" i="72"/>
  <c r="F129" i="72" s="1"/>
  <c r="E37" i="72"/>
  <c r="F37" i="72" s="1"/>
  <c r="E254" i="72" l="1"/>
  <c r="F254" i="72" s="1"/>
  <c r="G255" i="72" s="1"/>
  <c r="N246" i="66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N102" i="66"/>
  <c r="E283" i="38"/>
  <c r="E289" i="3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J486" i="37"/>
  <c r="L101" i="66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N54" i="66"/>
  <c r="E307" i="38"/>
  <c r="E313" i="38"/>
  <c r="D20" i="8"/>
  <c r="M101" i="66"/>
  <c r="G18" i="39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54" i="38"/>
  <c r="K7" i="66" s="1"/>
  <c r="N7" i="66" s="1"/>
  <c r="H480" i="37"/>
  <c r="H479" i="41"/>
  <c r="L150" i="66"/>
  <c r="P150" i="66" s="1"/>
  <c r="V150" i="66" s="1"/>
  <c r="X150" i="66" s="1"/>
  <c r="E325" i="38"/>
  <c r="M197" i="66" s="1"/>
  <c r="E319" i="38"/>
  <c r="I480" i="58"/>
  <c r="E379" i="38" s="1"/>
  <c r="K218" i="66" s="1"/>
  <c r="N218" i="66" s="1"/>
  <c r="E378" i="38"/>
  <c r="K199" i="66" s="1"/>
  <c r="N199" i="66" s="1"/>
  <c r="Y199" i="66" s="1"/>
  <c r="L6" i="66"/>
  <c r="P6" i="66" s="1"/>
  <c r="V6" i="66" s="1"/>
  <c r="X6" i="66" s="1"/>
  <c r="L198" i="66"/>
  <c r="P198" i="66" s="1"/>
  <c r="Y103" i="66"/>
  <c r="Z103" i="66"/>
  <c r="Y247" i="66"/>
  <c r="Z247" i="66"/>
  <c r="J480" i="41"/>
  <c r="E367" i="38"/>
  <c r="K122" i="66" s="1"/>
  <c r="N122" i="66" s="1"/>
  <c r="E161" i="72"/>
  <c r="F161" i="72" s="1"/>
  <c r="E69" i="72"/>
  <c r="F69" i="72" s="1"/>
  <c r="E372" i="38"/>
  <c r="K151" i="66" s="1"/>
  <c r="N151" i="66" s="1"/>
  <c r="H480" i="58"/>
  <c r="E373" i="38" s="1"/>
  <c r="K170" i="66" s="1"/>
  <c r="N170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295" i="38"/>
  <c r="E301" i="38"/>
  <c r="M149" i="66" s="1"/>
  <c r="E361" i="38"/>
  <c r="K74" i="66" s="1"/>
  <c r="N74" i="6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L245" i="66"/>
  <c r="J486" i="58"/>
  <c r="Y102" i="66" l="1"/>
  <c r="Z199" i="66"/>
  <c r="Z246" i="66"/>
  <c r="N150" i="66"/>
  <c r="Y246" i="66"/>
  <c r="O102" i="66"/>
  <c r="Q102" i="66" s="1"/>
  <c r="O246" i="66"/>
  <c r="H256" i="72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I480" i="41"/>
  <c r="Z102" i="66"/>
  <c r="N198" i="66"/>
  <c r="O54" i="66" s="1"/>
  <c r="Z55" i="66"/>
  <c r="N6" i="66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7" i="66"/>
  <c r="Y151" i="66"/>
  <c r="Z151" i="66"/>
  <c r="Y7" i="66"/>
  <c r="Y55" i="66"/>
  <c r="O198" i="66"/>
  <c r="Y74" i="66"/>
  <c r="Z74" i="66"/>
  <c r="Z218" i="66"/>
  <c r="Y218" i="66"/>
  <c r="E38" i="72"/>
  <c r="F38" i="72" s="1"/>
  <c r="M5" i="66"/>
  <c r="B20" i="8"/>
  <c r="Z150" i="66"/>
  <c r="H486" i="37"/>
  <c r="L5" i="66"/>
  <c r="H486" i="58"/>
  <c r="L149" i="66"/>
  <c r="Y122" i="66"/>
  <c r="Y266" i="66"/>
  <c r="Z122" i="66"/>
  <c r="Z266" i="66"/>
  <c r="P101" i="66"/>
  <c r="N101" i="66"/>
  <c r="E224" i="72"/>
  <c r="F224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J486" i="41"/>
  <c r="P245" i="66"/>
  <c r="N245" i="66"/>
  <c r="C20" i="8"/>
  <c r="M53" i="66"/>
  <c r="F18" i="39" s="1"/>
  <c r="E286" i="72"/>
  <c r="F286" i="72" s="1"/>
  <c r="E100" i="72"/>
  <c r="F100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L197" i="66"/>
  <c r="I486" i="58"/>
  <c r="E355" i="38"/>
  <c r="K26" i="66" s="1"/>
  <c r="N26" i="66" s="1"/>
  <c r="H480" i="41"/>
  <c r="L53" i="66"/>
  <c r="I486" i="37"/>
  <c r="V102" i="66" l="1"/>
  <c r="X102" i="66" s="1"/>
  <c r="Z6" i="66"/>
  <c r="O150" i="66"/>
  <c r="U150" i="66" s="1"/>
  <c r="Z54" i="66"/>
  <c r="Z198" i="66"/>
  <c r="O6" i="66"/>
  <c r="Q6" i="66" s="1"/>
  <c r="U102" i="66"/>
  <c r="Y150" i="66"/>
  <c r="V246" i="66"/>
  <c r="X246" i="66" s="1"/>
  <c r="Q246" i="66"/>
  <c r="U246" i="66"/>
  <c r="Y6" i="66"/>
  <c r="Y198" i="66"/>
  <c r="O245" i="66"/>
  <c r="Q245" i="66" s="1"/>
  <c r="R245" i="66" s="1"/>
  <c r="T245" i="66" s="1"/>
  <c r="Y54" i="66"/>
  <c r="I486" i="4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H486" i="4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Q54" i="66"/>
  <c r="U54" i="66"/>
  <c r="V54" i="66"/>
  <c r="X54" i="66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P197" i="66"/>
  <c r="N197" i="66"/>
  <c r="E7" i="72"/>
  <c r="F7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P149" i="66"/>
  <c r="V149" i="66" s="1"/>
  <c r="X149" i="66" s="1"/>
  <c r="R149" i="66"/>
  <c r="T149" i="66" s="1"/>
  <c r="N149" i="66"/>
  <c r="P53" i="66"/>
  <c r="N53" i="66"/>
  <c r="N5" i="66"/>
  <c r="R5" i="66"/>
  <c r="T5" i="66" s="1"/>
  <c r="P5" i="66"/>
  <c r="V5" i="66" s="1"/>
  <c r="X5" i="66" s="1"/>
  <c r="Y26" i="66"/>
  <c r="Z26" i="66"/>
  <c r="Z170" i="66"/>
  <c r="Y170" i="66"/>
  <c r="E256" i="72"/>
  <c r="F256" i="72" s="1"/>
  <c r="Y245" i="66"/>
  <c r="O101" i="66"/>
  <c r="Z101" i="66"/>
  <c r="Z245" i="66"/>
  <c r="Y101" i="66"/>
  <c r="E194" i="72"/>
  <c r="F194" i="72" s="1"/>
  <c r="U198" i="66"/>
  <c r="Q198" i="66"/>
  <c r="V198" i="66"/>
  <c r="X198" i="66" s="1"/>
  <c r="E131" i="72"/>
  <c r="F131" i="72" s="1"/>
  <c r="Q150" i="66" l="1"/>
  <c r="V245" i="66"/>
  <c r="X245" i="66" s="1"/>
  <c r="U6" i="66"/>
  <c r="U245" i="66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O53" i="66"/>
  <c r="Z53" i="66"/>
  <c r="Z197" i="66"/>
  <c r="Y197" i="66"/>
  <c r="Y53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O149" i="66"/>
  <c r="E287" i="72"/>
  <c r="F287" i="72" s="1"/>
  <c r="Y5" i="66"/>
  <c r="O5" i="66"/>
  <c r="Y149" i="66"/>
  <c r="Z149" i="66"/>
  <c r="Z5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O197" i="66"/>
  <c r="V101" i="66"/>
  <c r="X101" i="66" s="1"/>
  <c r="U101" i="66"/>
  <c r="Q101" i="66"/>
  <c r="R101" i="66" s="1"/>
  <c r="T101" i="66" s="1"/>
  <c r="E225" i="72"/>
  <c r="F225" i="72" s="1"/>
  <c r="E102" i="72" l="1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5" i="66"/>
  <c r="Q5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8" i="72"/>
  <c r="F8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Q149" i="66"/>
  <c r="U149" i="66"/>
  <c r="Q53" i="66"/>
  <c r="R53" i="66" s="1"/>
  <c r="T53" i="66" s="1"/>
  <c r="V53" i="66"/>
  <c r="X53" i="66" s="1"/>
  <c r="U53" i="66"/>
  <c r="E195" i="72"/>
  <c r="F195" i="72" s="1"/>
  <c r="E257" i="72"/>
  <c r="F257" i="72" s="1"/>
  <c r="U197" i="66"/>
  <c r="Q197" i="66"/>
  <c r="R197" i="66" s="1"/>
  <c r="T197" i="66" s="1"/>
  <c r="V197" i="66"/>
  <c r="X197" i="66" s="1"/>
  <c r="E132" i="72"/>
  <c r="F132" i="72" s="1"/>
  <c r="E164" i="72"/>
  <c r="F164" i="72" s="1"/>
  <c r="E226" i="72" l="1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03" i="72"/>
  <c r="F103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73" i="72"/>
  <c r="F73" i="72" s="1"/>
  <c r="E288" i="72"/>
  <c r="F288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58" i="72"/>
  <c r="F258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27" i="72"/>
  <c r="F227" i="72" s="1"/>
  <c r="E196" i="72"/>
  <c r="F196" i="72" s="1"/>
  <c r="E42" i="72"/>
  <c r="F42" i="72" s="1"/>
  <c r="G259" i="72" l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89" i="72"/>
  <c r="F289" i="72" s="1"/>
  <c r="G290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66" i="72"/>
  <c r="F166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4" i="72"/>
  <c r="F134" i="72" s="1"/>
  <c r="E74" i="72"/>
  <c r="F74" i="72" s="1"/>
  <c r="E104" i="72"/>
  <c r="F104" i="72" s="1"/>
  <c r="E43" i="72" l="1"/>
  <c r="F43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H291" i="72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67" i="72" l="1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44" i="72"/>
  <c r="F44" i="72" s="1"/>
  <c r="E12" i="72"/>
  <c r="F12" i="72" s="1"/>
  <c r="E135" i="72"/>
  <c r="F135" i="72" s="1"/>
  <c r="E75" i="72"/>
  <c r="F75" i="72" s="1"/>
  <c r="E105" i="72"/>
  <c r="F105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8" i="72"/>
  <c r="F168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30" i="72"/>
  <c r="F23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92" i="72"/>
  <c r="F292" i="72" s="1"/>
  <c r="E199" i="72"/>
  <c r="F199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" i="72" l="1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6" i="72"/>
  <c r="F76" i="72" s="1"/>
  <c r="E106" i="72"/>
  <c r="F106" i="72" s="1"/>
  <c r="E262" i="72"/>
  <c r="F26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6" i="72"/>
  <c r="F136" i="72" s="1"/>
  <c r="E45" i="72"/>
  <c r="F45" i="72" s="1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4" i="72"/>
  <c r="F14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E231" i="72"/>
  <c r="F23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6" i="72"/>
  <c r="F46" i="72" s="1"/>
  <c r="E107" i="72"/>
  <c r="F107" i="72" s="1"/>
  <c r="E77" i="72"/>
  <c r="F77" i="72" s="1"/>
  <c r="E170" i="72"/>
  <c r="F170" i="72" s="1"/>
  <c r="E263" i="72"/>
  <c r="F263" i="72" s="1"/>
  <c r="E294" i="72"/>
  <c r="F294" i="72" s="1"/>
  <c r="E15" i="72" l="1"/>
  <c r="F15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01" i="72"/>
  <c r="F201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32" i="72"/>
  <c r="F232" i="72" s="1"/>
  <c r="E138" i="72"/>
  <c r="F138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08" i="72"/>
  <c r="F108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295" i="72"/>
  <c r="F29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39" i="72" l="1"/>
  <c r="F139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6" i="72"/>
  <c r="F16" i="72" s="1"/>
  <c r="E48" i="72"/>
  <c r="F48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33" i="72"/>
  <c r="F233" i="72" s="1"/>
  <c r="E172" i="72"/>
  <c r="F172" i="72" s="1"/>
  <c r="E140" i="72" l="1"/>
  <c r="F140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80" i="72"/>
  <c r="F80" i="72" s="1"/>
  <c r="E203" i="72"/>
  <c r="F203" i="72" s="1"/>
  <c r="E296" i="72"/>
  <c r="F296" i="72" s="1"/>
  <c r="E266" i="72"/>
  <c r="F266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09" i="72"/>
  <c r="F109" i="72" s="1"/>
  <c r="E17" i="72" l="1"/>
  <c r="F1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34" i="72"/>
  <c r="F23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49" i="72"/>
  <c r="F49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3" i="72"/>
  <c r="F17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41" i="72" l="1"/>
  <c r="F141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04" i="72"/>
  <c r="F204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97" i="72"/>
  <c r="F297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81" i="72"/>
  <c r="F81" i="72" s="1"/>
  <c r="E267" i="72"/>
  <c r="F267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42" i="72"/>
  <c r="F142" i="72" s="1"/>
  <c r="E235" i="72"/>
  <c r="F235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11" i="72"/>
  <c r="F111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74" i="72"/>
  <c r="F174" i="72" s="1"/>
  <c r="E18" i="72"/>
  <c r="F1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68" i="72"/>
  <c r="F268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298" i="72"/>
  <c r="F298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36" i="72"/>
  <c r="F236" i="72" s="1"/>
  <c r="E19" i="72"/>
  <c r="F19" i="72" s="1"/>
  <c r="E83" i="72"/>
  <c r="F83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112" i="72"/>
  <c r="F112" i="72" s="1"/>
  <c r="E206" i="72"/>
  <c r="F206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99" i="72"/>
  <c r="F299" i="72" s="1"/>
  <c r="G30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4" i="72"/>
  <c r="F144" i="72" s="1"/>
  <c r="E53" i="72"/>
  <c r="F53" i="72" s="1"/>
  <c r="E176" i="72"/>
  <c r="F17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H301" i="72" l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0" i="72"/>
  <c r="F2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13" i="72"/>
  <c r="F113" i="72" s="1"/>
  <c r="E237" i="72"/>
  <c r="F237" i="72" s="1"/>
  <c r="E207" i="72"/>
  <c r="F207" i="72" s="1"/>
  <c r="E85" i="72" l="1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71" i="72"/>
  <c r="F271" i="72" s="1"/>
  <c r="E145" i="72"/>
  <c r="F145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301" i="72"/>
  <c r="F30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54" i="72"/>
  <c r="F54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08" i="72"/>
  <c r="F208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238" i="72"/>
  <c r="F238" i="72" s="1"/>
  <c r="G55" i="72"/>
  <c r="H56" i="72" s="1"/>
  <c r="I57" i="72" s="1"/>
  <c r="J58" i="72" s="1"/>
  <c r="K59" i="72" s="1"/>
  <c r="L60" i="72" s="1"/>
  <c r="M61" i="72" s="1"/>
  <c r="N62" i="72" s="1"/>
  <c r="O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14" i="72"/>
  <c r="F11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7" i="72" l="1"/>
  <c r="F87" i="72" s="1"/>
  <c r="G88" i="72" s="1"/>
  <c r="H89" i="72" s="1"/>
  <c r="I90" i="72" s="1"/>
  <c r="J91" i="72" s="1"/>
  <c r="K92" i="72" s="1"/>
  <c r="L93" i="72" s="1"/>
  <c r="M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55" i="72"/>
  <c r="F55" i="72" s="1"/>
  <c r="E179" i="72"/>
  <c r="F179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146" i="72"/>
  <c r="F146" i="72" s="1"/>
  <c r="E22" i="72"/>
  <c r="F22" i="72" s="1"/>
  <c r="E302" i="72"/>
  <c r="F30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5" i="72"/>
  <c r="F115" i="72" s="1"/>
  <c r="G11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10" i="72"/>
  <c r="F210" i="72" s="1"/>
  <c r="G180" i="72"/>
  <c r="H181" i="72" s="1"/>
  <c r="I182" i="72" s="1"/>
  <c r="J183" i="72" s="1"/>
  <c r="K184" i="72" s="1"/>
  <c r="L185" i="72" s="1"/>
  <c r="M186" i="72" s="1"/>
  <c r="N187" i="72" s="1"/>
  <c r="E88" i="72"/>
  <c r="F88" i="72" s="1"/>
  <c r="E273" i="72"/>
  <c r="F27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56" i="72"/>
  <c r="H57" i="72" s="1"/>
  <c r="I58" i="72" s="1"/>
  <c r="J59" i="72" s="1"/>
  <c r="K60" i="72" s="1"/>
  <c r="L61" i="72" s="1"/>
  <c r="M62" i="72" s="1"/>
  <c r="N63" i="72" s="1"/>
  <c r="H117" i="72" l="1"/>
  <c r="I118" i="72" s="1"/>
  <c r="J119" i="72" s="1"/>
  <c r="K120" i="72" s="1"/>
  <c r="L121" i="72" s="1"/>
  <c r="M122" i="72" s="1"/>
  <c r="N123" i="72" s="1"/>
  <c r="O124" i="72" s="1"/>
  <c r="P125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74" i="72"/>
  <c r="H275" i="72" s="1"/>
  <c r="I276" i="72" s="1"/>
  <c r="J277" i="72" s="1"/>
  <c r="K278" i="72" s="1"/>
  <c r="L279" i="72" s="1"/>
  <c r="M280" i="72" s="1"/>
  <c r="E180" i="72"/>
  <c r="F180" i="72" s="1"/>
  <c r="G211" i="72"/>
  <c r="H212" i="72" s="1"/>
  <c r="I213" i="72" s="1"/>
  <c r="J214" i="72" s="1"/>
  <c r="K215" i="72" s="1"/>
  <c r="L216" i="72" s="1"/>
  <c r="M217" i="72" s="1"/>
  <c r="N218" i="72" s="1"/>
  <c r="E147" i="72"/>
  <c r="F147" i="72" s="1"/>
  <c r="E303" i="72"/>
  <c r="F303" i="72" s="1"/>
  <c r="G89" i="72"/>
  <c r="H90" i="72" s="1"/>
  <c r="I91" i="72" s="1"/>
  <c r="J92" i="72" s="1"/>
  <c r="K93" i="72" s="1"/>
  <c r="L94" i="72" s="1"/>
  <c r="E56" i="72"/>
  <c r="F56" i="72" s="1"/>
  <c r="E240" i="72"/>
  <c r="F240" i="72" s="1"/>
  <c r="E89" i="72" l="1"/>
  <c r="F89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274" i="72"/>
  <c r="F274" i="72" s="1"/>
  <c r="G275" i="72" s="1"/>
  <c r="H276" i="72" s="1"/>
  <c r="I277" i="72" s="1"/>
  <c r="J278" i="72" s="1"/>
  <c r="K279" i="72" s="1"/>
  <c r="L280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G181" i="72"/>
  <c r="H182" i="72" s="1"/>
  <c r="I183" i="72" s="1"/>
  <c r="J184" i="72" s="1"/>
  <c r="K185" i="72" s="1"/>
  <c r="L186" i="72" s="1"/>
  <c r="M187" i="72" s="1"/>
  <c r="G304" i="72"/>
  <c r="H305" i="72" s="1"/>
  <c r="I306" i="72" s="1"/>
  <c r="J307" i="72" s="1"/>
  <c r="K308" i="72" s="1"/>
  <c r="L309" i="72" s="1"/>
  <c r="M310" i="72" s="1"/>
  <c r="N31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57" i="72"/>
  <c r="H58" i="72" s="1"/>
  <c r="I59" i="72" s="1"/>
  <c r="J60" i="72" s="1"/>
  <c r="K61" i="72" s="1"/>
  <c r="L62" i="72" s="1"/>
  <c r="M63" i="72" s="1"/>
  <c r="G90" i="72"/>
  <c r="H91" i="72" s="1"/>
  <c r="I92" i="72" s="1"/>
  <c r="J93" i="72" s="1"/>
  <c r="K94" i="72" s="1"/>
  <c r="E211" i="72"/>
  <c r="F211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90" i="72"/>
  <c r="F90" i="72" s="1"/>
  <c r="G91" i="72" s="1"/>
  <c r="H92" i="72" s="1"/>
  <c r="I93" i="72" s="1"/>
  <c r="J94" i="72" s="1"/>
  <c r="E118" i="72"/>
  <c r="F118" i="72" s="1"/>
  <c r="G119" i="72" s="1"/>
  <c r="E57" i="72"/>
  <c r="F57" i="72" s="1"/>
  <c r="E304" i="72"/>
  <c r="F304" i="72" s="1"/>
  <c r="E275" i="72"/>
  <c r="F275" i="72" s="1"/>
  <c r="E181" i="72"/>
  <c r="F181" i="72" s="1"/>
  <c r="E25" i="72"/>
  <c r="F25" i="72" s="1"/>
  <c r="E148" i="72"/>
  <c r="F148" i="72" s="1"/>
  <c r="G212" i="72"/>
  <c r="H213" i="72" s="1"/>
  <c r="I214" i="72" s="1"/>
  <c r="J215" i="72" s="1"/>
  <c r="K216" i="72" s="1"/>
  <c r="L217" i="72" s="1"/>
  <c r="M218" i="72" s="1"/>
  <c r="H120" i="72" l="1"/>
  <c r="I121" i="72" s="1"/>
  <c r="J122" i="72" s="1"/>
  <c r="K123" i="72" s="1"/>
  <c r="L124" i="72" s="1"/>
  <c r="M125" i="72" s="1"/>
  <c r="E119" i="72"/>
  <c r="F119" i="72" s="1"/>
  <c r="G120" i="72" s="1"/>
  <c r="H121" i="72" s="1"/>
  <c r="I122" i="72" s="1"/>
  <c r="J123" i="72" s="1"/>
  <c r="K124" i="72" s="1"/>
  <c r="L125" i="72" s="1"/>
  <c r="E91" i="72"/>
  <c r="F91" i="72" s="1"/>
  <c r="G92" i="72" s="1"/>
  <c r="H93" i="72" s="1"/>
  <c r="I94" i="72" s="1"/>
  <c r="E212" i="72"/>
  <c r="F212" i="72" s="1"/>
  <c r="E242" i="72"/>
  <c r="F242" i="72" s="1"/>
  <c r="G149" i="72"/>
  <c r="H150" i="72" s="1"/>
  <c r="I151" i="72" s="1"/>
  <c r="J152" i="72" s="1"/>
  <c r="K153" i="72" s="1"/>
  <c r="L154" i="72" s="1"/>
  <c r="M155" i="72" s="1"/>
  <c r="N156" i="72" s="1"/>
  <c r="G26" i="72"/>
  <c r="H27" i="72" s="1"/>
  <c r="I28" i="72" s="1"/>
  <c r="J29" i="72" s="1"/>
  <c r="K30" i="72" s="1"/>
  <c r="L31" i="72" s="1"/>
  <c r="M32" i="72" s="1"/>
  <c r="G305" i="72"/>
  <c r="H306" i="72" s="1"/>
  <c r="I307" i="72" s="1"/>
  <c r="J308" i="72" s="1"/>
  <c r="K309" i="72" s="1"/>
  <c r="L310" i="72" s="1"/>
  <c r="M311" i="72" s="1"/>
  <c r="G182" i="72"/>
  <c r="H183" i="72" s="1"/>
  <c r="I184" i="72" s="1"/>
  <c r="J185" i="72" s="1"/>
  <c r="K186" i="72" s="1"/>
  <c r="L187" i="72" s="1"/>
  <c r="G58" i="72"/>
  <c r="H59" i="72" s="1"/>
  <c r="I60" i="72" s="1"/>
  <c r="J61" i="72" s="1"/>
  <c r="K62" i="72" s="1"/>
  <c r="L63" i="72" s="1"/>
  <c r="G276" i="72"/>
  <c r="H277" i="72" s="1"/>
  <c r="I278" i="72" s="1"/>
  <c r="J279" i="72" s="1"/>
  <c r="K280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276" i="72"/>
  <c r="F276" i="72" s="1"/>
  <c r="G277" i="72" s="1"/>
  <c r="H278" i="72" s="1"/>
  <c r="I279" i="72" s="1"/>
  <c r="J280" i="72" s="1"/>
  <c r="E182" i="72"/>
  <c r="F182" i="72" s="1"/>
  <c r="G183" i="72" s="1"/>
  <c r="H184" i="72" s="1"/>
  <c r="I185" i="72" s="1"/>
  <c r="J186" i="72" s="1"/>
  <c r="K187" i="72" s="1"/>
  <c r="E305" i="72"/>
  <c r="F305" i="72" s="1"/>
  <c r="E120" i="72"/>
  <c r="F120" i="72" s="1"/>
  <c r="G243" i="72"/>
  <c r="H244" i="72" s="1"/>
  <c r="I245" i="72" s="1"/>
  <c r="J246" i="72" s="1"/>
  <c r="K247" i="72" s="1"/>
  <c r="L248" i="72" s="1"/>
  <c r="M249" i="72" s="1"/>
  <c r="G213" i="72"/>
  <c r="H214" i="72" s="1"/>
  <c r="I215" i="72" s="1"/>
  <c r="J216" i="72" s="1"/>
  <c r="K217" i="72" s="1"/>
  <c r="L218" i="72" s="1"/>
  <c r="E58" i="72"/>
  <c r="F58" i="72" s="1"/>
  <c r="E26" i="72"/>
  <c r="F26" i="72" s="1"/>
  <c r="E92" i="72"/>
  <c r="F92" i="72" s="1"/>
  <c r="E243" i="72" l="1"/>
  <c r="F243" i="72" s="1"/>
  <c r="G244" i="72" s="1"/>
  <c r="H245" i="72" s="1"/>
  <c r="I246" i="72" s="1"/>
  <c r="J247" i="72" s="1"/>
  <c r="K248" i="72" s="1"/>
  <c r="L249" i="72" s="1"/>
  <c r="E277" i="72"/>
  <c r="F277" i="72" s="1"/>
  <c r="G278" i="72" s="1"/>
  <c r="H279" i="72" s="1"/>
  <c r="I280" i="72" s="1"/>
  <c r="E183" i="72"/>
  <c r="F183" i="72" s="1"/>
  <c r="G184" i="72" s="1"/>
  <c r="H185" i="72" s="1"/>
  <c r="I186" i="72" s="1"/>
  <c r="J187" i="72" s="1"/>
  <c r="G93" i="72"/>
  <c r="H94" i="72" s="1"/>
  <c r="G27" i="72"/>
  <c r="H28" i="72" s="1"/>
  <c r="I29" i="72" s="1"/>
  <c r="J30" i="72" s="1"/>
  <c r="K31" i="72" s="1"/>
  <c r="L32" i="72" s="1"/>
  <c r="G59" i="72"/>
  <c r="H60" i="72" s="1"/>
  <c r="I61" i="72" s="1"/>
  <c r="J62" i="72" s="1"/>
  <c r="K63" i="72" s="1"/>
  <c r="G121" i="72"/>
  <c r="H122" i="72" s="1"/>
  <c r="I123" i="72" s="1"/>
  <c r="J124" i="72" s="1"/>
  <c r="K125" i="72" s="1"/>
  <c r="E150" i="72"/>
  <c r="F150" i="72" s="1"/>
  <c r="E213" i="72"/>
  <c r="F213" i="72" s="1"/>
  <c r="G306" i="72"/>
  <c r="H307" i="72" s="1"/>
  <c r="I308" i="72" s="1"/>
  <c r="J309" i="72" s="1"/>
  <c r="K310" i="72" s="1"/>
  <c r="L311" i="72" s="1"/>
  <c r="E306" i="72" l="1"/>
  <c r="F306" i="72" s="1"/>
  <c r="G307" i="72" s="1"/>
  <c r="H308" i="72" s="1"/>
  <c r="I309" i="72" s="1"/>
  <c r="J310" i="72" s="1"/>
  <c r="K311" i="72" s="1"/>
  <c r="E121" i="72"/>
  <c r="F121" i="72" s="1"/>
  <c r="G122" i="72" s="1"/>
  <c r="H123" i="72" s="1"/>
  <c r="I124" i="72" s="1"/>
  <c r="J125" i="72" s="1"/>
  <c r="E184" i="72"/>
  <c r="F184" i="72" s="1"/>
  <c r="G214" i="72"/>
  <c r="H215" i="72" s="1"/>
  <c r="I216" i="72" s="1"/>
  <c r="J217" i="72" s="1"/>
  <c r="K218" i="72" s="1"/>
  <c r="G151" i="72"/>
  <c r="H152" i="72" s="1"/>
  <c r="I153" i="72" s="1"/>
  <c r="J154" i="72" s="1"/>
  <c r="K155" i="72" s="1"/>
  <c r="L156" i="72" s="1"/>
  <c r="E93" i="72"/>
  <c r="F93" i="72" s="1"/>
  <c r="G94" i="72" s="1"/>
  <c r="E94" i="72" s="1"/>
  <c r="F94" i="72" s="1"/>
  <c r="AL94" i="72" s="1"/>
  <c r="E59" i="72"/>
  <c r="F59" i="72" s="1"/>
  <c r="E244" i="72"/>
  <c r="F244" i="72" s="1"/>
  <c r="E27" i="72"/>
  <c r="F27" i="72" s="1"/>
  <c r="E278" i="72"/>
  <c r="F278" i="72" s="1"/>
  <c r="E307" i="72" l="1"/>
  <c r="F307" i="72" s="1"/>
  <c r="G308" i="72" s="1"/>
  <c r="H309" i="72" s="1"/>
  <c r="I310" i="72" s="1"/>
  <c r="J311" i="72" s="1"/>
  <c r="G60" i="72"/>
  <c r="H61" i="72" s="1"/>
  <c r="I62" i="72" s="1"/>
  <c r="J63" i="72" s="1"/>
  <c r="E151" i="72"/>
  <c r="F151" i="72" s="1"/>
  <c r="E214" i="72"/>
  <c r="F214" i="72" s="1"/>
  <c r="G279" i="72"/>
  <c r="H280" i="72" s="1"/>
  <c r="G245" i="72"/>
  <c r="H246" i="72" s="1"/>
  <c r="I247" i="72" s="1"/>
  <c r="J248" i="72" s="1"/>
  <c r="K249" i="72" s="1"/>
  <c r="E122" i="72"/>
  <c r="F122" i="72" s="1"/>
  <c r="G185" i="72"/>
  <c r="H186" i="72" s="1"/>
  <c r="I187" i="72" s="1"/>
  <c r="G28" i="72"/>
  <c r="H29" i="72" s="1"/>
  <c r="I30" i="72" s="1"/>
  <c r="J31" i="72" s="1"/>
  <c r="K32" i="72" s="1"/>
  <c r="E308" i="72" l="1"/>
  <c r="F308" i="72" s="1"/>
  <c r="G309" i="72" s="1"/>
  <c r="H310" i="72" s="1"/>
  <c r="I311" i="72" s="1"/>
  <c r="E28" i="72"/>
  <c r="F28" i="72" s="1"/>
  <c r="E279" i="72"/>
  <c r="F279" i="72" s="1"/>
  <c r="G280" i="72" s="1"/>
  <c r="E280" i="72" s="1"/>
  <c r="F280" i="72" s="1"/>
  <c r="E60" i="72"/>
  <c r="F60" i="72" s="1"/>
  <c r="G123" i="72"/>
  <c r="H124" i="72" s="1"/>
  <c r="I125" i="72" s="1"/>
  <c r="G215" i="72"/>
  <c r="H216" i="72" s="1"/>
  <c r="I217" i="72" s="1"/>
  <c r="J218" i="72" s="1"/>
  <c r="G152" i="72"/>
  <c r="H153" i="72" s="1"/>
  <c r="I154" i="72" s="1"/>
  <c r="J155" i="72" s="1"/>
  <c r="K156" i="72" s="1"/>
  <c r="E185" i="72"/>
  <c r="F185" i="72" s="1"/>
  <c r="E245" i="72"/>
  <c r="F245" i="72" s="1"/>
  <c r="E215" i="72" l="1"/>
  <c r="F215" i="72" s="1"/>
  <c r="G216" i="72" s="1"/>
  <c r="H217" i="72" s="1"/>
  <c r="I218" i="72" s="1"/>
  <c r="E152" i="72"/>
  <c r="F152" i="72" s="1"/>
  <c r="G153" i="72" s="1"/>
  <c r="H154" i="72" s="1"/>
  <c r="I155" i="72" s="1"/>
  <c r="J156" i="72" s="1"/>
  <c r="E123" i="72"/>
  <c r="F123" i="72" s="1"/>
  <c r="G246" i="72"/>
  <c r="H247" i="72" s="1"/>
  <c r="I248" i="72" s="1"/>
  <c r="J249" i="72" s="1"/>
  <c r="G61" i="72"/>
  <c r="H62" i="72" s="1"/>
  <c r="I63" i="72" s="1"/>
  <c r="G186" i="72"/>
  <c r="H187" i="72" s="1"/>
  <c r="G29" i="72"/>
  <c r="H30" i="72" s="1"/>
  <c r="I31" i="72" s="1"/>
  <c r="J32" i="72" s="1"/>
  <c r="E309" i="72"/>
  <c r="F309" i="72" s="1"/>
  <c r="E186" i="72" l="1"/>
  <c r="F186" i="72" s="1"/>
  <c r="G187" i="72" s="1"/>
  <c r="E187" i="72" s="1"/>
  <c r="F187" i="72" s="1"/>
  <c r="E153" i="72"/>
  <c r="F153" i="72" s="1"/>
  <c r="G154" i="72" s="1"/>
  <c r="H155" i="72" s="1"/>
  <c r="I156" i="72" s="1"/>
  <c r="G310" i="72"/>
  <c r="H311" i="72" s="1"/>
  <c r="E61" i="72"/>
  <c r="F61" i="72" s="1"/>
  <c r="E29" i="72"/>
  <c r="F29" i="72" s="1"/>
  <c r="E246" i="72"/>
  <c r="F246" i="72" s="1"/>
  <c r="G124" i="72"/>
  <c r="H125" i="72" s="1"/>
  <c r="E216" i="72"/>
  <c r="F216" i="72" s="1"/>
  <c r="E124" i="72" l="1"/>
  <c r="F124" i="72" s="1"/>
  <c r="G125" i="72" s="1"/>
  <c r="E125" i="72" s="1"/>
  <c r="F125" i="72" s="1"/>
  <c r="AL125" i="72" s="1"/>
  <c r="AL127" i="72" s="1"/>
  <c r="E154" i="72"/>
  <c r="F154" i="72" s="1"/>
  <c r="G247" i="72"/>
  <c r="H248" i="72" s="1"/>
  <c r="I249" i="72" s="1"/>
  <c r="G30" i="72"/>
  <c r="H31" i="72" s="1"/>
  <c r="I32" i="72" s="1"/>
  <c r="G62" i="72"/>
  <c r="H63" i="72" s="1"/>
  <c r="G217" i="72"/>
  <c r="H218" i="72" s="1"/>
  <c r="E310" i="72"/>
  <c r="F310" i="72" s="1"/>
  <c r="G311" i="72" s="1"/>
  <c r="E311" i="72" s="1"/>
  <c r="F311" i="72" s="1"/>
  <c r="E62" i="72" l="1"/>
  <c r="F62" i="72" s="1"/>
  <c r="G63" i="72" s="1"/>
  <c r="E63" i="72" s="1"/>
  <c r="F63" i="72" s="1"/>
  <c r="AL63" i="72" s="1"/>
  <c r="E217" i="72"/>
  <c r="F217" i="72" s="1"/>
  <c r="G218" i="72" s="1"/>
  <c r="E218" i="72" s="1"/>
  <c r="F218" i="72" s="1"/>
  <c r="E30" i="72"/>
  <c r="F30" i="72" s="1"/>
  <c r="E247" i="72"/>
  <c r="F247" i="72" s="1"/>
  <c r="G155" i="72"/>
  <c r="H156" i="72" s="1"/>
  <c r="E155" i="72" l="1"/>
  <c r="F155" i="72" s="1"/>
  <c r="G156" i="72" s="1"/>
  <c r="E156" i="72" s="1"/>
  <c r="F156" i="72" s="1"/>
  <c r="G248" i="72"/>
  <c r="H249" i="72" s="1"/>
  <c r="G31" i="72"/>
  <c r="H32" i="72" s="1"/>
  <c r="E31" i="72" l="1"/>
  <c r="F31" i="72" s="1"/>
  <c r="E248" i="72"/>
  <c r="F248" i="72" s="1"/>
  <c r="G249" i="72" s="1"/>
  <c r="E249" i="72" l="1"/>
  <c r="F249" i="72" s="1"/>
  <c r="G32" i="72"/>
  <c r="E32" i="72" s="1"/>
  <c r="F32" i="72" s="1"/>
  <c r="F36" i="26" l="1" a="1"/>
  <c r="F36" i="26" s="1"/>
  <c r="G220" i="35" s="1"/>
  <c r="H68" i="58" s="1"/>
  <c r="H68" i="41" s="1"/>
  <c r="G31" i="26" a="1"/>
  <c r="G31" i="26" s="1"/>
  <c r="F23" i="26" a="1"/>
  <c r="F23" i="26" s="1"/>
  <c r="H27" i="26" a="1"/>
  <c r="H27" i="26" s="1"/>
  <c r="D30" i="26" a="1"/>
  <c r="D30" i="26" s="1"/>
  <c r="H193" i="35" s="1"/>
  <c r="E42" i="26" a="1"/>
  <c r="E42" i="26" s="1"/>
  <c r="I205" i="35" s="1"/>
  <c r="J91" i="37" s="1"/>
  <c r="E28" i="26" a="1"/>
  <c r="E28" i="26" s="1"/>
  <c r="I191" i="35" s="1"/>
  <c r="E25" i="26" a="1"/>
  <c r="E25" i="26" s="1"/>
  <c r="I188" i="35" s="1"/>
  <c r="D27" i="26" a="1"/>
  <c r="D27" i="26" s="1"/>
  <c r="H190" i="35" s="1"/>
  <c r="H34" i="26" a="1"/>
  <c r="H34" i="26" s="1"/>
  <c r="I218" i="35" s="1"/>
  <c r="E38" i="26" a="1"/>
  <c r="E38" i="26" s="1"/>
  <c r="I201" i="35" s="1"/>
  <c r="G26" i="26" a="1"/>
  <c r="G26" i="26" s="1"/>
  <c r="H210" i="35" s="1"/>
  <c r="G24" i="26" a="1"/>
  <c r="G24" i="26" s="1"/>
  <c r="H208" i="35" s="1"/>
  <c r="H32" i="26" a="1"/>
  <c r="H32" i="26" s="1"/>
  <c r="I216" i="35" s="1"/>
  <c r="H37" i="26" a="1"/>
  <c r="H37" i="26" s="1"/>
  <c r="I221" i="35" s="1"/>
  <c r="F40" i="26" a="1"/>
  <c r="F40" i="26" s="1"/>
  <c r="G224" i="35" s="1"/>
  <c r="H86" i="58" s="1"/>
  <c r="H86" i="41" s="1"/>
  <c r="H33" i="26" a="1"/>
  <c r="H33" i="26" s="1"/>
  <c r="I217" i="35" s="1"/>
  <c r="G35" i="26" a="1"/>
  <c r="G35" i="26" s="1"/>
  <c r="H219" i="35" s="1"/>
  <c r="AL32" i="72"/>
  <c r="E31" i="26" a="1"/>
  <c r="E31" i="26" s="1"/>
  <c r="G30" i="26" a="1"/>
  <c r="G30" i="26" s="1"/>
  <c r="H214" i="35" s="1"/>
  <c r="H40" i="26" a="1"/>
  <c r="H40" i="26" s="1"/>
  <c r="I224" i="35" s="1"/>
  <c r="E23" i="26" a="1"/>
  <c r="E23" i="26" s="1"/>
  <c r="D29" i="26" a="1"/>
  <c r="D29" i="26" s="1"/>
  <c r="H192" i="35" s="1"/>
  <c r="H29" i="26" a="1"/>
  <c r="H29" i="26" s="1"/>
  <c r="I213" i="35" s="1"/>
  <c r="H31" i="26" a="1"/>
  <c r="H31" i="26" s="1"/>
  <c r="F32" i="26" a="1"/>
  <c r="F32" i="26" s="1"/>
  <c r="G216" i="35" s="1"/>
  <c r="H41" i="26" a="1"/>
  <c r="H41" i="26" s="1"/>
  <c r="I225" i="35" s="1"/>
  <c r="G39" i="26" a="1"/>
  <c r="G39" i="26" s="1"/>
  <c r="D38" i="26" a="1"/>
  <c r="D38" i="26" s="1"/>
  <c r="H201" i="35" s="1"/>
  <c r="I43" i="37"/>
  <c r="I44" i="37"/>
  <c r="I45" i="37"/>
  <c r="I46" i="37"/>
  <c r="D26" i="26" a="1"/>
  <c r="D26" i="26" s="1"/>
  <c r="H189" i="35" s="1"/>
  <c r="H25" i="26" a="1"/>
  <c r="H25" i="26" s="1"/>
  <c r="I209" i="35" s="1"/>
  <c r="F41" i="26" a="1"/>
  <c r="F41" i="26" s="1"/>
  <c r="G225" i="35" s="1"/>
  <c r="E36" i="26" a="1"/>
  <c r="E36" i="26" s="1"/>
  <c r="I199" i="35" s="1"/>
  <c r="D31" i="26" a="1"/>
  <c r="D31" i="26" s="1"/>
  <c r="G25" i="26" a="1"/>
  <c r="G25" i="26" s="1"/>
  <c r="H209" i="35" s="1"/>
  <c r="H28" i="26" a="1"/>
  <c r="H28" i="26" s="1"/>
  <c r="I212" i="35" s="1"/>
  <c r="D40" i="26" a="1"/>
  <c r="D40" i="26" s="1"/>
  <c r="H203" i="35" s="1"/>
  <c r="F27" i="26" a="1"/>
  <c r="F27" i="26" s="1"/>
  <c r="F37" i="26" a="1"/>
  <c r="F37" i="26" s="1"/>
  <c r="G221" i="35" s="1"/>
  <c r="E41" i="26" a="1"/>
  <c r="E41" i="26" s="1"/>
  <c r="I204" i="35" s="1"/>
  <c r="J38" i="37"/>
  <c r="J37" i="37"/>
  <c r="J35" i="37"/>
  <c r="J36" i="37"/>
  <c r="E30" i="26" a="1"/>
  <c r="E30" i="26" s="1"/>
  <c r="I193" i="35" s="1"/>
  <c r="F33" i="26" a="1"/>
  <c r="F33" i="26" s="1"/>
  <c r="G217" i="35" s="1"/>
  <c r="H39" i="26" a="1"/>
  <c r="H39" i="26" s="1"/>
  <c r="D39" i="26" a="1"/>
  <c r="D39" i="26" s="1"/>
  <c r="D34" i="26" a="1"/>
  <c r="D34" i="26" s="1"/>
  <c r="H197" i="35" s="1"/>
  <c r="D35" i="26" a="1"/>
  <c r="D35" i="26" s="1"/>
  <c r="H30" i="26" a="1"/>
  <c r="H30" i="26" s="1"/>
  <c r="I214" i="35" s="1"/>
  <c r="F28" i="26" a="1"/>
  <c r="F28" i="26" s="1"/>
  <c r="G212" i="35" s="1"/>
  <c r="G29" i="26" a="1"/>
  <c r="G29" i="26" s="1"/>
  <c r="H213" i="35" s="1"/>
  <c r="D32" i="26" a="1"/>
  <c r="D32" i="26" s="1"/>
  <c r="H195" i="35" s="1"/>
  <c r="D41" i="26" a="1"/>
  <c r="D41" i="26" s="1"/>
  <c r="H204" i="35" s="1"/>
  <c r="G207" i="35"/>
  <c r="H215" i="35"/>
  <c r="E34" i="26" a="1"/>
  <c r="E34" i="26" s="1"/>
  <c r="I197" i="35" s="1"/>
  <c r="F35" i="26" a="1"/>
  <c r="F35" i="26" s="1"/>
  <c r="G37" i="26" a="1"/>
  <c r="G37" i="26" s="1"/>
  <c r="H221" i="35" s="1"/>
  <c r="G27" i="26" a="1"/>
  <c r="G27" i="26" s="1"/>
  <c r="G41" i="26" a="1"/>
  <c r="G41" i="26" s="1"/>
  <c r="H225" i="35" s="1"/>
  <c r="F29" i="26" a="1"/>
  <c r="F29" i="26" s="1"/>
  <c r="G213" i="35" s="1"/>
  <c r="G33" i="26" a="1"/>
  <c r="G33" i="26" s="1"/>
  <c r="H217" i="35" s="1"/>
  <c r="F42" i="26" a="1"/>
  <c r="F42" i="26" s="1"/>
  <c r="G226" i="35" s="1"/>
  <c r="F26" i="26" a="1"/>
  <c r="F26" i="26" s="1"/>
  <c r="G210" i="35" s="1"/>
  <c r="G23" i="26" a="1"/>
  <c r="G23" i="26" s="1"/>
  <c r="I211" i="35"/>
  <c r="J71" i="58"/>
  <c r="J72" i="58"/>
  <c r="J74" i="58"/>
  <c r="J73" i="58"/>
  <c r="J26" i="37"/>
  <c r="J25" i="37"/>
  <c r="J23" i="37"/>
  <c r="J24" i="37"/>
  <c r="E33" i="26" a="1"/>
  <c r="E33" i="26" s="1"/>
  <c r="I196" i="35" s="1"/>
  <c r="G34" i="26" a="1"/>
  <c r="G34" i="26" s="1"/>
  <c r="H218" i="35" s="1"/>
  <c r="E39" i="26" a="1"/>
  <c r="E39" i="26" s="1"/>
  <c r="H38" i="26" a="1"/>
  <c r="H38" i="26" s="1"/>
  <c r="I222" i="35" s="1"/>
  <c r="G32" i="26" a="1"/>
  <c r="G32" i="26" s="1"/>
  <c r="H216" i="35" s="1"/>
  <c r="E32" i="26" a="1"/>
  <c r="E32" i="26" s="1"/>
  <c r="I195" i="35" s="1"/>
  <c r="F31" i="26" a="1"/>
  <c r="F31" i="26" s="1"/>
  <c r="H26" i="26" a="1"/>
  <c r="H26" i="26" s="1"/>
  <c r="I210" i="35" s="1"/>
  <c r="J62" i="58"/>
  <c r="J60" i="58"/>
  <c r="J61" i="58"/>
  <c r="J59" i="58"/>
  <c r="J77" i="37"/>
  <c r="J78" i="37"/>
  <c r="J75" i="37"/>
  <c r="J76" i="37"/>
  <c r="H36" i="26" a="1"/>
  <c r="H36" i="26" s="1"/>
  <c r="I220" i="35" s="1"/>
  <c r="E37" i="26" a="1"/>
  <c r="E37" i="26" s="1"/>
  <c r="I200" i="35" s="1"/>
  <c r="F25" i="26" a="1"/>
  <c r="F25" i="26" s="1"/>
  <c r="G209" i="35" s="1"/>
  <c r="G36" i="26" a="1"/>
  <c r="G36" i="26" s="1"/>
  <c r="H220" i="35" s="1"/>
  <c r="G38" i="26" a="1"/>
  <c r="G38" i="26" s="1"/>
  <c r="H222" i="35" s="1"/>
  <c r="G28" i="26" a="1"/>
  <c r="G28" i="26" s="1"/>
  <c r="H212" i="35" s="1"/>
  <c r="F39" i="26" a="1"/>
  <c r="F39" i="26" s="1"/>
  <c r="D36" i="26" a="1"/>
  <c r="D36" i="26" s="1"/>
  <c r="H199" i="35" s="1"/>
  <c r="H23" i="26" a="1"/>
  <c r="H23" i="26" s="1"/>
  <c r="D24" i="26" a="1"/>
  <c r="D24" i="26" s="1"/>
  <c r="H187" i="35" s="1"/>
  <c r="I28" i="58"/>
  <c r="I27" i="58"/>
  <c r="I29" i="58"/>
  <c r="I30" i="58"/>
  <c r="I22" i="58"/>
  <c r="I21" i="58"/>
  <c r="I19" i="58"/>
  <c r="I20" i="58"/>
  <c r="G40" i="26" a="1"/>
  <c r="G40" i="26" s="1"/>
  <c r="H224" i="35" s="1"/>
  <c r="E40" i="26" a="1"/>
  <c r="E40" i="26" s="1"/>
  <c r="I203" i="35" s="1"/>
  <c r="D42" i="26" a="1"/>
  <c r="D42" i="26" s="1"/>
  <c r="H205" i="35" s="1"/>
  <c r="F38" i="26" a="1"/>
  <c r="F38" i="26" s="1"/>
  <c r="G222" i="35" s="1"/>
  <c r="D23" i="26" a="1"/>
  <c r="D23" i="26" s="1"/>
  <c r="D37" i="26" a="1"/>
  <c r="D37" i="26" s="1"/>
  <c r="H200" i="35" s="1"/>
  <c r="E35" i="26" a="1"/>
  <c r="E35" i="26" s="1"/>
  <c r="D28" i="26" a="1"/>
  <c r="D28" i="26" s="1"/>
  <c r="H191" i="35" s="1"/>
  <c r="E27" i="26" a="1"/>
  <c r="E27" i="26" s="1"/>
  <c r="F30" i="26" a="1"/>
  <c r="F30" i="26" s="1"/>
  <c r="G214" i="35" s="1"/>
  <c r="E26" i="26" a="1"/>
  <c r="E26" i="26" s="1"/>
  <c r="I189" i="35" s="1"/>
  <c r="J52" i="58"/>
  <c r="J54" i="58"/>
  <c r="J53" i="58"/>
  <c r="J51" i="58"/>
  <c r="J56" i="58"/>
  <c r="J55" i="58"/>
  <c r="J58" i="58"/>
  <c r="J57" i="58"/>
  <c r="H24" i="26" a="1"/>
  <c r="H24" i="26" s="1"/>
  <c r="I208" i="35" s="1"/>
  <c r="E24" i="26" a="1"/>
  <c r="E24" i="26" s="1"/>
  <c r="I187" i="35" s="1"/>
  <c r="F34" i="26" a="1"/>
  <c r="F34" i="26" s="1"/>
  <c r="G218" i="35" s="1"/>
  <c r="G42" i="26" a="1"/>
  <c r="G42" i="26" s="1"/>
  <c r="H226" i="35" s="1"/>
  <c r="E29" i="26" a="1"/>
  <c r="E29" i="26" s="1"/>
  <c r="I192" i="35" s="1"/>
  <c r="H42" i="26" a="1"/>
  <c r="H42" i="26" s="1"/>
  <c r="I226" i="35" s="1"/>
  <c r="F24" i="26" a="1"/>
  <c r="F24" i="26" s="1"/>
  <c r="G208" i="35" s="1"/>
  <c r="D33" i="26" a="1"/>
  <c r="D33" i="26" s="1"/>
  <c r="H196" i="35" s="1"/>
  <c r="H35" i="26" a="1"/>
  <c r="H35" i="26" s="1"/>
  <c r="D25" i="26" a="1"/>
  <c r="D25" i="26" s="1"/>
  <c r="H188" i="35" s="1"/>
  <c r="J93" i="37" l="1"/>
  <c r="H67" i="58"/>
  <c r="H67" i="41" s="1"/>
  <c r="H85" i="58"/>
  <c r="H85" i="41" s="1"/>
  <c r="H70" i="58"/>
  <c r="H70" i="41" s="1"/>
  <c r="H84" i="58"/>
  <c r="H84" i="41" s="1"/>
  <c r="H83" i="58"/>
  <c r="H83" i="41" s="1"/>
  <c r="J94" i="37"/>
  <c r="J92" i="37"/>
  <c r="H69" i="58"/>
  <c r="H69" i="41" s="1"/>
  <c r="G51" i="26"/>
  <c r="I23" i="37"/>
  <c r="I26" i="37"/>
  <c r="I25" i="37"/>
  <c r="I24" i="37"/>
  <c r="J20" i="37"/>
  <c r="J22" i="37"/>
  <c r="J21" i="37"/>
  <c r="J19" i="37"/>
  <c r="I74" i="37"/>
  <c r="I73" i="37"/>
  <c r="I72" i="37"/>
  <c r="I71" i="37"/>
  <c r="I207" i="35"/>
  <c r="G50" i="26"/>
  <c r="J68" i="58"/>
  <c r="J69" i="58"/>
  <c r="J67" i="58"/>
  <c r="J70" i="58"/>
  <c r="I52" i="58"/>
  <c r="I54" i="58"/>
  <c r="I53" i="58"/>
  <c r="I51" i="58"/>
  <c r="I89" i="58"/>
  <c r="I90" i="58"/>
  <c r="I87" i="58"/>
  <c r="I88" i="58"/>
  <c r="H35" i="58"/>
  <c r="H35" i="41" s="1"/>
  <c r="H37" i="58"/>
  <c r="H37" i="41" s="1"/>
  <c r="H36" i="58"/>
  <c r="H36" i="41" s="1"/>
  <c r="H38" i="58"/>
  <c r="H38" i="41" s="1"/>
  <c r="J37" i="58"/>
  <c r="J37" i="41" s="1"/>
  <c r="J38" i="58"/>
  <c r="J38" i="41" s="1"/>
  <c r="J36" i="58"/>
  <c r="J36" i="41" s="1"/>
  <c r="J35" i="58"/>
  <c r="H54" i="58"/>
  <c r="H54" i="41" s="1"/>
  <c r="H51" i="58"/>
  <c r="H51" i="41" s="1"/>
  <c r="H52" i="58"/>
  <c r="H52" i="41" s="1"/>
  <c r="H53" i="58"/>
  <c r="H53" i="41" s="1"/>
  <c r="I219" i="35"/>
  <c r="G53" i="26"/>
  <c r="J22" i="58"/>
  <c r="J21" i="58"/>
  <c r="J20" i="58"/>
  <c r="J19" i="58"/>
  <c r="H186" i="35"/>
  <c r="C50" i="26"/>
  <c r="I69" i="37"/>
  <c r="I70" i="37"/>
  <c r="I67" i="37"/>
  <c r="I68" i="37"/>
  <c r="J77" i="58"/>
  <c r="J77" i="41" s="1"/>
  <c r="J75" i="58"/>
  <c r="J75" i="41" s="1"/>
  <c r="J78" i="58"/>
  <c r="J78" i="41" s="1"/>
  <c r="J76" i="58"/>
  <c r="J76" i="41" s="1"/>
  <c r="I31" i="37"/>
  <c r="I33" i="37"/>
  <c r="I32" i="37"/>
  <c r="I34" i="37"/>
  <c r="F51" i="26"/>
  <c r="H211" i="35"/>
  <c r="J43" i="58"/>
  <c r="J45" i="58"/>
  <c r="J44" i="58"/>
  <c r="J46" i="58"/>
  <c r="J35" i="41"/>
  <c r="I24" i="58"/>
  <c r="I26" i="58"/>
  <c r="I25" i="58"/>
  <c r="I23" i="58"/>
  <c r="G52" i="26"/>
  <c r="I215" i="35"/>
  <c r="I55" i="37"/>
  <c r="I56" i="37"/>
  <c r="I58" i="37"/>
  <c r="I57" i="37"/>
  <c r="H78" i="58"/>
  <c r="H78" i="41" s="1"/>
  <c r="H76" i="58"/>
  <c r="H76" i="41" s="1"/>
  <c r="H75" i="58"/>
  <c r="H75" i="41" s="1"/>
  <c r="H77" i="58"/>
  <c r="H77" i="41" s="1"/>
  <c r="G223" i="35"/>
  <c r="E54" i="26"/>
  <c r="H54" i="26" s="1"/>
  <c r="I202" i="35"/>
  <c r="D54" i="26"/>
  <c r="C51" i="26"/>
  <c r="I71" i="58"/>
  <c r="I72" i="58"/>
  <c r="I74" i="58"/>
  <c r="I73" i="58"/>
  <c r="H198" i="35"/>
  <c r="C53" i="26"/>
  <c r="H194" i="35"/>
  <c r="C52" i="26"/>
  <c r="J39" i="58"/>
  <c r="J41" i="58"/>
  <c r="J40" i="58"/>
  <c r="J42" i="58"/>
  <c r="H20" i="58"/>
  <c r="H20" i="41" s="1"/>
  <c r="H19" i="58"/>
  <c r="H19" i="41" s="1"/>
  <c r="H22" i="58"/>
  <c r="H22" i="41" s="1"/>
  <c r="H21" i="58"/>
  <c r="H21" i="41" s="1"/>
  <c r="J27" i="37"/>
  <c r="J29" i="37"/>
  <c r="J30" i="37"/>
  <c r="J28" i="37"/>
  <c r="I91" i="37"/>
  <c r="I92" i="37"/>
  <c r="I94" i="37"/>
  <c r="I93" i="37"/>
  <c r="I38" i="58"/>
  <c r="I36" i="58"/>
  <c r="I37" i="58"/>
  <c r="I35" i="58"/>
  <c r="I62" i="58"/>
  <c r="I61" i="58"/>
  <c r="I60" i="58"/>
  <c r="I59" i="58"/>
  <c r="H207" i="35"/>
  <c r="F50" i="26"/>
  <c r="E53" i="26"/>
  <c r="H53" i="26" s="1"/>
  <c r="G219" i="35"/>
  <c r="E50" i="26"/>
  <c r="H50" i="26" s="1"/>
  <c r="I59" i="37"/>
  <c r="I62" i="37"/>
  <c r="I60" i="37"/>
  <c r="I61" i="37"/>
  <c r="J67" i="37"/>
  <c r="J70" i="37"/>
  <c r="J68" i="37"/>
  <c r="J69" i="37"/>
  <c r="I39" i="37"/>
  <c r="I42" i="37"/>
  <c r="I41" i="37"/>
  <c r="I40" i="37"/>
  <c r="J94" i="58"/>
  <c r="J93" i="58"/>
  <c r="J92" i="58"/>
  <c r="J91" i="58"/>
  <c r="J91" i="41" s="1"/>
  <c r="H43" i="58"/>
  <c r="H43" i="41" s="1"/>
  <c r="H46" i="58"/>
  <c r="H46" i="41" s="1"/>
  <c r="H44" i="58"/>
  <c r="H44" i="41" s="1"/>
  <c r="H45" i="58"/>
  <c r="H45" i="41" s="1"/>
  <c r="J85" i="37"/>
  <c r="J86" i="37"/>
  <c r="J84" i="37"/>
  <c r="J83" i="37"/>
  <c r="I75" i="58"/>
  <c r="I77" i="58"/>
  <c r="I78" i="58"/>
  <c r="I76" i="58"/>
  <c r="J55" i="37"/>
  <c r="J55" i="41" s="1"/>
  <c r="J56" i="37"/>
  <c r="J56" i="41" s="1"/>
  <c r="J58" i="37"/>
  <c r="J58" i="41" s="1"/>
  <c r="J57" i="37"/>
  <c r="J57" i="41" s="1"/>
  <c r="H28" i="58"/>
  <c r="H28" i="41" s="1"/>
  <c r="H30" i="58"/>
  <c r="H30" i="41" s="1"/>
  <c r="H29" i="58"/>
  <c r="H29" i="41" s="1"/>
  <c r="H27" i="58"/>
  <c r="H27" i="41" s="1"/>
  <c r="J59" i="37"/>
  <c r="J59" i="41" s="1"/>
  <c r="J60" i="37"/>
  <c r="J60" i="41" s="1"/>
  <c r="J61" i="37"/>
  <c r="J61" i="41" s="1"/>
  <c r="J62" i="37"/>
  <c r="J62" i="41" s="1"/>
  <c r="H15" i="58"/>
  <c r="H17" i="58"/>
  <c r="H18" i="58"/>
  <c r="H18" i="41" s="1"/>
  <c r="H16" i="58"/>
  <c r="H202" i="35"/>
  <c r="C54" i="26"/>
  <c r="J90" i="37"/>
  <c r="J88" i="37"/>
  <c r="J89" i="37"/>
  <c r="J87" i="37"/>
  <c r="H90" i="58"/>
  <c r="H90" i="41" s="1"/>
  <c r="H87" i="58"/>
  <c r="H87" i="41" s="1"/>
  <c r="H89" i="58"/>
  <c r="H89" i="41" s="1"/>
  <c r="H88" i="58"/>
  <c r="H88" i="41" s="1"/>
  <c r="I186" i="35"/>
  <c r="D50" i="26"/>
  <c r="J39" i="37"/>
  <c r="J42" i="37"/>
  <c r="J40" i="37"/>
  <c r="J41" i="37"/>
  <c r="D51" i="26"/>
  <c r="J51" i="26" s="1"/>
  <c r="I190" i="35"/>
  <c r="I85" i="58"/>
  <c r="I86" i="58"/>
  <c r="I84" i="58"/>
  <c r="I83" i="58"/>
  <c r="I70" i="58"/>
  <c r="I69" i="58"/>
  <c r="I68" i="58"/>
  <c r="I67" i="58"/>
  <c r="J29" i="58"/>
  <c r="J28" i="58"/>
  <c r="J30" i="58"/>
  <c r="J27" i="58"/>
  <c r="F53" i="26"/>
  <c r="H92" i="58"/>
  <c r="H92" i="41" s="1"/>
  <c r="H93" i="58"/>
  <c r="H93" i="41" s="1"/>
  <c r="H91" i="58"/>
  <c r="H91" i="41" s="1"/>
  <c r="H94" i="58"/>
  <c r="H94" i="41" s="1"/>
  <c r="I49" i="58"/>
  <c r="I47" i="58"/>
  <c r="I48" i="58"/>
  <c r="I50" i="58"/>
  <c r="I90" i="37"/>
  <c r="I89" i="37"/>
  <c r="I87" i="37"/>
  <c r="I88" i="37"/>
  <c r="I223" i="35"/>
  <c r="G54" i="26"/>
  <c r="H71" i="58"/>
  <c r="H71" i="41" s="1"/>
  <c r="H73" i="58"/>
  <c r="H73" i="41" s="1"/>
  <c r="H74" i="58"/>
  <c r="H74" i="41" s="1"/>
  <c r="H72" i="58"/>
  <c r="H72" i="41" s="1"/>
  <c r="J26" i="58"/>
  <c r="J26" i="41" s="1"/>
  <c r="J25" i="58"/>
  <c r="J25" i="41" s="1"/>
  <c r="J24" i="58"/>
  <c r="J24" i="41" s="1"/>
  <c r="J23" i="58"/>
  <c r="J23" i="41" s="1"/>
  <c r="I75" i="37"/>
  <c r="I77" i="37"/>
  <c r="I78" i="37"/>
  <c r="I76" i="37"/>
  <c r="J84" i="58"/>
  <c r="J86" i="58"/>
  <c r="J85" i="58"/>
  <c r="J83" i="58"/>
  <c r="I93" i="58"/>
  <c r="I92" i="58"/>
  <c r="I91" i="58"/>
  <c r="I94" i="58"/>
  <c r="I37" i="37"/>
  <c r="I37" i="41" s="1"/>
  <c r="I36" i="37"/>
  <c r="I35" i="37"/>
  <c r="I38" i="37"/>
  <c r="H25" i="58"/>
  <c r="H25" i="41" s="1"/>
  <c r="H26" i="58"/>
  <c r="H26" i="41" s="1"/>
  <c r="H24" i="58"/>
  <c r="H24" i="41" s="1"/>
  <c r="H23" i="58"/>
  <c r="H23" i="41" s="1"/>
  <c r="G215" i="35"/>
  <c r="E52" i="26"/>
  <c r="H52" i="26" s="1"/>
  <c r="I64" i="58"/>
  <c r="I66" i="58"/>
  <c r="I63" i="58"/>
  <c r="I65" i="58"/>
  <c r="I56" i="58"/>
  <c r="I58" i="58"/>
  <c r="I57" i="58"/>
  <c r="I55" i="58"/>
  <c r="F52" i="26"/>
  <c r="I53" i="37"/>
  <c r="I54" i="37"/>
  <c r="I52" i="37"/>
  <c r="I51" i="37"/>
  <c r="H58" i="58"/>
  <c r="H58" i="41" s="1"/>
  <c r="H57" i="58"/>
  <c r="H57" i="41" s="1"/>
  <c r="H56" i="58"/>
  <c r="H56" i="41" s="1"/>
  <c r="H55" i="58"/>
  <c r="H55" i="41" s="1"/>
  <c r="G211" i="35"/>
  <c r="E51" i="26"/>
  <c r="H51" i="26" s="1"/>
  <c r="I29" i="37"/>
  <c r="I29" i="41" s="1"/>
  <c r="I30" i="37"/>
  <c r="I30" i="41" s="1"/>
  <c r="I27" i="37"/>
  <c r="I27" i="41" s="1"/>
  <c r="I28" i="37"/>
  <c r="I28" i="41" s="1"/>
  <c r="H223" i="35"/>
  <c r="F54" i="26"/>
  <c r="I44" i="58"/>
  <c r="I44" i="41" s="1"/>
  <c r="I46" i="58"/>
  <c r="I46" i="41" s="1"/>
  <c r="I43" i="58"/>
  <c r="I43" i="41" s="1"/>
  <c r="I45" i="58"/>
  <c r="I45" i="41" s="1"/>
  <c r="H59" i="58"/>
  <c r="H59" i="41" s="1"/>
  <c r="H60" i="58"/>
  <c r="H60" i="41" s="1"/>
  <c r="H62" i="58"/>
  <c r="H62" i="41" s="1"/>
  <c r="H61" i="58"/>
  <c r="H61" i="41" s="1"/>
  <c r="D53" i="26"/>
  <c r="I198" i="35"/>
  <c r="I21" i="37"/>
  <c r="I21" i="41" s="1"/>
  <c r="I19" i="37"/>
  <c r="I19" i="41" s="1"/>
  <c r="I22" i="37"/>
  <c r="I22" i="41" s="1"/>
  <c r="I20" i="37"/>
  <c r="I20" i="41" s="1"/>
  <c r="J73" i="37"/>
  <c r="J73" i="41" s="1"/>
  <c r="J71" i="37"/>
  <c r="J71" i="41" s="1"/>
  <c r="J74" i="37"/>
  <c r="J74" i="41" s="1"/>
  <c r="J72" i="37"/>
  <c r="J72" i="41" s="1"/>
  <c r="J53" i="37"/>
  <c r="J53" i="41" s="1"/>
  <c r="J54" i="37"/>
  <c r="J54" i="41" s="1"/>
  <c r="J52" i="37"/>
  <c r="J52" i="41" s="1"/>
  <c r="J51" i="37"/>
  <c r="J51" i="41" s="1"/>
  <c r="J31" i="58"/>
  <c r="J33" i="58"/>
  <c r="J34" i="58"/>
  <c r="J32" i="58"/>
  <c r="H39" i="58"/>
  <c r="H39" i="41" s="1"/>
  <c r="H40" i="58"/>
  <c r="H40" i="41" s="1"/>
  <c r="H41" i="58"/>
  <c r="H41" i="41" s="1"/>
  <c r="H42" i="58"/>
  <c r="H42" i="41" s="1"/>
  <c r="I41" i="58"/>
  <c r="I42" i="58"/>
  <c r="I39" i="58"/>
  <c r="I40" i="58"/>
  <c r="J44" i="37"/>
  <c r="J43" i="37"/>
  <c r="J46" i="37"/>
  <c r="J45" i="37"/>
  <c r="I83" i="37"/>
  <c r="I84" i="37"/>
  <c r="I85" i="37"/>
  <c r="I86" i="37"/>
  <c r="J90" i="58"/>
  <c r="J88" i="58"/>
  <c r="J89" i="58"/>
  <c r="J87" i="58"/>
  <c r="D52" i="26"/>
  <c r="I194" i="35"/>
  <c r="J93" i="41" l="1"/>
  <c r="J94" i="41"/>
  <c r="J46" i="41"/>
  <c r="J41" i="41"/>
  <c r="J53" i="26"/>
  <c r="J92" i="41"/>
  <c r="J70" i="41"/>
  <c r="J67" i="41"/>
  <c r="J42" i="41"/>
  <c r="J50" i="26"/>
  <c r="I53" i="41"/>
  <c r="I38" i="41"/>
  <c r="I76" i="41"/>
  <c r="J20" i="41"/>
  <c r="I83" i="41"/>
  <c r="I52" i="41"/>
  <c r="I54" i="41"/>
  <c r="I77" i="41"/>
  <c r="I35" i="41"/>
  <c r="I88" i="41"/>
  <c r="I89" i="41"/>
  <c r="J68" i="41"/>
  <c r="J45" i="41"/>
  <c r="I85" i="41"/>
  <c r="I84" i="41"/>
  <c r="J40" i="41"/>
  <c r="I36" i="41"/>
  <c r="I87" i="41"/>
  <c r="J39" i="41"/>
  <c r="J69" i="41"/>
  <c r="J19" i="41"/>
  <c r="J44" i="41"/>
  <c r="I78" i="41"/>
  <c r="I90" i="41"/>
  <c r="I86" i="41"/>
  <c r="I51" i="41"/>
  <c r="I59" i="41"/>
  <c r="J21" i="41"/>
  <c r="J22" i="41"/>
  <c r="I75" i="41"/>
  <c r="I61" i="41"/>
  <c r="J43" i="41"/>
  <c r="I60" i="41"/>
  <c r="I53" i="26"/>
  <c r="I62" i="41"/>
  <c r="I51" i="26"/>
  <c r="J88" i="41"/>
  <c r="I39" i="41"/>
  <c r="I93" i="41"/>
  <c r="I68" i="41"/>
  <c r="J50" i="37"/>
  <c r="J49" i="37"/>
  <c r="J47" i="37"/>
  <c r="J48" i="37"/>
  <c r="J18" i="37"/>
  <c r="J16" i="37"/>
  <c r="J17" i="37"/>
  <c r="J15" i="37"/>
  <c r="J90" i="41"/>
  <c r="J83" i="41"/>
  <c r="I94" i="41"/>
  <c r="I52" i="26"/>
  <c r="J49" i="58"/>
  <c r="J48" i="58"/>
  <c r="J50" i="58"/>
  <c r="J47" i="58"/>
  <c r="I67" i="41"/>
  <c r="J66" i="37"/>
  <c r="J63" i="37"/>
  <c r="J65" i="37"/>
  <c r="J64" i="37"/>
  <c r="J31" i="37"/>
  <c r="J31" i="41" s="1"/>
  <c r="J32" i="37"/>
  <c r="J32" i="41" s="1"/>
  <c r="J33" i="37"/>
  <c r="J33" i="41" s="1"/>
  <c r="J34" i="37"/>
  <c r="J34" i="41" s="1"/>
  <c r="I54" i="26"/>
  <c r="J84" i="41"/>
  <c r="I92" i="41"/>
  <c r="I50" i="37"/>
  <c r="I50" i="41" s="1"/>
  <c r="I48" i="37"/>
  <c r="I48" i="41" s="1"/>
  <c r="I47" i="37"/>
  <c r="I47" i="41" s="1"/>
  <c r="I49" i="37"/>
  <c r="I49" i="41" s="1"/>
  <c r="J52" i="26"/>
  <c r="I70" i="41"/>
  <c r="J16" i="58"/>
  <c r="J17" i="58"/>
  <c r="J15" i="58"/>
  <c r="J18" i="58"/>
  <c r="H33" i="58"/>
  <c r="H33" i="41" s="1"/>
  <c r="H31" i="58"/>
  <c r="H31" i="41" s="1"/>
  <c r="H34" i="58"/>
  <c r="H34" i="41" s="1"/>
  <c r="H32" i="58"/>
  <c r="H32" i="41" s="1"/>
  <c r="I82" i="37"/>
  <c r="I79" i="37"/>
  <c r="I80" i="37"/>
  <c r="I81" i="37"/>
  <c r="J86" i="41"/>
  <c r="H65" i="58"/>
  <c r="H65" i="41" s="1"/>
  <c r="H64" i="58"/>
  <c r="H64" i="41" s="1"/>
  <c r="H63" i="58"/>
  <c r="H63" i="41" s="1"/>
  <c r="H66" i="58"/>
  <c r="H66" i="41" s="1"/>
  <c r="I91" i="41"/>
  <c r="J54" i="26"/>
  <c r="I69" i="41"/>
  <c r="J65" i="58"/>
  <c r="J64" i="58"/>
  <c r="J63" i="58"/>
  <c r="J66" i="58"/>
  <c r="I71" i="41"/>
  <c r="I24" i="41"/>
  <c r="H16" i="41"/>
  <c r="J85" i="41"/>
  <c r="J28" i="41"/>
  <c r="J79" i="37"/>
  <c r="J82" i="37"/>
  <c r="J80" i="37"/>
  <c r="J81" i="37"/>
  <c r="I57" i="41"/>
  <c r="I50" i="26"/>
  <c r="I72" i="41"/>
  <c r="I25" i="41"/>
  <c r="I81" i="58"/>
  <c r="I79" i="58"/>
  <c r="I80" i="58"/>
  <c r="I82" i="58"/>
  <c r="I40" i="41"/>
  <c r="J30" i="41"/>
  <c r="I64" i="37"/>
  <c r="I64" i="41" s="1"/>
  <c r="I66" i="37"/>
  <c r="I66" i="41" s="1"/>
  <c r="I63" i="37"/>
  <c r="I63" i="41" s="1"/>
  <c r="I65" i="37"/>
  <c r="I65" i="41" s="1"/>
  <c r="I58" i="41"/>
  <c r="I32" i="58"/>
  <c r="I32" i="41" s="1"/>
  <c r="I34" i="58"/>
  <c r="I34" i="41" s="1"/>
  <c r="I31" i="58"/>
  <c r="I31" i="41" s="1"/>
  <c r="I33" i="58"/>
  <c r="I33" i="41" s="1"/>
  <c r="I15" i="37"/>
  <c r="I16" i="37"/>
  <c r="I18" i="37"/>
  <c r="I17" i="37"/>
  <c r="I73" i="41"/>
  <c r="I26" i="41"/>
  <c r="J81" i="58"/>
  <c r="J80" i="58"/>
  <c r="J79" i="58"/>
  <c r="J82" i="58"/>
  <c r="J87" i="41"/>
  <c r="H17" i="41"/>
  <c r="I41" i="41"/>
  <c r="I18" i="58"/>
  <c r="I16" i="58"/>
  <c r="I17" i="58"/>
  <c r="I15" i="58"/>
  <c r="J29" i="41"/>
  <c r="I56" i="41"/>
  <c r="I74" i="41"/>
  <c r="I23" i="41"/>
  <c r="H49" i="58"/>
  <c r="H49" i="41" s="1"/>
  <c r="H48" i="58"/>
  <c r="H48" i="41" s="1"/>
  <c r="H47" i="58"/>
  <c r="H47" i="41" s="1"/>
  <c r="H50" i="58"/>
  <c r="H50" i="41" s="1"/>
  <c r="J89" i="41"/>
  <c r="H15" i="41"/>
  <c r="I42" i="41"/>
  <c r="J27" i="41"/>
  <c r="H81" i="58"/>
  <c r="H81" i="41" s="1"/>
  <c r="H80" i="58"/>
  <c r="H80" i="41" s="1"/>
  <c r="H79" i="58"/>
  <c r="H79" i="41" s="1"/>
  <c r="H82" i="58"/>
  <c r="H82" i="41" s="1"/>
  <c r="I55" i="41"/>
  <c r="J50" i="41" l="1"/>
  <c r="C38" i="63"/>
  <c r="H423" i="58"/>
  <c r="F194" i="66" s="1"/>
  <c r="I81" i="41"/>
  <c r="I424" i="58"/>
  <c r="F241" i="66" s="1"/>
  <c r="I423" i="58"/>
  <c r="I17" i="41"/>
  <c r="C18" i="63"/>
  <c r="J80" i="41"/>
  <c r="I79" i="41"/>
  <c r="J424" i="58"/>
  <c r="E35" i="53" s="1"/>
  <c r="F35" i="53" s="1"/>
  <c r="H29" i="53" s="1"/>
  <c r="J47" i="41"/>
  <c r="C48" i="63"/>
  <c r="I18" i="41"/>
  <c r="J82" i="41"/>
  <c r="I82" i="41"/>
  <c r="J49" i="41"/>
  <c r="E23" i="53"/>
  <c r="F23" i="53" s="1"/>
  <c r="I16" i="41"/>
  <c r="J79" i="41"/>
  <c r="J64" i="41"/>
  <c r="J423" i="58"/>
  <c r="J424" i="37"/>
  <c r="J423" i="37"/>
  <c r="J15" i="41"/>
  <c r="I423" i="37"/>
  <c r="I15" i="41"/>
  <c r="I424" i="37"/>
  <c r="F97" i="66" s="1"/>
  <c r="J65" i="41"/>
  <c r="C28" i="63"/>
  <c r="J17" i="41"/>
  <c r="J63" i="41"/>
  <c r="J16" i="41"/>
  <c r="H424" i="58"/>
  <c r="E11" i="53" s="1"/>
  <c r="F11" i="53" s="1"/>
  <c r="J66" i="41"/>
  <c r="C58" i="63"/>
  <c r="J18" i="41"/>
  <c r="J81" i="41"/>
  <c r="I80" i="41"/>
  <c r="J48" i="41"/>
  <c r="H423" i="41" l="1"/>
  <c r="J424" i="41"/>
  <c r="F289" i="66"/>
  <c r="E299" i="38"/>
  <c r="M194" i="66" s="1"/>
  <c r="N194" i="66" s="1"/>
  <c r="E29" i="53"/>
  <c r="F29" i="53" s="1"/>
  <c r="G29" i="53" s="1"/>
  <c r="E329" i="38" s="1"/>
  <c r="G11" i="53"/>
  <c r="E293" i="38" s="1"/>
  <c r="H5" i="53"/>
  <c r="G5" i="53" s="1"/>
  <c r="E281" i="38" s="1"/>
  <c r="F145" i="66"/>
  <c r="I425" i="37"/>
  <c r="E311" i="38"/>
  <c r="M98" i="66" s="1"/>
  <c r="F98" i="66"/>
  <c r="I423" i="41"/>
  <c r="J425" i="37"/>
  <c r="F146" i="66"/>
  <c r="J423" i="41"/>
  <c r="E335" i="38"/>
  <c r="M146" i="66" s="1"/>
  <c r="H17" i="53"/>
  <c r="H424" i="41"/>
  <c r="F193" i="66"/>
  <c r="F242" i="66"/>
  <c r="E323" i="38"/>
  <c r="M242" i="66" s="1"/>
  <c r="I425" i="58"/>
  <c r="F290" i="66"/>
  <c r="E347" i="38"/>
  <c r="M290" i="66" s="1"/>
  <c r="J425" i="58"/>
  <c r="H425" i="58"/>
  <c r="E17" i="53"/>
  <c r="F17" i="53" s="1"/>
  <c r="H23" i="53" s="1"/>
  <c r="G23" i="53" s="1"/>
  <c r="E317" i="38" s="1"/>
  <c r="I424" i="41"/>
  <c r="H35" i="53" l="1"/>
  <c r="G35" i="53" s="1"/>
  <c r="E341" i="38" s="1"/>
  <c r="J484" i="58" s="1"/>
  <c r="Z194" i="66"/>
  <c r="Y50" i="66"/>
  <c r="Y194" i="66"/>
  <c r="Z50" i="66"/>
  <c r="N290" i="66"/>
  <c r="I484" i="58"/>
  <c r="L241" i="66"/>
  <c r="N242" i="66"/>
  <c r="G17" i="53"/>
  <c r="E305" i="38" s="1"/>
  <c r="J484" i="37"/>
  <c r="L145" i="66"/>
  <c r="P145" i="66" s="1"/>
  <c r="H425" i="41"/>
  <c r="M3" i="41" s="1"/>
  <c r="C39" i="63"/>
  <c r="C32" i="63"/>
  <c r="J425" i="41"/>
  <c r="O3" i="41" s="1"/>
  <c r="C59" i="63"/>
  <c r="C52" i="63"/>
  <c r="N146" i="66"/>
  <c r="C22" i="63"/>
  <c r="C29" i="63"/>
  <c r="N98" i="66"/>
  <c r="H484" i="37"/>
  <c r="L49" i="66"/>
  <c r="C49" i="63"/>
  <c r="C42" i="63"/>
  <c r="C12" i="63"/>
  <c r="C19" i="63"/>
  <c r="I425" i="41"/>
  <c r="N3" i="41" s="1"/>
  <c r="L193" i="66"/>
  <c r="H484" i="58"/>
  <c r="L289" i="66" l="1"/>
  <c r="P289" i="66" s="1"/>
  <c r="N145" i="66"/>
  <c r="J484" i="41"/>
  <c r="R49" i="66"/>
  <c r="T49" i="66" s="1"/>
  <c r="P49" i="66"/>
  <c r="V49" i="66" s="1"/>
  <c r="X49" i="66" s="1"/>
  <c r="N49" i="66"/>
  <c r="H484" i="41"/>
  <c r="P193" i="66"/>
  <c r="V193" i="66" s="1"/>
  <c r="X193" i="66" s="1"/>
  <c r="R193" i="66"/>
  <c r="T193" i="66" s="1"/>
  <c r="Z98" i="66"/>
  <c r="Y242" i="66"/>
  <c r="Z242" i="66"/>
  <c r="I484" i="37"/>
  <c r="I484" i="41" s="1"/>
  <c r="L97" i="66"/>
  <c r="Y98" i="66"/>
  <c r="Z146" i="66"/>
  <c r="Y290" i="66"/>
  <c r="Y146" i="66"/>
  <c r="Z290" i="66"/>
  <c r="P241" i="66"/>
  <c r="N241" i="66"/>
  <c r="N193" i="66"/>
  <c r="N289" i="66" l="1"/>
  <c r="O289" i="66" s="1"/>
  <c r="V289" i="66" s="1"/>
  <c r="X289" i="66" s="1"/>
  <c r="O193" i="66"/>
  <c r="Q193" i="66" s="1"/>
  <c r="P97" i="66"/>
  <c r="N97" i="66"/>
  <c r="O241" i="66" s="1"/>
  <c r="Y193" i="66"/>
  <c r="Y49" i="66"/>
  <c r="Z193" i="66"/>
  <c r="Z49" i="66"/>
  <c r="O49" i="66"/>
  <c r="U289" i="66"/>
  <c r="Z289" i="66"/>
  <c r="Y145" i="66"/>
  <c r="O145" i="66"/>
  <c r="Z145" i="66"/>
  <c r="Y289" i="66"/>
  <c r="Q289" i="66" l="1"/>
  <c r="R289" i="66" s="1"/>
  <c r="T289" i="66" s="1"/>
  <c r="U193" i="66"/>
  <c r="U49" i="66"/>
  <c r="Q49" i="66"/>
  <c r="V145" i="66"/>
  <c r="X145" i="66" s="1"/>
  <c r="Q145" i="66"/>
  <c r="R145" i="66" s="1"/>
  <c r="T145" i="66" s="1"/>
  <c r="U145" i="66"/>
  <c r="Q241" i="66"/>
  <c r="R241" i="66" s="1"/>
  <c r="T241" i="66" s="1"/>
  <c r="U241" i="66"/>
  <c r="V241" i="66"/>
  <c r="X241" i="66" s="1"/>
  <c r="Y241" i="66"/>
  <c r="Z97" i="66"/>
  <c r="Y97" i="66"/>
  <c r="O97" i="66"/>
  <c r="Z241" i="66"/>
  <c r="Q97" i="66" l="1"/>
  <c r="R97" i="66" s="1"/>
  <c r="T97" i="66" s="1"/>
  <c r="V97" i="66"/>
  <c r="X97" i="66" s="1"/>
  <c r="U97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<sst xmlns="http://schemas.openxmlformats.org/spreadsheetml/2006/main" count="4747" uniqueCount="340">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</sst>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9F0-880A-2C741C969F5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0-49F0-880A-2C741C96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0-4D2B-AFC0-D9C7CAFD4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2-41DA-9012-45CDB294E62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C2-41DA-9012-45CDB294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6-44B7-BCCB-9B63175D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12392630.19444146</c:v>
                </c:pt>
                <c:pt idx="2">
                  <c:v>9790318.096639527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5-4DB4-9820-93F9F8483146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5-4DB4-9820-93F9F8483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5-4A07-8955-71EA75AF3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203848.02665897482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205066.21856529321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7704219.9943146361</c:v>
                </c:pt>
                <c:pt idx="5">
                  <c:v>7704219.9943146361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2414342.5890413495</c:v>
                </c:pt>
                <c:pt idx="5">
                  <c:v>2414342.5890413499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1270314.6332257036</c:v>
                </c:pt>
                <c:pt idx="2">
                  <c:v>1231324.21385124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0-4864-968D-8361958D212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0-4864-968D-8361958D2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3988913.6265428681</c:v>
                </c:pt>
                <c:pt idx="2">
                  <c:v>4007023.2138010273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4-4B66-9E39-C7BFFD64A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47.164618417542492</c:v>
                </c:pt>
                <c:pt idx="2">
                  <c:v>48.432456899101439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6456663.7088546427</c:v>
                </c:pt>
                <c:pt idx="2">
                  <c:v>6645750.798918494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7731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42592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54166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888888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00463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2361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35184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038958333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70284.554056313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4452.3470668271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2345.6403851465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85865.7495726999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6861973.5066809058"/>
    <n v="0"/>
    <n v="295933.04302308214"/>
    <n v="2914.9101192356643"/>
    <n v="0"/>
    <n v="0"/>
    <n v="0"/>
    <n v="-1779201.9560892861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2150400.0267747981"/>
    <n v="0"/>
    <n v="0"/>
    <n v="21927.581361856195"/>
    <n v="0"/>
    <n v="0"/>
    <n v="0"/>
    <n v="2751255.4680073387"/>
    <n v="2751255.4680073387"/>
    <n v="21927.581361856195"/>
    <n v="7.4670173903906374"/>
    <n v="7.5265297233099693"/>
    <n v="5.9512332919332188E-2"/>
    <n v="7.4670173903906374"/>
    <n v="550251.09360146779"/>
    <n v="554636.60987383907"/>
    <n v="4385.5162723712392"/>
    <n v="550251.09360146779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6861973.5066809058"/>
    <n v="0"/>
    <n v="307470.55071854044"/>
    <n v="2890.4979416445458"/>
    <n v="0"/>
    <n v="0"/>
    <n v="0"/>
    <n v="-1788036.7253170181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2150400.0267747981"/>
    <n v="0"/>
    <n v="0"/>
    <n v="21730.211139686518"/>
    <n v="0"/>
    <n v="0"/>
    <n v="0"/>
    <n v="2720873.6580193187"/>
    <n v="2720873.6580193187"/>
    <n v="21730.211139686518"/>
    <n v="7.3845599428107516"/>
    <n v="7.443536605052306"/>
    <n v="5.8976662241554796E-2"/>
    <n v="7.3845599428107516"/>
    <n v="544174.73160386377"/>
    <n v="548520.77383180102"/>
    <n v="4346.0422279373042"/>
    <n v="544174.73160386377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42246.48763373005"/>
    <n v="0"/>
    <n v="256234.83946537593"/>
    <n v="871.08988076433457"/>
    <n v="0"/>
    <n v="0"/>
    <n v="0"/>
    <n v="508887.32286358252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63942.56226655166"/>
    <n v="0"/>
    <n v="0"/>
    <n v="6717.4186381438076"/>
    <n v="0"/>
    <n v="0"/>
    <n v="0"/>
    <n v="1237658.1585355294"/>
    <n v="1237658.1585355294"/>
    <n v="6717.4186381438076"/>
    <n v="3.3590537485917684"/>
    <n v="3.3772850914724364"/>
    <n v="1.8231342880667821E-2"/>
    <n v="3.3590537485917684"/>
    <n v="247531.6317071059"/>
    <n v="248875.11543473467"/>
    <n v="1343.4837276287617"/>
    <n v="247531.6317071059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42246.48763373028"/>
    <n v="0"/>
    <n v="268249.01834925939"/>
    <n v="895.50205835545398"/>
    <n v="0"/>
    <n v="0"/>
    <n v="0"/>
    <n v="556712.51146577811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63942.56226655171"/>
    <n v="0"/>
    <n v="0"/>
    <n v="6914.7888603134843"/>
    <n v="0"/>
    <n v="0"/>
    <n v="0"/>
    <n v="1286149.5557817088"/>
    <n v="1286149.5557817088"/>
    <n v="6914.7888603134843"/>
    <n v="3.4906613403737889"/>
    <n v="3.509428353932234"/>
    <n v="1.8767013558445209E-2"/>
    <n v="3.4906613403737889"/>
    <n v="257229.91115634178"/>
    <n v="258612.8689284045"/>
    <n v="1382.9577720626969"/>
    <n v="257229.91115634181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861973.5066809058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2150400.0267747981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6861973.5066809058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2150400.0267747981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42246.48763373005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263942.56226655166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42246.48763373028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263942.56226655171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12392630.19444146</v>
      </c>
      <c r="R37" s="342">
        <f t="shared" ref="R37:R38" si="0">1-Q37/$Q$35</f>
        <v>0.38036849027792696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9790318.096639527</v>
      </c>
      <c r="R38" s="342">
        <f t="shared" si="0"/>
        <v>0.51048409516802362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/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203848.02665897482</v>
      </c>
      <c r="J5" s="10">
        <f>SUMIFS('Resultat-Produktion &amp; forbrug'!$N$3:$N$1000,'Resultat-Produktion &amp; forbrug'!$A$3:$A$1000,Adfærd!$G5,'Resultat-Produktion &amp; forbrug'!$D$3:$D$1000,Adfærd!J$4)</f>
        <v>205066.21856529321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0.92359551211194857</v>
      </c>
      <c r="AC3" s="230">
        <f>SUM(E12:E14)/SUM(E12:E15)</f>
        <v>0.91827054490109961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0.46579769502117996</v>
      </c>
      <c r="AC5" s="346">
        <f t="shared" si="1"/>
        <v>0.45593257985793972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0.37530946113271868</v>
      </c>
      <c r="AC6" s="346">
        <f t="shared" si="1"/>
        <v>0.37638400456451676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18639863.655037832</v>
      </c>
      <c r="E12" s="130">
        <f>SUMIFS('Resultater - Danmark'!J$3:J$504,'Resultater - Danmark'!$F$3:$F$504,$A12)*D3</f>
        <v>17845368.345954176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2071095.9616708681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1982818.70510602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0.46579769502117996</v>
      </c>
      <c r="L12" s="131">
        <f t="shared" ref="L12:L28" si="5">E12/E$29</f>
        <v>0.45593257985793972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15018788.754722152</v>
      </c>
      <c r="E13" s="133">
        <f>SUMIFS('Resultater - Danmark'!J$3:J$504,'Resultater - Danmark'!$F$3:$F$504,$A13)*D4</f>
        <v>14731807.942024903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1668754.3060802389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1636867.5491138771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0.37530946113271868</v>
      </c>
      <c r="L13" s="134">
        <f t="shared" si="5"/>
        <v>0.37638400456451676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9766.3623055542048</v>
      </c>
      <c r="E14" s="133">
        <f>SUMIFS('Resultater - Danmark'!J$3:J$504,'Resultater - Danmark'!$F$3:$F$504,$A14)*D5</f>
        <v>10085.720529439053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1085.1513672837991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1120.6356143821176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2.4405484583248969E-4</v>
      </c>
      <c r="L14" s="134">
        <f t="shared" si="5"/>
        <v>2.5768078817806327E-4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6.9600823701961204E-2</v>
      </c>
      <c r="L15" s="134">
        <f t="shared" si="5"/>
        <v>7.4102171089851718E-2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4.5145436747650571E-2</v>
      </c>
      <c r="L16" s="134">
        <f t="shared" si="5"/>
        <v>4.8364940407203134E-2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9.0959909974132423E-3</v>
      </c>
      <c r="L18" s="134">
        <f t="shared" si="5"/>
        <v>9.4474587642990361E-3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1.8141453570543815E-2</v>
      </c>
      <c r="L19" s="134">
        <f t="shared" si="5"/>
        <v>1.8472795780345073E-2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1743733.1674536662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1515245.9453953849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1.8975397475173481E-3</v>
      </c>
      <c r="L20" s="134">
        <f t="shared" si="5"/>
        <v>1.9400431444040137E-3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-1266664.7695340686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-1227462.8752921629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9.4609601550039248E-5</v>
      </c>
      <c r="L21" s="134">
        <f t="shared" si="5"/>
        <v>9.6728782162319856E-5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19723096.985306643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20383745.098430585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2.1410107849980753E-3</v>
      </c>
      <c r="L22" s="134">
        <f t="shared" si="5"/>
        <v>2.1889677415005489E-3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-324298.75274267234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-203165.93454885297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8.2471284630621366E-3</v>
      </c>
      <c r="L23" s="134">
        <f t="shared" si="5"/>
        <v>8.4318576497363368E-3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3992657.0381550752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4010965.6722763837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7.15819344004457E-4</v>
      </c>
      <c r="L24" s="134">
        <f t="shared" si="5"/>
        <v>7.3185313392489502E-4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1.9491677022987484E-6</v>
      </c>
      <c r="L25" s="134">
        <f t="shared" si="5"/>
        <v>1.9928275247387611E-6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3.5670268738657428E-3</v>
      </c>
      <c r="L26" s="134">
        <f t="shared" si="5"/>
        <v>3.6469254684135927E-3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40017080.06346032</v>
      </c>
      <c r="E29" s="142">
        <f>SUM(E12:E28)</f>
        <v>39140366.655777194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8.7784679803929122E-2</v>
      </c>
      <c r="E30" s="146">
        <f>SUMPRODUCT(E12:E28,$H$12:$H$28)/E29</f>
        <v>8.9028214553125595E-2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1.1198568193614708E-2</v>
      </c>
      <c r="E31" s="146">
        <f>SUM(E21:E24)/E29</f>
        <v>1.1449407307324102E-2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804255168.19851792</v>
      </c>
      <c r="E32" s="123">
        <f>SUMPRODUCT(E12:E28,$I$12:$I$28)</f>
        <v>797713233.4678998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28.872760538326798</v>
      </c>
      <c r="E33" s="123">
        <f>E32*[1]Energiindhold!$C$10</f>
        <v>28.637905081497607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16280819.829951556</v>
      </c>
      <c r="E39" s="130">
        <f>SUMIFS('Resultater - Vestdanmark'!J$3:J$504,'Resultater - Vestdanmark'!$F$3:$F$504,$A39)*D3</f>
        <v>15586875.108985925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2359043.8250862737</v>
      </c>
      <c r="M39" s="130">
        <f>SUMIFS('Resultater - Østdanmark'!J$3:J$504,'Resultater - Østdanmark'!$F$3:$F$504,$A39)*D3</f>
        <v>2258493.2369682519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14022176.448242648</v>
      </c>
      <c r="E40" s="133">
        <f>SUMIFS('Resultater - Vestdanmark'!J$3:J$504,'Resultater - Vestdanmark'!$F$3:$F$504,$A40)*D4</f>
        <v>13754239.022753812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996612.30647950561</v>
      </c>
      <c r="M40" s="133">
        <f>SUMIFS('Resultater - Østdanmark'!J$3:J$504,'Resultater - Østdanmark'!$F$3:$F$504,$A40)*D4</f>
        <v>977568.91927108995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9010.1442263891222</v>
      </c>
      <c r="E41" s="133">
        <f>SUMIFS('Resultater - Vestdanmark'!J$3:J$504,'Resultater - Vestdanmark'!$F$3:$F$504,$A41)*D5</f>
        <v>9304.7742602810158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756.21807916508294</v>
      </c>
      <c r="M41" s="133">
        <f>SUMIFS('Resultater - Østdanmark'!J$3:J$504,'Resultater - Østdanmark'!$F$3:$F$504,$A41)*D5</f>
        <v>780.94626915803735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55810.751214204123</v>
      </c>
      <c r="E47" s="133">
        <f>SUMIFS('Resultater - Vestdanmark'!J$3:J$504,'Resultater - Vestdanmark'!$F$3:$F$504,$A47)/SUMIFS('Resultater - Danmark'!J$3:J$504,'Resultater - Danmark'!$F$3:$F$504,$A47)*E20</f>
        <v>55092.89141892772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20123.248785795862</v>
      </c>
      <c r="M47" s="133">
        <f>SUMIFS('Resultater - Østdanmark'!J$3:J$504,'Resultater - Østdanmark'!$F$3:$F$504,$A47)/SUMIFS('Resultater - Danmark'!J$3:J$504,'Resultater - Danmark'!$F$3:$F$504,$A47)*E20</f>
        <v>20841.108581072287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34668351.763464183</v>
      </c>
      <c r="E56" s="142">
        <f ca="1">SUM(E39:E55)</f>
        <v>33834097.976296611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5348728.2999961358</v>
      </c>
      <c r="M56" s="142">
        <f ca="1">SUM(M39:M55)</f>
        <v>5306268.6794805741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8.5936226962791434E-2</v>
      </c>
      <c r="E57" s="146">
        <f ca="1">SUMPRODUCT(E39:E55,$F$39:$F$55)/E56</f>
        <v>8.7136336565850986E-2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9.9765623632162653E-2</v>
      </c>
      <c r="M57" s="146">
        <f ca="1">SUMPRODUCT(M39:M55,$N$39:$N$55)/M56</f>
        <v>0.10109130239264208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1.0043136681578408E-2</v>
      </c>
      <c r="E58" s="146">
        <f ca="1">SUM(E48:E51)/E56</f>
        <v>1.023273084610718E-2</v>
      </c>
      <c r="I58" s="145" t="s">
        <v>160</v>
      </c>
      <c r="K58" s="146">
        <f ca="1">SUM(K48:K51)/K56</f>
        <v>1.898804560837036E-2</v>
      </c>
      <c r="L58" s="146">
        <f ca="1">SUM(L48:L51)/L56</f>
        <v>1.8687620516181683E-2</v>
      </c>
      <c r="M58" s="146">
        <f ca="1">SUM(M48:M51)/M56</f>
        <v>1.9207241122534708E-2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671488273.63161719</v>
      </c>
      <c r="E59" s="123">
        <f ca="1">SUMPRODUCT(E39:E55,$I$12:$I$28)</f>
        <v>664258811.47332835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132766894.56690092</v>
      </c>
      <c r="M59" s="123">
        <f ca="1">SUMPRODUCT(M39:M55,$I$12:$I$28)</f>
        <v>133454421.99457157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24.10642902337506</v>
      </c>
      <c r="E60" s="123">
        <f ca="1">E59*[1]Energiindhold!$C$10</f>
        <v>23.84689133189249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4.7663315149517436</v>
      </c>
      <c r="M60" s="123">
        <f ca="1">M59*[1]Energiindhold!$C$10</f>
        <v>4.7910137496051197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16280819.829951556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14022176.448242648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9010.1442263891222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55810.751214204123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15586875.108985925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13754239.022753812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9304.7742602810158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55092.89141892772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2359043.8250862737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996612.30647950561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756.21807916508294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20123.248785795862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2258493.2369682519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977568.91927108995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780.94626915803735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20841.108581072287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6861973.5066809058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2150400.0267747981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6861973.5066809058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2150400.0267747981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842246.48763373005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263942.56226655166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842246.48763373028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263942.56226655171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1119467.9580026129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624265.20945105166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927360.61252778186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587885.3328676034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1808979.9811057281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1558019.6053602938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1001.1271362654577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29435557.699098833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267183.55403743929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1731875.0121095467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1528248.7803059786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1033.8638066978904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28561598.939227141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195424.37100367117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262115.98056514148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110734.70071994505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84.024231018342533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4541398.494094627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291668.74326721171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250943.69299647235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108618.76880789886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86.771807684226346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4479372.2000002153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274342.70175766636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983513.82346571551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2102981.7814683286</v>
      </c>
      <c r="F14">
        <f>E14-D14</f>
        <v>1119467.9580026129</v>
      </c>
      <c r="G14">
        <f t="shared" si="3"/>
        <v>1119467.9580026129</v>
      </c>
      <c r="H14">
        <f t="shared" si="1"/>
        <v>624265.20945105166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133990.58642709089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758255.79587814258</v>
      </c>
      <c r="F20">
        <f t="shared" si="2"/>
        <v>624265.20945105166</v>
      </c>
      <c r="G20">
        <f t="shared" si="3"/>
        <v>624265.20945105166</v>
      </c>
      <c r="H20">
        <f t="shared" si="1"/>
        <v>1119467.9580026129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982795.96367043909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1910156.576198221</v>
      </c>
      <c r="F26">
        <f t="shared" si="2"/>
        <v>927360.61252778186</v>
      </c>
      <c r="G26">
        <f t="shared" si="3"/>
        <v>927360.61252778186</v>
      </c>
      <c r="H26">
        <f t="shared" si="1"/>
        <v>587885.3328676034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134708.44622236735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722593.77908997075</v>
      </c>
      <c r="F32">
        <f t="shared" si="2"/>
        <v>587885.3328676034</v>
      </c>
      <c r="G32">
        <f t="shared" si="3"/>
        <v>587885.3328676034</v>
      </c>
      <c r="H32">
        <f t="shared" si="1"/>
        <v>927360.61252778186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6175044267.9350042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6175044267.9350042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327483710.14781266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327483710.14781266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8963206.6450011823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8847918.3618797921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195369837.95941868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187042501.30783111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-207215.76320257649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-198383.51234069097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197712687.92022133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193934770.22082874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-412621.53846115165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-404737.11672928999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118032.8893656975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121892.5428096813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31870615.776152629</v>
      </c>
      <c r="J474" s="283">
        <f ca="1">SUMIFS('Forbrug af biomasse'!$E$1:$E$425,'Forbrug af biomasse'!$A$1:$A$425,"Biogas",'Forbrug af biomasse'!$B$1:$B$425,$A$1,'Forbrug af biomasse'!$D$1:$D$425,J$2)*'[1]Processer - data'!J474</f>
        <v>31103686.269609474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9587593.8998603579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9178937.5641805977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12464156.84288235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12225990.242447829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7007.8899538582036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7237.0466468852328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206048903.89369184</v>
      </c>
      <c r="J479" s="283">
        <f ca="1">J474*'[1]Processer - data'!J$479*Biogasanlæg!AC$3</f>
        <v>199931192.57459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42749368.645990282</v>
      </c>
      <c r="J480" s="283">
        <f ca="1">-SUMIFS('Resultater - Vestdanmark'!J$3:J$504,'Resultater - Vestdanmark'!$F$3:$F$504,"Gødning",'Resultater - Vestdanmark'!$A$3:$A$504,"&lt;&gt;Gødning")-SUM(J475:J479)</f>
        <v>31267899.360587388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11.570604016781211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9.5850196976281765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24.084176864245336</v>
      </c>
      <c r="J489" s="283">
        <f ca="1">SUM(J455:J473)*'[1]Processer - data'!$H$489</f>
        <v>23.82523930130888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757932006.08941185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757932006.08941209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40195725.669986032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40195725.669986039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3231793.7549988152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3347082.0381202092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28308525.901035286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27101918.843619023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-30024.966294650781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-28745.198624781184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14052233.521361029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13783721.761722367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-29326.667273569194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-28766.289806030432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9906.4568370625857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10230.396125970288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4917085.926186448</v>
      </c>
      <c r="J474" s="283">
        <f ca="1">SUMIFS('Forbrug af biomasse'!$E$1:$E$425,'Forbrug af biomasse'!$A$1:$A$425,"Biogas",'Forbrug af biomasse'!$B$1:$B$425,$A$1,'Forbrug af biomasse'!$D$1:$D$425,J$2)*'[1]Processer - data'!J474</f>
        <v>4878052.7970464919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1389214.6969952497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1330001.5728813035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885877.60575956036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868950.15046319086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588.1696171283977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607.40265378958441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31789789.458662391</v>
      </c>
      <c r="J479" s="283">
        <f ca="1">J474*'[1]Processer - data'!J$479*Biogasanlæg!AC$3</f>
        <v>31355605.400001507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46666998.922753878</v>
      </c>
      <c r="J480" s="283">
        <f ca="1">-SUMIFS('Resultater - Østdanmark'!J$3:J$504,'Resultater - Østdanmark'!$F$3:$F$504,"Gødning",'Resultater - Østdanmark'!$A$3:$A$504,"&lt;&gt;Gødning")-SUM(J475:J479)</f>
        <v>43894832.28122662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6.452284309145222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6.0762689501370915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4.764200791306644</v>
      </c>
      <c r="J489" s="283">
        <f ca="1">SUM(J455:J473)*'[1]Processer - data'!$H$489</f>
        <v>4.7889490871704528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12391912.164801085</v>
      </c>
      <c r="O3" s="98">
        <f ca="1">SUMIF($F$3:$F$509,$L$3,J$3:J$509)</f>
        <v>9789005.8273383286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6932976274.024416</v>
      </c>
      <c r="J440" s="274">
        <f>'Resultater - Vestdanmark'!J440+'Resultater - Østdanmark'!J440</f>
        <v>6932976274.024416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367679435.81779867</v>
      </c>
      <c r="J444" s="277">
        <f>'Resultater - Vestdanmark'!J444+'Resultater - Østdanmark'!J444</f>
        <v>367679435.81779873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223678363.86045396</v>
      </c>
      <c r="J458" s="277">
        <f>'Resultater - Vestdanmark'!J458+'Resultater - Østdanmark'!J458</f>
        <v>214144420.15145013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-237240.72949722726</v>
      </c>
      <c r="J459" s="283">
        <f>'Resultater - Vestdanmark'!J459+'Resultater - Østdanmark'!J459</f>
        <v>-227128.71096547216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211764921.44158235</v>
      </c>
      <c r="J460" s="277">
        <f>'Resultater - Vestdanmark'!J460+'Resultater - Østdanmark'!J460</f>
        <v>207718491.9825511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-441948.20573472086</v>
      </c>
      <c r="J461" s="283">
        <f>'Resultater - Vestdanmark'!J461+'Resultater - Østdanmark'!J461</f>
        <v>-433503.40653532045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127939.34620276009</v>
      </c>
      <c r="J462" s="277">
        <f>'Resultater - Vestdanmark'!J462+'Resultater - Østdanmark'!J462</f>
        <v>132122.93893565159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36787701.702339076</v>
      </c>
      <c r="J474" s="283">
        <f ca="1">'Resultater - Vestdanmark'!J474+'Resultater - Østdanmark'!J474</f>
        <v>35981739.066655964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10976808.596855607</v>
      </c>
      <c r="J475" s="283">
        <f>'Resultater - Vestdanmark'!J475+'Resultater - Østdanmark'!J475</f>
        <v>10508939.137061901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13350034.448641911</v>
      </c>
      <c r="J476" s="283">
        <f>'Resultater - Vestdanmark'!J476+'Resultater - Østdanmark'!J476</f>
        <v>13094940.392911021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7596.0595709866011</v>
      </c>
      <c r="J477" s="283">
        <f>'Resultater - Vestdanmark'!J477+'Resultater - Østdanmark'!J477</f>
        <v>7844.4493006748171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237838693.35235423</v>
      </c>
      <c r="J479" s="283">
        <f ca="1">'Resultater - Vestdanmark'!J479+'Resultater - Østdanmark'!J479</f>
        <v>231286797.97459149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89416367.568744153</v>
      </c>
      <c r="J480" s="283">
        <f ca="1">'Resultater - Vestdanmark'!J480+'Resultater - Østdanmark'!J480</f>
        <v>75162731.641814008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18.022888325926431</v>
      </c>
      <c r="J481" s="287">
        <f>'Resultater - Vestdanmark'!J481+'Resultater - Østdanmark'!J481</f>
        <v>15.661288647765268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28.848377655551978</v>
      </c>
      <c r="J489" s="290">
        <f ca="1">'Resultater - Vestdanmark'!J489+'Resultater - Østdanmark'!J489</f>
        <v>28.614188388479334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147888.28025126061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671488273.63161731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671488273.63161731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671488273.63161731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31870615.776152629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29435557.699098833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2435058.0770537965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9010.1442263891222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1001.1271362654577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9010.1442263891222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4.2373807282285406E-3</v>
      </c>
      <c r="S59" s="187">
        <f>IFERROR(VLOOKUP(A59,[1]Biogasudbytte!$A$2:$B$18,2,FALSE)*[1]Energiindhold!$C$10,0)*J59*IFERROR(VLOOKUP(A59,Biogasanlæg!$F$3:$G$8,2,FALSE),1)</f>
        <v>4.2373807282285406E-3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567.63908626251475</v>
      </c>
      <c r="W59" s="187">
        <f>J59*IFERROR(VLOOKUP(A59,[1]Tørstofindhold!A$2:B$24,2,FALSE),0)</f>
        <v>567.63908626251475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13648335.557875708</v>
      </c>
      <c r="O64" s="190">
        <f t="shared" si="1"/>
        <v>13648335.557875708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25.111231384546571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25.234574686125818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25.111231384546571</v>
      </c>
      <c r="U64" s="186">
        <f>O64*IFERROR(VLOOKUP(A64,[1]Tørstofindhold!A$2:B$24,2,FALSE),0)</f>
        <v>3821533.9562051985</v>
      </c>
      <c r="V64" s="187">
        <f>IF(D64=År1,P64,SUM(O64,P64))*IFERROR(VLOOKUP(A64,[1]Tørstofindhold!A$2:B$24,2,FALSE),0)</f>
        <v>3840304.8642517719</v>
      </c>
      <c r="W64" s="187">
        <f>J64*IFERROR(VLOOKUP(A64,[1]Tørstofindhold!A$2:B$24,2,FALSE),0)</f>
        <v>18770.908046573331</v>
      </c>
      <c r="X64" s="188">
        <f t="shared" si="12"/>
        <v>3821533.9562051985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55810.751214204123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1119467.9580026129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1175278.709216817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11.892383135336752</v>
      </c>
      <c r="S67" s="187">
        <f>IFERROR(VLOOKUP(A67,[1]Biogasudbytte!$A$2:$B$18,2,FALSE)*[1]Energiindhold!$C$10,0)*J67*IFERROR(VLOOKUP(A67,Biogasanlæg!$F$3:$G$8,2,FALSE),1)</f>
        <v>0.32177911855554248</v>
      </c>
      <c r="T67" s="188">
        <f t="shared" si="11"/>
        <v>11.570604016781211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998986.90283429448</v>
      </c>
      <c r="W67" s="187">
        <f>J67*IFERROR(VLOOKUP(A67,[1]Tørstofindhold!A$2:B$24,2,FALSE),0)</f>
        <v>47439.138532073506</v>
      </c>
      <c r="X67" s="188">
        <f t="shared" si="12"/>
        <v>951547.76430222101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6861973.5066809058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-1762295.3017849559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267183.55403743929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-267183.55403743929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14022176.448242648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1558019.6053602938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14022176.448242648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7.0978854963359463</v>
      </c>
      <c r="S75" s="187">
        <f>IFERROR(VLOOKUP(A75,[1]Biogasudbytte!$A$2:$B$18,2,FALSE)*[1]Energiindhold!$C$10,0)*J75*IFERROR(VLOOKUP(A75,Biogasanlæg!$F$3:$G$8,2,FALSE),1)</f>
        <v>7.0978854963359463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1065685.4100664412</v>
      </c>
      <c r="W75" s="187">
        <f>J75*IFERROR(VLOOKUP(A75,[1]Tørstofindhold!A$2:B$24,2,FALSE),0)</f>
        <v>1065685.4100664412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-1123507.8558467571</v>
      </c>
      <c r="O77" s="190">
        <f t="shared" si="20"/>
        <v>0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0.91975394314347692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76859.660986920062</v>
      </c>
      <c r="W77" s="187">
        <f>J77*IFERROR(VLOOKUP(A77,[1]Tørstofindhold!A$2:B$24,2,FALSE),0)</f>
        <v>76859.660986920062</v>
      </c>
      <c r="X77" s="188">
        <f t="shared" si="12"/>
        <v>0</v>
      </c>
      <c r="Y77" s="168">
        <f t="shared" si="21"/>
        <v>1</v>
      </c>
      <c r="Z77" s="103">
        <f t="shared" si="22"/>
        <v>0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-71020.116824299708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2150400.0267747981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2774484.1043555308</v>
      </c>
      <c r="O89" s="190">
        <f t="shared" si="20"/>
        <v>2774484.1043555308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7.5300608385850847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7.5898202607049043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7.5300608385850847</v>
      </c>
      <c r="U89" s="186">
        <f>O89*IFERROR(VLOOKUP(A89,[1]Tørstofindhold!A$2:B$24,2,FALSE),0)</f>
        <v>554896.82087110623</v>
      </c>
      <c r="V89" s="187">
        <f>IF(D89=År1,P89,SUM(O89,P89))*IFERROR(VLOOKUP(A89,[1]Tørstofindhold!A$2:B$24,2,FALSE),0)</f>
        <v>559300.54536446813</v>
      </c>
      <c r="W89" s="187">
        <f>J89*IFERROR(VLOOKUP(A89,[1]Tørstofindhold!A$2:B$24,2,FALSE),0)</f>
        <v>4403.7244933619304</v>
      </c>
      <c r="X89" s="188">
        <f t="shared" si="26"/>
        <v>554896.82087110623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16280819.829951556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1808979.9811057281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16280819.829951556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7.0137771827431319</v>
      </c>
      <c r="S93" s="187">
        <f>IFERROR(VLOOKUP(A93,[1]Biogasudbytte!$A$2:$B$18,2,FALSE)*[1]Energiindhold!$C$10,0)*J93*IFERROR(VLOOKUP(A93,Biogasanlæg!$F$3:$G$8,2,FALSE),1)</f>
        <v>7.0137771827431319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814040.99149757787</v>
      </c>
      <c r="W93" s="187">
        <f>J93*IFERROR(VLOOKUP(A93,[1]Tørstofindhold!A$2:B$24,2,FALSE),0)</f>
        <v>814040.99149757787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147503.58381787071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664258811.47332847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664258811.47332847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664258811.47332847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31103686.269609474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28561598.939227141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2542087.3303823322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9304.7742602810158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1033.8638066978904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9304.7742602810158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4.3759422868675591E-3</v>
      </c>
      <c r="S107" s="187">
        <f>IFERROR(VLOOKUP(A107,[1]Biogasudbytte!$A$2:$B$18,2,FALSE)*[1]Energiindhold!$C$10,0)*J107*IFERROR(VLOOKUP(A107,Biogasanlæg!$F$3:$G$8,2,FALSE),1)</f>
        <v>4.3759422868675591E-3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586.20077839770397</v>
      </c>
      <c r="W107" s="187">
        <f>J107*IFERROR(VLOOKUP(A107,[1]Tørstofindhold!A$2:B$24,2,FALSE),0)</f>
        <v>586.20077839770397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14023830.254351629</v>
      </c>
      <c r="O112" s="190">
        <f t="shared" si="20"/>
        <v>14023830.254351629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25.802094689225203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25.92483331099746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25.802094689225203</v>
      </c>
      <c r="U112" s="186">
        <f>O112*IFERROR(VLOOKUP(A112,[1]Tørstofindhold!A$2:B$24,2,FALSE),0)</f>
        <v>3926672.4712184565</v>
      </c>
      <c r="V112" s="187">
        <f>IF(D112=År1,P112,SUM(O112,P112))*IFERROR(VLOOKUP(A112,[1]Tørstofindhold!A$2:B$24,2,FALSE),0)</f>
        <v>3945351.3565211166</v>
      </c>
      <c r="W112" s="187">
        <f>J112*IFERROR(VLOOKUP(A112,[1]Tørstofindhold!A$2:B$24,2,FALSE),0)</f>
        <v>18678.885302659965</v>
      </c>
      <c r="X112" s="188">
        <f t="shared" si="26"/>
        <v>3926672.4712184565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55092.89141892772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927360.61252778186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982453.50394670956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9.9026599668196607</v>
      </c>
      <c r="S115" s="187">
        <f>IFERROR(VLOOKUP(A115,[1]Biogasudbytte!$A$2:$B$18,2,FALSE)*[1]Energiindhold!$C$10,0)*J115*IFERROR(VLOOKUP(A115,Biogasanlæg!$F$3:$G$8,2,FALSE),1)</f>
        <v>0.31764026919148453</v>
      </c>
      <c r="T115" s="188">
        <f t="shared" si="25"/>
        <v>9.5850196976281765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835085.47835470305</v>
      </c>
      <c r="W115" s="187">
        <f>J115*IFERROR(VLOOKUP(A115,[1]Tørstofindhold!A$2:B$24,2,FALSE),0)</f>
        <v>46828.957706088564</v>
      </c>
      <c r="X115" s="188">
        <f t="shared" si="26"/>
        <v>788256.5206486145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6861973.5066809058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-1758322.034285726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195424.37100367117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-195424.37100367117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13754239.022753812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1528248.7803059786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13754239.022753812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6.9622582509277535</v>
      </c>
      <c r="S123" s="187">
        <f>IFERROR(VLOOKUP(A123,[1]Biogasudbytte!$A$2:$B$18,2,FALSE)*[1]Energiindhold!$C$10,0)*J123*IFERROR(VLOOKUP(A123,Biogasanlæg!$F$3:$G$8,2,FALSE),1)</f>
        <v>6.9622582509277535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1045322.1657292898</v>
      </c>
      <c r="W123" s="187">
        <f>J123*IFERROR(VLOOKUP(A123,[1]Tørstofindhold!A$2:B$24,2,FALSE),0)</f>
        <v>1045322.1657292898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-1062616.0286348956</v>
      </c>
      <c r="O125" s="190">
        <f t="shared" si="20"/>
        <v>0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0.91446068485417986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76417.327425140364</v>
      </c>
      <c r="W125" s="187">
        <f>J125*IFERROR(VLOOKUP(A125,[1]Tørstofindhold!A$2:B$24,2,FALSE),0)</f>
        <v>76417.327425140364</v>
      </c>
      <c r="X125" s="188">
        <f t="shared" si="26"/>
        <v>0</v>
      </c>
      <c r="Y125" s="168">
        <f t="shared" si="21"/>
        <v>1</v>
      </c>
      <c r="Z125" s="103">
        <f t="shared" si="22"/>
        <v>0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-71588.613561320672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2150400.0267747981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2756481.1452801134</v>
      </c>
      <c r="O137" s="190">
        <f t="shared" si="39"/>
        <v>2756481.1452801134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7.4812000875360392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7.5405713991548105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7.4812000875360392</v>
      </c>
      <c r="U137" s="186">
        <f>O137*IFERROR(VLOOKUP(A137,[1]Tørstofindhold!A$2:B$24,2,FALSE),0)</f>
        <v>551296.22905602271</v>
      </c>
      <c r="V137" s="187">
        <f>IF(D137=År1,P137,SUM(O137,P137))*IFERROR(VLOOKUP(A137,[1]Tørstofindhold!A$2:B$24,2,FALSE),0)</f>
        <v>555671.35334444675</v>
      </c>
      <c r="W137" s="187">
        <f>J137*IFERROR(VLOOKUP(A137,[1]Tørstofindhold!A$2:B$24,2,FALSE),0)</f>
        <v>4375.1242884239982</v>
      </c>
      <c r="X137" s="188">
        <f t="shared" si="26"/>
        <v>551296.22905602271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15586875.108985925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1731875.0121095467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15586875.108985925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6.7148257969511373</v>
      </c>
      <c r="S141" s="187">
        <f>IFERROR(VLOOKUP(A141,[1]Biogasudbytte!$A$2:$B$18,2,FALSE)*[1]Energiindhold!$C$10,0)*J141*IFERROR(VLOOKUP(A141,Biogasanlæg!$F$3:$G$8,2,FALSE),1)</f>
        <v>6.7148257969511373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779343.75544929632</v>
      </c>
      <c r="W141" s="187">
        <f>J141*IFERROR(VLOOKUP(A141,[1]Tørstofindhold!A$2:B$24,2,FALSE),0)</f>
        <v>779343.75544929632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55959.746407714221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132766894.56690092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132766894.56690092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132766894.56690092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4917085.926186448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4541398.494094627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375687.43209182099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756.21807916508294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84.024231018342533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756.21807916508294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3.5564180045054685E-4</v>
      </c>
      <c r="S203" s="187">
        <f>IFERROR(VLOOKUP(A203,[1]Biogasudbytte!$A$2:$B$18,2,FALSE)*[1]Energiindhold!$C$10,0)*J203*IFERROR(VLOOKUP(A203,Biogasanlæg!$F$3:$G$8,2,FALSE),1)</f>
        <v>3.5564180045054685E-4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47.641738987400224</v>
      </c>
      <c r="W203" s="187">
        <f>J203*IFERROR(VLOOKUP(A203,[1]Tørstofindhold!A$2:B$24,2,FALSE),0)</f>
        <v>47.641738987400224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6074761.4274309315</v>
      </c>
      <c r="O208" s="190">
        <f t="shared" si="59"/>
        <v>6074761.4274309315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11.176801681294485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11.211093350090238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11.176801681294485</v>
      </c>
      <c r="U208" s="186">
        <f>O208*IFERROR(VLOOKUP(A208,[1]Tørstofindhold!A$2:B$24,2,FALSE),0)</f>
        <v>1700933.1996806611</v>
      </c>
      <c r="V208" s="187">
        <f>IF(D208=År1,P208,SUM(O208,P208))*IFERROR(VLOOKUP(A208,[1]Tørstofindhold!A$2:B$24,2,FALSE),0)</f>
        <v>1706151.8516340877</v>
      </c>
      <c r="W208" s="187">
        <f>J208*IFERROR(VLOOKUP(A208,[1]Tørstofindhold!A$2:B$24,2,FALSE),0)</f>
        <v>5218.6519534266718</v>
      </c>
      <c r="X208" s="188">
        <f t="shared" si="51"/>
        <v>1700933.1996806611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20123.248785795862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624265.20945105166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644388.45823684754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6.5683057049496796</v>
      </c>
      <c r="S211" s="187">
        <f>IFERROR(VLOOKUP(A211,[1]Biogasudbytte!$A$2:$B$18,2,FALSE)*[1]Energiindhold!$C$10,0)*J211*IFERROR(VLOOKUP(A211,Biogasanlæg!$F$3:$G$8,2,FALSE),1)</f>
        <v>0.11602139580445749</v>
      </c>
      <c r="T211" s="188">
        <f t="shared" si="50"/>
        <v>6.452284309145222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547730.18950132036</v>
      </c>
      <c r="W211" s="187">
        <f>J211*IFERROR(VLOOKUP(A211,[1]Tørstofindhold!A$2:B$24,2,FALSE),0)</f>
        <v>17104.761467926481</v>
      </c>
      <c r="X211" s="188">
        <f t="shared" si="51"/>
        <v>530625.42803339392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842246.48763373005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495630.53225088702</v>
      </c>
      <c r="O217" s="190">
        <f t="shared" si="59"/>
        <v>0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2.9572105969746299E-3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267.67087853580443</v>
      </c>
      <c r="W217" s="187">
        <f>J217*IFERROR(VLOOKUP(A217,[1]Tørstofindhold!A$2:B$24,2,FALSE),0)</f>
        <v>267.67087853580443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291668.74326721171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-291668.74326721171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996612.30647950561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110734.70071994505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996612.30647950561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0.50447518341686104</v>
      </c>
      <c r="S219" s="187">
        <f>IFERROR(VLOOKUP(A219,[1]Biogasudbytte!$A$2:$B$18,2,FALSE)*[1]Energiindhold!$C$10,0)*J219*IFERROR(VLOOKUP(A219,Biogasanlæg!$F$3:$G$8,2,FALSE),1)</f>
        <v>0.50447518341686104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75742.535292442422</v>
      </c>
      <c r="W219" s="187">
        <f>J219*IFERROR(VLOOKUP(A219,[1]Tørstofindhold!A$2:B$24,2,FALSE),0)</f>
        <v>75742.535292442422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799209.1031040838</v>
      </c>
      <c r="O221" s="190">
        <f t="shared" si="59"/>
        <v>0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0.26503939685652322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22148.139013079934</v>
      </c>
      <c r="W221" s="187">
        <f>J221*IFERROR(VLOOKUP(A221,[1]Tørstofindhold!A$2:B$24,2,FALSE),0)</f>
        <v>22148.139013079934</v>
      </c>
      <c r="X221" s="188">
        <f t="shared" si="65"/>
        <v>0</v>
      </c>
      <c r="Y221" s="168">
        <f t="shared" si="60"/>
        <v>1</v>
      </c>
      <c r="Z221" s="103">
        <f t="shared" si="61"/>
        <v>0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23731.678587974988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263942.56226655166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1218172.9337995441</v>
      </c>
      <c r="O233" s="190">
        <f t="shared" si="59"/>
        <v>1218172.9337995441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3.3061700692493146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3.3241543229294943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3.3061700692493146</v>
      </c>
      <c r="U233" s="186">
        <f>O233*IFERROR(VLOOKUP(A233,[1]Tørstofindhold!A$2:B$24,2,FALSE),0)</f>
        <v>243634.58675990882</v>
      </c>
      <c r="V233" s="187">
        <f>IF(D233=År1,P233,SUM(O233,P233))*IFERROR(VLOOKUP(A233,[1]Tørstofindhold!A$2:B$24,2,FALSE),0)</f>
        <v>244959.86226654693</v>
      </c>
      <c r="W233" s="187">
        <f>J233*IFERROR(VLOOKUP(A233,[1]Tørstofindhold!A$2:B$24,2,FALSE),0)</f>
        <v>1325.2755066380691</v>
      </c>
      <c r="X233" s="188">
        <f t="shared" si="65"/>
        <v>243634.58675990885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2359043.8250862737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262115.98056514148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2359043.8250862737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1.0162760798471668</v>
      </c>
      <c r="S237" s="187">
        <f>IFERROR(VLOOKUP(A237,[1]Biogasudbytte!$A$2:$B$18,2,FALSE)*[1]Energiindhold!$C$10,0)*J237*IFERROR(VLOOKUP(A237,Biogasanlæg!$F$3:$G$8,2,FALSE),1)</f>
        <v>1.0162760798471668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117952.19125431369</v>
      </c>
      <c r="W237" s="187">
        <f>J237*IFERROR(VLOOKUP(A237,[1]Tørstofindhold!A$2:B$24,2,FALSE),0)</f>
        <v>117952.19125431369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57562.634747422511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133454421.99457155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133454421.99457155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133454421.99457155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4878052.7970464919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4479372.2000002153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398680.59704627655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780.94626915803735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86.771807684226346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780.94626915803735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3.6727122092233339E-4</v>
      </c>
      <c r="S251" s="187">
        <f>IFERROR(VLOOKUP(A251,[1]Biogasudbytte!$A$2:$B$18,2,FALSE)*[1]Energiindhold!$C$10,0)*J251*IFERROR(VLOOKUP(A251,Biogasanlæg!$F$3:$G$8,2,FALSE),1)</f>
        <v>3.6727122092233339E-4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49.199614956956353</v>
      </c>
      <c r="W251" s="187">
        <f>J251*IFERROR(VLOOKUP(A251,[1]Tørstofindhold!A$2:B$24,2,FALSE),0)</f>
        <v>49.199614956956353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6359914.8440789524</v>
      </c>
      <c r="O256" s="190">
        <f t="shared" si="59"/>
        <v>6359914.8440789524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11.701448323749764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11.736344672352509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11.701448323749764</v>
      </c>
      <c r="U256" s="186">
        <f>O256*IFERROR(VLOOKUP(A256,[1]Tørstofindhold!A$2:B$24,2,FALSE),0)</f>
        <v>1780776.1563421069</v>
      </c>
      <c r="V256" s="187">
        <f>IF(D256=År1,P256,SUM(O256,P256))*IFERROR(VLOOKUP(A256,[1]Tørstofindhold!A$2:B$24,2,FALSE),0)</f>
        <v>1786086.8310394471</v>
      </c>
      <c r="W256" s="187">
        <f>J256*IFERROR(VLOOKUP(A256,[1]Tørstofindhold!A$2:B$24,2,FALSE),0)</f>
        <v>5310.6746973400532</v>
      </c>
      <c r="X256" s="188">
        <f t="shared" si="65"/>
        <v>1780776.1563421071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20841.108581072287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587885.3328676034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608726.4414486757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6.1964291953056065</v>
      </c>
      <c r="S259" s="187">
        <f>IFERROR(VLOOKUP(A259,[1]Biogasudbytte!$A$2:$B$18,2,FALSE)*[1]Energiindhold!$C$10,0)*J259*IFERROR(VLOOKUP(A259,Biogasanlæg!$F$3:$G$8,2,FALSE),1)</f>
        <v>0.12016024516851552</v>
      </c>
      <c r="T259" s="188">
        <f t="shared" si="64"/>
        <v>6.0762689501370915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517417.47523137432</v>
      </c>
      <c r="W259" s="187">
        <f>J259*IFERROR(VLOOKUP(A259,[1]Tørstofindhold!A$2:B$24,2,FALSE),0)</f>
        <v>17714.942293911445</v>
      </c>
      <c r="X259" s="188">
        <f t="shared" si="65"/>
        <v>499702.53293746291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842246.48763373028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530859.15899356292</v>
      </c>
      <c r="O265" s="190">
        <f t="shared" si="75"/>
        <v>0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3.0177565933395068E-3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273.15117813144093</v>
      </c>
      <c r="W265" s="187">
        <f>J265*IFERROR(VLOOKUP(A265,[1]Tørstofindhold!A$2:B$24,2,FALSE),0)</f>
        <v>273.15117813144093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274342.70175766636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-274342.70175766636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977568.91927108995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108618.76880789886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977568.91927108995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0.49483561124583308</v>
      </c>
      <c r="S267" s="187">
        <f>IFERROR(VLOOKUP(A267,[1]Biogasudbytte!$A$2:$B$18,2,FALSE)*[1]Energiindhold!$C$10,0)*J267*IFERROR(VLOOKUP(A267,Biogasanlæg!$F$3:$G$8,2,FALSE),1)</f>
        <v>0.49483561124583308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74295.237864602837</v>
      </c>
      <c r="W267" s="187">
        <f>J267*IFERROR(VLOOKUP(A267,[1]Tørstofindhold!A$2:B$24,2,FALSE),0)</f>
        <v>74295.237864602837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859450.0940860433</v>
      </c>
      <c r="O269" s="190">
        <f t="shared" si="75"/>
        <v>0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0.27033265514582028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22590.472574859632</v>
      </c>
      <c r="W269" s="187">
        <f>J269*IFERROR(VLOOKUP(A269,[1]Tørstofindhold!A$2:B$24,2,FALSE),0)</f>
        <v>22590.472574859632</v>
      </c>
      <c r="X269" s="188">
        <f t="shared" si="65"/>
        <v>0</v>
      </c>
      <c r="Y269" s="168">
        <f t="shared" si="76"/>
        <v>1</v>
      </c>
      <c r="Z269" s="103">
        <f t="shared" si="77"/>
        <v>0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25056.498519680812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263942.56226655171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1254484.5269962703</v>
      </c>
      <c r="O281" s="190">
        <f t="shared" si="89"/>
        <v>1254484.5269962703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3.4047211856489574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3.423093549830186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3.4047211856489574</v>
      </c>
      <c r="U281" s="186">
        <f>O281*IFERROR(VLOOKUP(A281,[1]Tørstofindhold!A$2:B$24,2,FALSE),0)</f>
        <v>250896.90539925406</v>
      </c>
      <c r="V281" s="187">
        <f>IF(D281=År1,P281,SUM(O281,P281))*IFERROR(VLOOKUP(A281,[1]Tørstofindhold!A$2:B$24,2,FALSE),0)</f>
        <v>252250.78111083005</v>
      </c>
      <c r="W281" s="187">
        <f>J281*IFERROR(VLOOKUP(A281,[1]Tørstofindhold!A$2:B$24,2,FALSE),0)</f>
        <v>1353.8757115760013</v>
      </c>
      <c r="X281" s="188">
        <f t="shared" si="65"/>
        <v>250896.90539925406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2258493.2369682519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250943.69299647235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2258493.2369682519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0.9729588864859231</v>
      </c>
      <c r="S285" s="187">
        <f>IFERROR(VLOOKUP(A285,[1]Biogasudbytte!$A$2:$B$18,2,FALSE)*[1]Energiindhold!$C$10,0)*J285*IFERROR(VLOOKUP(A285,Biogasanlæg!$F$3:$G$8,2,FALSE),1)</f>
        <v>0.9729588864859231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112924.66184841259</v>
      </c>
      <c r="W285" s="187">
        <f>J285*IFERROR(VLOOKUP(A285,[1]Tørstofindhold!A$2:B$24,2,FALSE),0)</f>
        <v>112924.66184841259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24293.582834993256</v>
      </c>
      <c r="H5" s="237"/>
      <c r="I5" s="237"/>
      <c r="J5" s="237">
        <v>428226</v>
      </c>
      <c r="K5" s="237">
        <v>257031.00000000003</v>
      </c>
      <c r="L5" s="237"/>
      <c r="M5" s="237">
        <v>227802.00000000006</v>
      </c>
      <c r="N5" s="237">
        <v>234</v>
      </c>
      <c r="O5" s="237"/>
      <c r="P5" s="237">
        <v>2444653.9999999995</v>
      </c>
      <c r="Q5" s="237"/>
      <c r="R5" s="237">
        <v>11357.999999999998</v>
      </c>
      <c r="S5" s="237">
        <v>34104106.363413721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8354441.8810100975</v>
      </c>
      <c r="AB5" s="237">
        <v>39400101.334325343</v>
      </c>
      <c r="AC5" s="237"/>
      <c r="AD5" s="237"/>
      <c r="AE5" s="237"/>
      <c r="AF5" s="237"/>
      <c r="AG5" s="237"/>
      <c r="AH5" s="237"/>
      <c r="AI5" s="237"/>
      <c r="AJ5" s="237"/>
      <c r="AK5" s="237">
        <v>92247864.219237506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9766.3623055542048</v>
      </c>
      <c r="H7" s="237"/>
      <c r="I7" s="237"/>
      <c r="J7" s="237">
        <v>142742</v>
      </c>
      <c r="K7" s="237">
        <v>85677</v>
      </c>
      <c r="L7" s="237"/>
      <c r="M7" s="237">
        <v>75934.000000000029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15018788.754722154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2785221.7345641684</v>
      </c>
      <c r="AB7" s="237">
        <v>18639863.655037832</v>
      </c>
      <c r="AC7" s="237"/>
      <c r="AD7" s="237"/>
      <c r="AE7" s="237"/>
      <c r="AF7" s="237"/>
      <c r="AG7" s="237"/>
      <c r="AH7" s="237"/>
      <c r="AI7" s="237"/>
      <c r="AJ7" s="237"/>
      <c r="AK7" s="237">
        <v>40017080.06346032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10085.720529439053</v>
      </c>
      <c r="H8" s="237"/>
      <c r="I8" s="237"/>
      <c r="J8" s="237">
        <v>142742</v>
      </c>
      <c r="K8" s="237">
        <v>85677.000000000029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14731807.942024902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2900386.1464459291</v>
      </c>
      <c r="AB8" s="237">
        <v>17845368.345954176</v>
      </c>
      <c r="AC8" s="237"/>
      <c r="AD8" s="237"/>
      <c r="AE8" s="237"/>
      <c r="AF8" s="237"/>
      <c r="AG8" s="237"/>
      <c r="AH8" s="237"/>
      <c r="AI8" s="237"/>
      <c r="AJ8" s="237"/>
      <c r="AK8" s="237">
        <v>39140366.655777186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22009276.7983304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5773098.6725683548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124475029.67564824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7704219.9943146361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2414342.5890413495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44245381.714444041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7704219.9943146361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2414342.5890413499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44245381.714444041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5146606.4693656974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17896273.215985414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1740639.4515213664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5937706.4627419095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1512201.8053087699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5749162.6001931243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6647.2869816659168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13002112.18852745</v>
      </c>
      <c r="T25" s="237"/>
      <c r="U25" s="237"/>
      <c r="V25" s="237"/>
      <c r="W25" s="237"/>
      <c r="X25" s="237"/>
      <c r="Y25" s="237"/>
      <c r="Z25" s="237"/>
      <c r="AA25" s="237"/>
      <c r="AB25" s="237">
        <v>18796045.333443552</v>
      </c>
      <c r="AC25" s="237"/>
      <c r="AD25" s="237"/>
      <c r="AE25" s="237"/>
      <c r="AF25" s="237"/>
      <c r="AG25" s="237"/>
      <c r="AH25" s="237">
        <v>75821419.067929313</v>
      </c>
      <c r="AI25" s="237">
        <v>1972737.8934730578</v>
      </c>
      <c r="AJ25" s="237"/>
      <c r="AK25" s="237">
        <v>111823293.42789525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1085.1513672838003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1668754.3060802389</v>
      </c>
      <c r="T27" s="237"/>
      <c r="U27" s="237"/>
      <c r="V27" s="237"/>
      <c r="W27" s="237"/>
      <c r="X27" s="237"/>
      <c r="Y27" s="237"/>
      <c r="Z27" s="237"/>
      <c r="AA27" s="237"/>
      <c r="AB27" s="237">
        <v>2071095.9616708695</v>
      </c>
      <c r="AC27" s="237"/>
      <c r="AD27" s="237"/>
      <c r="AE27" s="237"/>
      <c r="AF27" s="237"/>
      <c r="AG27" s="237"/>
      <c r="AH27" s="237">
        <v>33976956.193193458</v>
      </c>
      <c r="AI27" s="237">
        <v>558499.91613976529</v>
      </c>
      <c r="AJ27" s="237"/>
      <c r="AK27" s="237">
        <v>38960314.339251779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1120.6356143821167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1636867.5491138776</v>
      </c>
      <c r="T28" s="237"/>
      <c r="U28" s="237"/>
      <c r="V28" s="237"/>
      <c r="W28" s="237"/>
      <c r="X28" s="237"/>
      <c r="Y28" s="237"/>
      <c r="Z28" s="237"/>
      <c r="AA28" s="237"/>
      <c r="AB28" s="237">
        <v>1982818.705106019</v>
      </c>
      <c r="AC28" s="237"/>
      <c r="AD28" s="237"/>
      <c r="AE28" s="237"/>
      <c r="AF28" s="237"/>
      <c r="AG28" s="237"/>
      <c r="AH28" s="237">
        <v>33040971.139227368</v>
      </c>
      <c r="AI28" s="237">
        <v>469422.88865321013</v>
      </c>
      <c r="AJ28" s="237"/>
      <c r="AK28" s="237">
        <v>37847844.77159775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30940.869816659175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8325524.6307286508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23679017.080318529</v>
      </c>
      <c r="S33" s="237">
        <v>47106218.551941171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1643947.1078218848</v>
      </c>
      <c r="Y33" s="237">
        <v>5859033.6725683548</v>
      </c>
      <c r="Z33" s="237">
        <v>150462.46940900333</v>
      </c>
      <c r="AA33" s="237">
        <v>8354441.8810100975</v>
      </c>
      <c r="AB33" s="237">
        <v>58196146.667768896</v>
      </c>
      <c r="AC33" s="237">
        <v>682979.63888483576</v>
      </c>
      <c r="AD33" s="237">
        <v>604877.62481286074</v>
      </c>
      <c r="AE33" s="237">
        <v>8774736.4880378172</v>
      </c>
      <c r="AF33" s="237">
        <v>817284.77701708628</v>
      </c>
      <c r="AG33" s="237">
        <v>526063.07450300315</v>
      </c>
      <c r="AH33" s="237">
        <v>75821419.067929313</v>
      </c>
      <c r="AI33" s="237">
        <v>1972737.8934730578</v>
      </c>
      <c r="AJ33" s="237">
        <v>2517529.7800321821</v>
      </c>
      <c r="AK33" s="237">
        <v>360346536.97413862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281</v>
      </c>
      <c r="B2" s="78">
        <v>1</v>
      </c>
    </row>
    <row r="4" spans="1:12" x14ac:dyDescent="0.25">
      <c r="A4" s="77" t="s">
        <v>308</v>
      </c>
      <c r="B4" s="77" t="s">
        <v>62</v>
      </c>
    </row>
    <row r="5" spans="1:12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53</v>
      </c>
      <c r="H5" s="168" t="s">
        <v>158</v>
      </c>
      <c r="I5" s="168" t="s">
        <v>54</v>
      </c>
      <c r="J5" s="168" t="s">
        <v>159</v>
      </c>
      <c r="K5" s="168" t="s">
        <v>238</v>
      </c>
      <c r="L5" s="168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1270314.6332257036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9501455.4501849506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1231324.21385124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9293962.3696294241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2501638.8470769436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26581120.489635434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3988913.6265428681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50587360.118798561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4007023.2138010273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51288492.242555417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9652301.4818448089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136501046.38286531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47.164618417542492</v>
      </c>
      <c r="E7" s="235">
        <v>17.990912277181906</v>
      </c>
      <c r="F7" s="235">
        <v>0.35905402506237244</v>
      </c>
      <c r="G7" s="235">
        <v>2.4182220169495992</v>
      </c>
      <c r="H7" s="235">
        <v>0</v>
      </c>
      <c r="I7" s="235">
        <v>5.3986394353114884</v>
      </c>
      <c r="J7" s="235">
        <v>45.119459803579794</v>
      </c>
      <c r="K7" s="235">
        <v>138.59121343012086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48.432456899101439</v>
      </c>
      <c r="E8" s="235">
        <v>15.629825005360816</v>
      </c>
      <c r="F8" s="235">
        <v>0.35905402506237249</v>
      </c>
      <c r="G8" s="235">
        <v>2.5339174515084348</v>
      </c>
      <c r="H8" s="235">
        <v>0</v>
      </c>
      <c r="I8" s="235">
        <v>5.4154006187752017</v>
      </c>
      <c r="J8" s="235">
        <v>45.698441444158348</v>
      </c>
      <c r="K8" s="235">
        <v>138.30091922264955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1.4201719861750002</v>
      </c>
      <c r="E11" s="235">
        <v>0.4507670343200002</v>
      </c>
      <c r="F11" s="235">
        <v>0</v>
      </c>
      <c r="G11" s="235">
        <v>19.528398716284933</v>
      </c>
      <c r="H11" s="235">
        <v>0</v>
      </c>
      <c r="I11" s="235">
        <v>0</v>
      </c>
      <c r="J11" s="235">
        <v>0</v>
      </c>
      <c r="K11" s="235">
        <v>28.872760538326801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19.227190071890632</v>
      </c>
      <c r="H12" s="235">
        <v>0</v>
      </c>
      <c r="I12" s="235">
        <v>0</v>
      </c>
      <c r="J12" s="235">
        <v>0</v>
      </c>
      <c r="K12" s="235">
        <v>28.637905081497614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95.597075316643924</v>
      </c>
      <c r="E13" s="235">
        <v>53.194327771099914</v>
      </c>
      <c r="F13" s="235">
        <v>0.71810805012474499</v>
      </c>
      <c r="G13" s="235">
        <v>4.952139468458034</v>
      </c>
      <c r="H13" s="235">
        <v>0</v>
      </c>
      <c r="I13" s="235">
        <v>14.765087181916268</v>
      </c>
      <c r="J13" s="235">
        <v>138.30699617208001</v>
      </c>
      <c r="K13" s="235">
        <v>365.44979571800133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43.847871746180566</v>
      </c>
      <c r="H14" s="235">
        <v>0</v>
      </c>
      <c r="I14" s="235">
        <v>0</v>
      </c>
      <c r="J14" s="235">
        <v>0</v>
      </c>
      <c r="K14" s="235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6456663.7088546427</v>
      </c>
      <c r="E4" s="236">
        <v>1545261.0937931617</v>
      </c>
      <c r="F4" s="236">
        <v>60009.02925833522</v>
      </c>
      <c r="G4" s="236">
        <v>2952812.6997943465</v>
      </c>
      <c r="H4" s="236">
        <v>1497826.23315338</v>
      </c>
      <c r="I4" s="236">
        <v>13814511.310994588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6645750.798918494</v>
      </c>
      <c r="E5" s="236">
        <v>1351089.0945124545</v>
      </c>
      <c r="F5" s="236">
        <v>60009.02925833522</v>
      </c>
      <c r="G5" s="236">
        <v>2933340.9656137344</v>
      </c>
      <c r="H5" s="236">
        <v>1517162.9240881524</v>
      </c>
      <c r="I5" s="236">
        <v>13827650.183753241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13231140.867773138</v>
      </c>
      <c r="E6" s="236">
        <v>4571768.178960843</v>
      </c>
      <c r="F6" s="236">
        <v>120018.05851667044</v>
      </c>
      <c r="G6" s="236">
        <v>6590169.7812414151</v>
      </c>
      <c r="H6" s="236">
        <v>4590862.635672708</v>
      </c>
      <c r="I6" s="236">
        <v>32931968.179667566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12392630.19444146</v>
      </c>
      <c r="C4" s="98">
        <v>-50273.43159900204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24785260.388882928</v>
      </c>
    </row>
    <row r="5" spans="1:10" x14ac:dyDescent="0.25">
      <c r="A5" s="78">
        <v>2050</v>
      </c>
      <c r="B5" s="98">
        <v>9790318.096639527</v>
      </c>
      <c r="C5" s="98">
        <v>-50273.43159900204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19580636.19327905</v>
      </c>
    </row>
    <row r="6" spans="1:10" x14ac:dyDescent="0.25">
      <c r="A6" s="78" t="s">
        <v>61</v>
      </c>
      <c r="B6" s="98">
        <v>36094510.409358561</v>
      </c>
      <c r="C6" s="98">
        <v>-100705.30039800408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72189020.818717107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10692922.384638714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-619837.3016637282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8493662.3534031585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-603120.62906998093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1698989.7801623712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-59351.633568219971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1295343.473935171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-57511.488430811616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28623938560485</vt:r8>
  </property>
</Properties>
</file>