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6FC2B524-7185-4466-8857-AE216A991F58}" xr6:coauthVersionLast="47" xr6:coauthVersionMax="47" xr10:uidLastSave="{00000000-0000-0000-0000-000000000000}"/>
  <bookViews>
    <workbookView xWindow="15975" yWindow="3930" windowWidth="19185" windowHeight="11985" tabRatio="945" firstSheet="3" activeTab="1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7416" r:id="rId38"/>
    <pivotCache cacheId="7417" r:id="rId39"/>
    <pivotCache cacheId="7418" r:id="rId40"/>
    <pivotCache cacheId="7419" r:id="rId41"/>
    <pivotCache cacheId="7420" r:id="rId42"/>
    <pivotCache cacheId="7421" r:id="rId43"/>
    <pivotCache cacheId="7422" r:id="rId44"/>
    <pivotCache cacheId="742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9" l="1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C34" i="17"/>
  <c r="D34" i="17" s="1"/>
  <c r="E34" i="17" s="1"/>
  <c r="C35" i="17"/>
  <c r="C36" i="17"/>
  <c r="C37" i="17"/>
  <c r="D37" i="17" s="1"/>
  <c r="E37" i="17" s="1"/>
  <c r="C38" i="17"/>
  <c r="D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7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T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64" i="72" a="1"/>
  <c r="D64" i="72" s="1"/>
  <c r="D65" i="72" s="1" a="1"/>
  <c r="D65" i="72" s="1"/>
  <c r="D66" i="72" s="1" a="1"/>
  <c r="D66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s="1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L16" i="66" s="1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4" i="34" l="1"/>
  <c r="D5" i="34"/>
  <c r="D6" i="34"/>
  <c r="E6" i="34" s="1"/>
  <c r="E8" i="34"/>
  <c r="E10" i="34"/>
  <c r="E12" i="34"/>
  <c r="E5" i="34" l="1"/>
  <c r="D18" i="34"/>
  <c r="E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9" i="58" l="1"/>
  <c r="J139" i="58"/>
  <c r="J138" i="58"/>
  <c r="J133" i="58"/>
  <c r="J120" i="58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17" i="41" l="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N4" i="41" l="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C3" i="9" s="1"/>
  <c r="O36" i="9" s="1" a="1"/>
  <c r="O36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D4" i="9" s="1"/>
  <c r="Q36" i="9" s="1" a="1"/>
  <c r="Q36" i="9" s="1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E22" i="22"/>
  <c r="N5" i="9"/>
  <c r="E42" i="22"/>
  <c r="R5" i="9"/>
  <c r="E77" i="22"/>
  <c r="E60" i="22"/>
  <c r="L8" i="9"/>
  <c r="E15" i="22"/>
  <c r="O28" i="9" a="1"/>
  <c r="O28" i="9" s="1"/>
  <c r="M5" i="9"/>
  <c r="U5" i="9" s="1"/>
  <c r="E62" i="22"/>
  <c r="E55" i="22"/>
  <c r="J38" i="9"/>
  <c r="E29" i="22"/>
  <c r="O7" i="9"/>
  <c r="E19" i="22"/>
  <c r="M7" i="9"/>
  <c r="U7" i="9" s="1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Q38" i="9" l="1" a="1"/>
  <c r="Q38" i="9" s="1"/>
  <c r="E85" i="22" s="1"/>
  <c r="V5" i="9"/>
  <c r="U9" i="9"/>
  <c r="Q26" i="9" a="1"/>
  <c r="Q26" i="9" s="1"/>
  <c r="O38" i="9" a="1"/>
  <c r="O38" i="9" s="1"/>
  <c r="E75" i="22" s="1"/>
  <c r="C4" i="9"/>
  <c r="D3" i="9"/>
  <c r="O26" i="9" a="1"/>
  <c r="O26" i="9" s="1"/>
  <c r="O30" i="9" s="1"/>
  <c r="R7" i="9"/>
  <c r="E32" i="22"/>
  <c r="E39" i="22"/>
  <c r="P9" i="9"/>
  <c r="V9" i="9" s="1"/>
  <c r="K42" i="39"/>
  <c r="E140" i="38" s="1"/>
  <c r="C42" i="39"/>
  <c r="E89" i="38" s="1"/>
  <c r="P15" i="39"/>
  <c r="O15" i="39"/>
  <c r="Q7" i="9"/>
  <c r="V7" i="9" s="1"/>
  <c r="K10" i="9"/>
  <c r="E40" i="22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H19" i="20"/>
  <c r="H10" i="20"/>
  <c r="H15" i="20"/>
  <c r="Q19" i="20"/>
  <c r="O6" i="9"/>
  <c r="H6" i="20"/>
  <c r="Q10" i="20"/>
  <c r="Q15" i="20"/>
  <c r="Q7" i="20"/>
  <c r="H12" i="20"/>
  <c r="H7" i="20"/>
  <c r="H11" i="20"/>
  <c r="Q11" i="20"/>
  <c r="Q12" i="20"/>
  <c r="Q16" i="20"/>
  <c r="Q6" i="20"/>
  <c r="Q8" i="20"/>
  <c r="Q17" i="20"/>
  <c r="H16" i="20"/>
  <c r="H17" i="20"/>
  <c r="H9" i="20"/>
  <c r="H13" i="20"/>
  <c r="Q9" i="20"/>
  <c r="Q14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E30" i="22"/>
  <c r="O8" i="9"/>
  <c r="J8" i="9"/>
  <c r="T8" i="9" s="1"/>
  <c r="P28" i="9" a="1"/>
  <c r="P28" i="9" s="1"/>
  <c r="E5" i="22"/>
  <c r="M28" i="9" a="1"/>
  <c r="M28" i="9" s="1"/>
  <c r="Q8" i="9" l="1"/>
  <c r="Q18" i="20"/>
  <c r="Q13" i="20"/>
  <c r="H18" i="20"/>
  <c r="H14" i="20"/>
  <c r="O40" i="9"/>
  <c r="R26" i="9" a="1"/>
  <c r="R26" i="9" s="1"/>
  <c r="R28" i="9" a="1"/>
  <c r="R28" i="9" s="1"/>
  <c r="R36" i="9" a="1"/>
  <c r="R36" i="9" s="1"/>
  <c r="R38" i="9" a="1"/>
  <c r="R38" i="9" s="1"/>
  <c r="E90" i="22" s="1"/>
  <c r="N38" i="9" a="1"/>
  <c r="N38" i="9" s="1"/>
  <c r="E70" i="22" s="1"/>
  <c r="N36" i="9" a="1"/>
  <c r="N36" i="9" s="1"/>
  <c r="N28" i="9" a="1"/>
  <c r="N28" i="9" s="1"/>
  <c r="N26" i="9" a="1"/>
  <c r="N26" i="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7" i="17"/>
  <c r="D25" i="17"/>
  <c r="Q10" i="9"/>
  <c r="Q15" i="39"/>
  <c r="J44" i="66"/>
  <c r="J188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D47" i="17" l="1" a="1"/>
  <c r="D47" i="17" s="1"/>
  <c r="U6" i="9"/>
  <c r="N30" i="9"/>
  <c r="G17" i="20"/>
  <c r="G15" i="20"/>
  <c r="G14" i="20"/>
  <c r="P12" i="20"/>
  <c r="G11" i="20"/>
  <c r="P18" i="20"/>
  <c r="G6" i="20"/>
  <c r="G9" i="20"/>
  <c r="G19" i="20"/>
  <c r="G8" i="20"/>
  <c r="P11" i="20"/>
  <c r="G16" i="20"/>
  <c r="P17" i="20"/>
  <c r="P15" i="20"/>
  <c r="G13" i="20"/>
  <c r="N6" i="9"/>
  <c r="G12" i="20"/>
  <c r="P6" i="20"/>
  <c r="P19" i="20"/>
  <c r="G10" i="20"/>
  <c r="E23" i="22"/>
  <c r="P16" i="20"/>
  <c r="P10" i="20"/>
  <c r="P13" i="20"/>
  <c r="P8" i="20"/>
  <c r="P9" i="20"/>
  <c r="G18" i="20"/>
  <c r="P7" i="20"/>
  <c r="P14" i="20"/>
  <c r="G7" i="20"/>
  <c r="N8" i="9"/>
  <c r="U8" i="9" s="1"/>
  <c r="E25" i="22"/>
  <c r="E68" i="22"/>
  <c r="P45" i="20"/>
  <c r="P37" i="20"/>
  <c r="G35" i="20"/>
  <c r="G38" i="20"/>
  <c r="P33" i="20"/>
  <c r="G36" i="20"/>
  <c r="G40" i="20"/>
  <c r="P34" i="20"/>
  <c r="G41" i="20"/>
  <c r="G39" i="20"/>
  <c r="G37" i="20"/>
  <c r="P42" i="20"/>
  <c r="P43" i="20"/>
  <c r="G46" i="20"/>
  <c r="P40" i="20"/>
  <c r="P36" i="20"/>
  <c r="P44" i="20"/>
  <c r="P39" i="20"/>
  <c r="G43" i="20"/>
  <c r="P41" i="20"/>
  <c r="P46" i="20"/>
  <c r="P38" i="20"/>
  <c r="G33" i="20"/>
  <c r="P35" i="20"/>
  <c r="G42" i="20"/>
  <c r="G34" i="20"/>
  <c r="G45" i="20"/>
  <c r="G44" i="20"/>
  <c r="N40" i="9"/>
  <c r="E88" i="22"/>
  <c r="K39" i="20"/>
  <c r="K34" i="20"/>
  <c r="K44" i="20"/>
  <c r="T42" i="20"/>
  <c r="K37" i="20"/>
  <c r="K41" i="20"/>
  <c r="T34" i="20"/>
  <c r="T41" i="20"/>
  <c r="T43" i="20"/>
  <c r="K45" i="20"/>
  <c r="T38" i="20"/>
  <c r="K38" i="20"/>
  <c r="K33" i="20"/>
  <c r="T45" i="20"/>
  <c r="T35" i="20"/>
  <c r="K46" i="20"/>
  <c r="T37" i="20"/>
  <c r="R40" i="9"/>
  <c r="K40" i="20"/>
  <c r="T33" i="20"/>
  <c r="K35" i="20"/>
  <c r="T39" i="20"/>
  <c r="K43" i="20"/>
  <c r="K42" i="20"/>
  <c r="T44" i="20"/>
  <c r="T46" i="20"/>
  <c r="T40" i="20"/>
  <c r="T36" i="20"/>
  <c r="K36" i="20"/>
  <c r="E45" i="22"/>
  <c r="R8" i="9"/>
  <c r="V8" i="9" s="1"/>
  <c r="T14" i="20"/>
  <c r="K16" i="20"/>
  <c r="K7" i="20"/>
  <c r="K11" i="20"/>
  <c r="T18" i="20"/>
  <c r="T9" i="20"/>
  <c r="T15" i="20"/>
  <c r="K14" i="20"/>
  <c r="K17" i="20"/>
  <c r="K10" i="20"/>
  <c r="R6" i="9"/>
  <c r="V6" i="9" s="1"/>
  <c r="T8" i="20"/>
  <c r="K13" i="20"/>
  <c r="T11" i="20"/>
  <c r="T6" i="20"/>
  <c r="K18" i="20"/>
  <c r="K12" i="20"/>
  <c r="T13" i="20"/>
  <c r="K19" i="20"/>
  <c r="T10" i="20"/>
  <c r="K9" i="20"/>
  <c r="K15" i="20"/>
  <c r="T7" i="20"/>
  <c r="T12" i="20"/>
  <c r="K8" i="20"/>
  <c r="K6" i="20"/>
  <c r="R30" i="9"/>
  <c r="T17" i="20"/>
  <c r="E43" i="22"/>
  <c r="T19" i="20"/>
  <c r="T16" i="20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J326" i="37"/>
  <c r="J230" i="37"/>
  <c r="J338" i="37"/>
  <c r="H334" i="37"/>
  <c r="J242" i="37"/>
  <c r="H226" i="37"/>
  <c r="I234" i="37"/>
  <c r="H238" i="37"/>
  <c r="H322" i="37"/>
  <c r="H184" i="37"/>
  <c r="H185" i="37"/>
  <c r="H183" i="37"/>
  <c r="I366" i="37"/>
  <c r="J158" i="37"/>
  <c r="J350" i="37"/>
  <c r="I246" i="37"/>
  <c r="H188" i="37"/>
  <c r="H187" i="37"/>
  <c r="H186" i="37"/>
  <c r="I150" i="37"/>
  <c r="I162" i="37"/>
  <c r="H358" i="37"/>
  <c r="H346" i="37"/>
  <c r="H142" i="37"/>
  <c r="I342" i="37"/>
  <c r="H154" i="37"/>
  <c r="J362" i="37"/>
  <c r="I330" i="37"/>
  <c r="I354" i="37"/>
  <c r="J146" i="3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7" i="18"/>
  <c r="H7" i="18"/>
  <c r="I306" i="18"/>
  <c r="H306" i="18"/>
  <c r="F95" i="18"/>
  <c r="J95" i="18"/>
  <c r="I192" i="18"/>
  <c r="H192" i="18"/>
  <c r="F342" i="18"/>
  <c r="J342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F212" i="18"/>
  <c r="J212" i="18"/>
  <c r="F343" i="18"/>
  <c r="J343" i="18"/>
  <c r="H238" i="18"/>
  <c r="I238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I195" i="18"/>
  <c r="H195" i="18"/>
  <c r="H196" i="18"/>
  <c r="I196" i="18"/>
  <c r="H186" i="18"/>
  <c r="I186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I226" i="18"/>
  <c r="H226" i="18"/>
  <c r="F136" i="18"/>
  <c r="J136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H184" i="18"/>
  <c r="I184" i="18"/>
  <c r="I190" i="18"/>
  <c r="H190" i="18"/>
  <c r="H188" i="18"/>
  <c r="I188" i="18"/>
  <c r="F219" i="18"/>
  <c r="J219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F171" i="18"/>
  <c r="J171" i="18"/>
  <c r="I230" i="18"/>
  <c r="H230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197" i="18"/>
  <c r="I197" i="18"/>
  <c r="F218" i="18"/>
  <c r="J218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J428" i="18"/>
  <c r="F428" i="18"/>
  <c r="I228" i="18"/>
  <c r="H228" i="18"/>
  <c r="J384" i="18"/>
  <c r="F384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F477" i="18"/>
  <c r="J477" i="18"/>
  <c r="H236" i="18"/>
  <c r="I236" i="18"/>
  <c r="I227" i="18"/>
  <c r="H227" i="18"/>
  <c r="H229" i="18"/>
  <c r="I229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H193" i="18"/>
  <c r="I193" i="18"/>
  <c r="H187" i="18"/>
  <c r="I187" i="18"/>
  <c r="H126" i="18"/>
  <c r="I126" i="18"/>
  <c r="I125" i="18"/>
  <c r="H125" i="18"/>
  <c r="H438" i="18"/>
  <c r="I438" i="18"/>
  <c r="H440" i="18"/>
  <c r="I440" i="18"/>
  <c r="I266" i="18"/>
  <c r="H266" i="18"/>
  <c r="J134" i="18"/>
  <c r="F134" i="18"/>
  <c r="F422" i="18"/>
  <c r="J422" i="18"/>
  <c r="I235" i="18"/>
  <c r="H235" i="18"/>
  <c r="F431" i="18"/>
  <c r="J431" i="18"/>
  <c r="F177" i="18"/>
  <c r="J177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194" i="18"/>
  <c r="H194" i="18"/>
  <c r="I185" i="18"/>
  <c r="H185" i="18"/>
  <c r="I191" i="18"/>
  <c r="H191" i="18"/>
  <c r="F434" i="18"/>
  <c r="J434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I233" i="18"/>
  <c r="H233" i="18"/>
  <c r="I231" i="18"/>
  <c r="H231" i="18"/>
  <c r="I232" i="18"/>
  <c r="H23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H189" i="18"/>
  <c r="I189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I83" i="35" l="1" a="1"/>
  <c r="I83" i="35" s="1"/>
  <c r="J366" i="37" s="1"/>
  <c r="G252" i="18" a="1"/>
  <c r="G252" i="18" s="1"/>
  <c r="I75" i="35" a="1"/>
  <c r="I75" i="35" s="1"/>
  <c r="J342" i="37" s="1"/>
  <c r="G250" i="18" a="1"/>
  <c r="G250" i="18" s="1"/>
  <c r="G248" i="18" a="1"/>
  <c r="G248" i="18" s="1"/>
  <c r="G240" i="18" a="1"/>
  <c r="G240" i="18" s="1"/>
  <c r="I77" i="35" a="1"/>
  <c r="I77" i="35" s="1"/>
  <c r="I86" i="35" a="1"/>
  <c r="I86" i="35" s="1"/>
  <c r="I74" i="35" a="1"/>
  <c r="I74" i="35" s="1"/>
  <c r="J246" i="37" s="1"/>
  <c r="I82" i="35" a="1"/>
  <c r="I82" i="35" s="1"/>
  <c r="I78" i="35" a="1"/>
  <c r="I78" i="35" s="1"/>
  <c r="G242" i="18" a="1"/>
  <c r="G242" i="18" s="1"/>
  <c r="G246" i="18" a="1"/>
  <c r="G246" i="18" s="1"/>
  <c r="G249" i="18" a="1"/>
  <c r="G249" i="18" s="1"/>
  <c r="I81" i="35" a="1"/>
  <c r="I81" i="35" s="1"/>
  <c r="T20" i="20"/>
  <c r="I79" i="35" a="1"/>
  <c r="I79" i="35" s="1"/>
  <c r="G245" i="18" a="1"/>
  <c r="G245" i="18" s="1"/>
  <c r="G251" i="18" a="1"/>
  <c r="G251" i="18" s="1"/>
  <c r="G253" i="18" a="1"/>
  <c r="G253" i="18" s="1"/>
  <c r="G247" i="18" a="1"/>
  <c r="G247" i="18" s="1"/>
  <c r="I76" i="35" a="1"/>
  <c r="I76" i="35" s="1"/>
  <c r="I80" i="35" a="1"/>
  <c r="I80" i="35" s="1"/>
  <c r="G244" i="18" a="1"/>
  <c r="G244" i="18" s="1"/>
  <c r="I84" i="35" a="1"/>
  <c r="I84" i="35" s="1"/>
  <c r="I73" i="35" a="1"/>
  <c r="I73" i="35" s="1"/>
  <c r="J162" i="37" s="1"/>
  <c r="G241" i="18" a="1"/>
  <c r="G241" i="18" s="1"/>
  <c r="I85" i="35" a="1"/>
  <c r="I85" i="35" s="1"/>
  <c r="G243" i="18" a="1"/>
  <c r="G243" i="18" s="1"/>
  <c r="H23" i="35" a="1"/>
  <c r="H23" i="35" s="1"/>
  <c r="H26" i="35" a="1"/>
  <c r="H26" i="35" s="1"/>
  <c r="H22" i="35" a="1"/>
  <c r="H22" i="35" s="1"/>
  <c r="H17" i="35" a="1"/>
  <c r="H17" i="35" s="1"/>
  <c r="I146" i="37" s="1"/>
  <c r="H20" i="35" a="1"/>
  <c r="H20" i="35" s="1"/>
  <c r="H28" i="35" a="1"/>
  <c r="H28" i="35" s="1"/>
  <c r="H19" i="35" a="1"/>
  <c r="H19" i="35" s="1"/>
  <c r="I326" i="37" s="1"/>
  <c r="G20" i="20"/>
  <c r="H25" i="35" a="1"/>
  <c r="H25" i="35" s="1"/>
  <c r="G102" i="18" a="1"/>
  <c r="G102" i="18" s="1"/>
  <c r="G105" i="18" a="1"/>
  <c r="G105" i="18" s="1"/>
  <c r="H24" i="35" a="1"/>
  <c r="H24" i="35" s="1"/>
  <c r="H21" i="35" a="1"/>
  <c r="H21" i="35" s="1"/>
  <c r="H30" i="35" a="1"/>
  <c r="H30" i="35" s="1"/>
  <c r="G103" i="18" a="1"/>
  <c r="G103" i="18" s="1"/>
  <c r="G101" i="18" a="1"/>
  <c r="G101" i="18" s="1"/>
  <c r="G110" i="18" a="1"/>
  <c r="G110" i="18" s="1"/>
  <c r="H27" i="35" a="1"/>
  <c r="H27" i="35" s="1"/>
  <c r="I350" i="37" s="1"/>
  <c r="H29" i="35" a="1"/>
  <c r="H29" i="35" s="1"/>
  <c r="G111" i="18" a="1"/>
  <c r="G111" i="18" s="1"/>
  <c r="G112" i="18" a="1"/>
  <c r="G112" i="18" s="1"/>
  <c r="G113" i="18" a="1"/>
  <c r="G113" i="18" s="1"/>
  <c r="G109" i="18" a="1"/>
  <c r="G109" i="18" s="1"/>
  <c r="H18" i="35" a="1"/>
  <c r="H18" i="35" s="1"/>
  <c r="I230" i="37" s="1"/>
  <c r="G104" i="18" a="1"/>
  <c r="G104" i="18" s="1"/>
  <c r="G100" i="18" a="1"/>
  <c r="G100" i="18" s="1"/>
  <c r="G106" i="18" a="1"/>
  <c r="G106" i="18" s="1"/>
  <c r="G108" i="18" a="1"/>
  <c r="G108" i="18" s="1"/>
  <c r="G107" i="18" a="1"/>
  <c r="G107" i="18" s="1"/>
  <c r="H146" i="35" a="1"/>
  <c r="H146" i="35" s="1"/>
  <c r="G400" i="18" a="1"/>
  <c r="G400" i="18" s="1"/>
  <c r="H156" i="35" a="1"/>
  <c r="H156" i="35" s="1"/>
  <c r="H144" i="35" a="1"/>
  <c r="H144" i="35" s="1"/>
  <c r="H147" i="35" a="1"/>
  <c r="H147" i="35" s="1"/>
  <c r="H153" i="35" a="1"/>
  <c r="H153" i="35" s="1"/>
  <c r="H151" i="35" a="1"/>
  <c r="H151" i="35" s="1"/>
  <c r="G403" i="18" a="1"/>
  <c r="G403" i="18" s="1"/>
  <c r="H148" i="35" a="1"/>
  <c r="H148" i="35" s="1"/>
  <c r="P47" i="20"/>
  <c r="G407" i="18" a="1"/>
  <c r="G407" i="18" s="1"/>
  <c r="G396" i="18" a="1"/>
  <c r="G396" i="18" s="1"/>
  <c r="H155" i="35" a="1"/>
  <c r="H155" i="35" s="1"/>
  <c r="H152" i="35" a="1"/>
  <c r="H152" i="35" s="1"/>
  <c r="G397" i="18" a="1"/>
  <c r="G397" i="18" s="1"/>
  <c r="H143" i="35" a="1"/>
  <c r="H143" i="35" s="1"/>
  <c r="G401" i="18" a="1"/>
  <c r="G401" i="18" s="1"/>
  <c r="H154" i="35" a="1"/>
  <c r="H154" i="35" s="1"/>
  <c r="G395" i="18" a="1"/>
  <c r="G395" i="18" s="1"/>
  <c r="H150" i="35" a="1"/>
  <c r="H150" i="35" s="1"/>
  <c r="H149" i="35" a="1"/>
  <c r="H149" i="35" s="1"/>
  <c r="G399" i="18" a="1"/>
  <c r="G399" i="18" s="1"/>
  <c r="G404" i="18" a="1"/>
  <c r="G404" i="18" s="1"/>
  <c r="G405" i="18" a="1"/>
  <c r="G405" i="18" s="1"/>
  <c r="G406" i="18" a="1"/>
  <c r="G406" i="18" s="1"/>
  <c r="G402" i="18" a="1"/>
  <c r="G402" i="18" s="1"/>
  <c r="G398" i="18" a="1"/>
  <c r="G398" i="18" s="1"/>
  <c r="G394" i="18" a="1"/>
  <c r="G394" i="18" s="1"/>
  <c r="H145" i="35" a="1"/>
  <c r="H145" i="35" s="1"/>
  <c r="G450" i="18" a="1"/>
  <c r="G450" i="18" s="1"/>
  <c r="G452" i="18" a="1"/>
  <c r="G452" i="18" s="1"/>
  <c r="I121" i="35" a="1"/>
  <c r="I121" i="35" s="1"/>
  <c r="G459" i="18" a="1"/>
  <c r="G459" i="18" s="1"/>
  <c r="I123" i="35" a="1"/>
  <c r="I123" i="35" s="1"/>
  <c r="G455" i="18" a="1"/>
  <c r="G455" i="18" s="1"/>
  <c r="I127" i="35" a="1"/>
  <c r="I127" i="35" s="1"/>
  <c r="I124" i="35" a="1"/>
  <c r="I124" i="35" s="1"/>
  <c r="I122" i="35" a="1"/>
  <c r="I122" i="35" s="1"/>
  <c r="I120" i="35" a="1"/>
  <c r="I120" i="35" s="1"/>
  <c r="G456" i="18" a="1"/>
  <c r="G456" i="18" s="1"/>
  <c r="K47" i="20"/>
  <c r="G463" i="18" a="1"/>
  <c r="G463" i="18" s="1"/>
  <c r="G457" i="18" a="1"/>
  <c r="G457" i="18" s="1"/>
  <c r="I126" i="35" a="1"/>
  <c r="I126" i="35" s="1"/>
  <c r="G460" i="18" a="1"/>
  <c r="G460" i="18" s="1"/>
  <c r="I118" i="35" a="1"/>
  <c r="I118" i="35" s="1"/>
  <c r="I115" i="35" a="1"/>
  <c r="I115" i="35" s="1"/>
  <c r="I117" i="35" a="1"/>
  <c r="I117" i="35" s="1"/>
  <c r="I119" i="35" a="1"/>
  <c r="I119" i="35" s="1"/>
  <c r="G453" i="18" a="1"/>
  <c r="G453" i="18" s="1"/>
  <c r="I128" i="35" a="1"/>
  <c r="I128" i="35" s="1"/>
  <c r="G462" i="18" a="1"/>
  <c r="G462" i="18" s="1"/>
  <c r="G461" i="18" a="1"/>
  <c r="G461" i="18" s="1"/>
  <c r="G451" i="18" a="1"/>
  <c r="G451" i="18" s="1"/>
  <c r="G454" i="18" a="1"/>
  <c r="G454" i="18" s="1"/>
  <c r="I116" i="35" a="1"/>
  <c r="I116" i="35" s="1"/>
  <c r="I125" i="35" a="1"/>
  <c r="I125" i="35" s="1"/>
  <c r="G458" i="18" a="1"/>
  <c r="G458" i="18" s="1"/>
  <c r="I160" i="35" a="1"/>
  <c r="I160" i="35" s="1"/>
  <c r="I158" i="35" a="1"/>
  <c r="I158" i="35" s="1"/>
  <c r="G502" i="18" a="1"/>
  <c r="G502" i="18" s="1"/>
  <c r="I164" i="35" a="1"/>
  <c r="I164" i="35" s="1"/>
  <c r="I157" i="35" a="1"/>
  <c r="I157" i="35" s="1"/>
  <c r="T47" i="20"/>
  <c r="I159" i="35" a="1"/>
  <c r="I159" i="35" s="1"/>
  <c r="G503" i="18" a="1"/>
  <c r="G503" i="18" s="1"/>
  <c r="G492" i="18" a="1"/>
  <c r="G492" i="18" s="1"/>
  <c r="I169" i="35" a="1"/>
  <c r="I169" i="35" s="1"/>
  <c r="I170" i="35" a="1"/>
  <c r="I170" i="35" s="1"/>
  <c r="G497" i="18" a="1"/>
  <c r="G497" i="18" s="1"/>
  <c r="G493" i="18" a="1"/>
  <c r="G493" i="18" s="1"/>
  <c r="G500" i="18" a="1"/>
  <c r="G500" i="18" s="1"/>
  <c r="G495" i="18" a="1"/>
  <c r="G495" i="18" s="1"/>
  <c r="G496" i="18" a="1"/>
  <c r="G496" i="18" s="1"/>
  <c r="G499" i="18" a="1"/>
  <c r="G499" i="18" s="1"/>
  <c r="G501" i="18" a="1"/>
  <c r="G501" i="18" s="1"/>
  <c r="I162" i="35" a="1"/>
  <c r="I162" i="35" s="1"/>
  <c r="I161" i="35" a="1"/>
  <c r="I161" i="35" s="1"/>
  <c r="I163" i="35" a="1"/>
  <c r="I163" i="35" s="1"/>
  <c r="G498" i="18" a="1"/>
  <c r="G498" i="18" s="1"/>
  <c r="G505" i="18" a="1"/>
  <c r="G505" i="18" s="1"/>
  <c r="I168" i="35" a="1"/>
  <c r="I168" i="35" s="1"/>
  <c r="I165" i="35" a="1"/>
  <c r="I165" i="35" s="1"/>
  <c r="G504" i="18" a="1"/>
  <c r="G504" i="18" s="1"/>
  <c r="I166" i="35" a="1"/>
  <c r="I166" i="35" s="1"/>
  <c r="I167" i="35" a="1"/>
  <c r="I167" i="35" s="1"/>
  <c r="G494" i="18" a="1"/>
  <c r="G494" i="18" s="1"/>
  <c r="H66" i="35" a="1"/>
  <c r="H66" i="35" s="1"/>
  <c r="G147" i="18" a="1"/>
  <c r="G147" i="18" s="1"/>
  <c r="H65" i="35" a="1"/>
  <c r="H65" i="35" s="1"/>
  <c r="G150" i="18" a="1"/>
  <c r="G150" i="18" s="1"/>
  <c r="G146" i="18" a="1"/>
  <c r="G146" i="18" s="1"/>
  <c r="G144" i="18" a="1"/>
  <c r="G144" i="18" s="1"/>
  <c r="G154" i="18" a="1"/>
  <c r="G154" i="18" s="1"/>
  <c r="G151" i="18" a="1"/>
  <c r="G151" i="18" s="1"/>
  <c r="G153" i="18" a="1"/>
  <c r="G153" i="18" s="1"/>
  <c r="H72" i="35" a="1"/>
  <c r="H72" i="35" s="1"/>
  <c r="G143" i="18" a="1"/>
  <c r="G143" i="18" s="1"/>
  <c r="H67" i="35" a="1"/>
  <c r="H67" i="35" s="1"/>
  <c r="H70" i="35" a="1"/>
  <c r="H70" i="35" s="1"/>
  <c r="G145" i="18" a="1"/>
  <c r="G145" i="18" s="1"/>
  <c r="G149" i="18" a="1"/>
  <c r="G149" i="18" s="1"/>
  <c r="H63" i="35" a="1"/>
  <c r="H63" i="35" s="1"/>
  <c r="H64" i="35" a="1"/>
  <c r="H64" i="35" s="1"/>
  <c r="H60" i="35" a="1"/>
  <c r="H60" i="35" s="1"/>
  <c r="I242" i="37" s="1"/>
  <c r="H69" i="35" a="1"/>
  <c r="H69" i="35" s="1"/>
  <c r="I362" i="37" s="1"/>
  <c r="G155" i="18" a="1"/>
  <c r="G155" i="18" s="1"/>
  <c r="G142" i="18" a="1"/>
  <c r="G142" i="18" s="1"/>
  <c r="P20" i="20"/>
  <c r="G152" i="18" a="1"/>
  <c r="G152" i="18" s="1"/>
  <c r="H68" i="35" a="1"/>
  <c r="H68" i="35" s="1"/>
  <c r="G148" i="18" a="1"/>
  <c r="G148" i="18" s="1"/>
  <c r="H62" i="35" a="1"/>
  <c r="H62" i="35" s="1"/>
  <c r="H71" i="35" a="1"/>
  <c r="H71" i="35" s="1"/>
  <c r="H59" i="35" a="1"/>
  <c r="H59" i="35" s="1"/>
  <c r="I158" i="37" s="1"/>
  <c r="H61" i="35" a="1"/>
  <c r="H61" i="35" s="1"/>
  <c r="I338" i="37" s="1"/>
  <c r="E27" i="17"/>
  <c r="R10" i="9"/>
  <c r="E25" i="17"/>
  <c r="E28" i="17" s="1"/>
  <c r="I43" i="35" a="1"/>
  <c r="I43" i="35" s="1"/>
  <c r="I37" i="35" a="1"/>
  <c r="I37" i="35" s="1"/>
  <c r="I31" i="35" a="1"/>
  <c r="I31" i="35" s="1"/>
  <c r="J150" i="37" s="1"/>
  <c r="G211" i="18" a="1"/>
  <c r="G211" i="18" s="1"/>
  <c r="I44" i="35" a="1"/>
  <c r="I44" i="35" s="1"/>
  <c r="I41" i="35" a="1"/>
  <c r="I41" i="35" s="1"/>
  <c r="J354" i="37" s="1"/>
  <c r="K20" i="20"/>
  <c r="G209" i="18" a="1"/>
  <c r="G209" i="18" s="1"/>
  <c r="I34" i="35" a="1"/>
  <c r="I34" i="35" s="1"/>
  <c r="I38" i="35" a="1"/>
  <c r="I38" i="35" s="1"/>
  <c r="I33" i="35" a="1"/>
  <c r="I33" i="35" s="1"/>
  <c r="J330" i="37" s="1"/>
  <c r="G208" i="18" a="1"/>
  <c r="G208" i="18" s="1"/>
  <c r="I40" i="35" a="1"/>
  <c r="I40" i="35" s="1"/>
  <c r="G202" i="18" a="1"/>
  <c r="G202" i="18" s="1"/>
  <c r="I42" i="35" a="1"/>
  <c r="I42" i="35" s="1"/>
  <c r="I39" i="35" a="1"/>
  <c r="I39" i="35" s="1"/>
  <c r="G200" i="18" a="1"/>
  <c r="G200" i="18" s="1"/>
  <c r="G205" i="18" a="1"/>
  <c r="G205" i="18" s="1"/>
  <c r="G201" i="18" a="1"/>
  <c r="G201" i="18" s="1"/>
  <c r="I36" i="35" a="1"/>
  <c r="I36" i="35" s="1"/>
  <c r="G206" i="18" a="1"/>
  <c r="G206" i="18" s="1"/>
  <c r="G210" i="18" a="1"/>
  <c r="G210" i="18" s="1"/>
  <c r="I35" i="35" a="1"/>
  <c r="I35" i="35" s="1"/>
  <c r="G207" i="18" a="1"/>
  <c r="G207" i="18" s="1"/>
  <c r="I32" i="35" a="1"/>
  <c r="I32" i="35" s="1"/>
  <c r="J234" i="37" s="1"/>
  <c r="G204" i="18" a="1"/>
  <c r="G204" i="18" s="1"/>
  <c r="G203" i="18" a="1"/>
  <c r="G203" i="18" s="1"/>
  <c r="G198" i="18" a="1"/>
  <c r="G198" i="18" s="1"/>
  <c r="G199" i="18" a="1"/>
  <c r="G199" i="18" s="1"/>
  <c r="G359" i="18" a="1"/>
  <c r="G359" i="18" s="1"/>
  <c r="H111" i="35" a="1"/>
  <c r="H111" i="35" s="1"/>
  <c r="G364" i="18" a="1"/>
  <c r="G364" i="18" s="1"/>
  <c r="H101" i="35" a="1"/>
  <c r="H101" i="35" s="1"/>
  <c r="G360" i="18" a="1"/>
  <c r="G360" i="18" s="1"/>
  <c r="G47" i="20"/>
  <c r="H103" i="35" a="1"/>
  <c r="H103" i="35" s="1"/>
  <c r="G356" i="18" a="1"/>
  <c r="G356" i="18" s="1"/>
  <c r="G352" i="18" a="1"/>
  <c r="G352" i="18" s="1"/>
  <c r="G365" i="18" a="1"/>
  <c r="G365" i="18" s="1"/>
  <c r="H112" i="35" a="1"/>
  <c r="H112" i="35" s="1"/>
  <c r="G361" i="18" a="1"/>
  <c r="G361" i="18" s="1"/>
  <c r="G363" i="18" a="1"/>
  <c r="G363" i="18" s="1"/>
  <c r="G358" i="18" a="1"/>
  <c r="G358" i="18" s="1"/>
  <c r="H109" i="35" a="1"/>
  <c r="H109" i="35" s="1"/>
  <c r="G353" i="18" a="1"/>
  <c r="G353" i="18" s="1"/>
  <c r="H105" i="35" a="1"/>
  <c r="H105" i="35" s="1"/>
  <c r="H114" i="35" a="1"/>
  <c r="H114" i="35" s="1"/>
  <c r="H107" i="35" a="1"/>
  <c r="H107" i="35" s="1"/>
  <c r="H108" i="35" a="1"/>
  <c r="H108" i="35" s="1"/>
  <c r="H113" i="35" a="1"/>
  <c r="H113" i="35" s="1"/>
  <c r="H106" i="35" a="1"/>
  <c r="H106" i="35" s="1"/>
  <c r="G354" i="18" a="1"/>
  <c r="G354" i="18" s="1"/>
  <c r="H102" i="35" a="1"/>
  <c r="H102" i="35" s="1"/>
  <c r="G355" i="18" a="1"/>
  <c r="G355" i="18" s="1"/>
  <c r="H110" i="35" a="1"/>
  <c r="H110" i="35" s="1"/>
  <c r="G362" i="18" a="1"/>
  <c r="G362" i="18" s="1"/>
  <c r="G357" i="18" a="1"/>
  <c r="G357" i="18" s="1"/>
  <c r="H104" i="35" a="1"/>
  <c r="H104" i="35" s="1"/>
  <c r="N10" i="9"/>
  <c r="D26" i="17"/>
  <c r="D24" i="17"/>
  <c r="D28" i="17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F236" i="18"/>
  <c r="J236" i="18"/>
  <c r="J379" i="18"/>
  <c r="F379" i="18"/>
  <c r="J230" i="18"/>
  <c r="F230" i="18"/>
  <c r="J226" i="18"/>
  <c r="F226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J235" i="18"/>
  <c r="F235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233" i="18"/>
  <c r="F233" i="18"/>
  <c r="J261" i="18"/>
  <c r="F261" i="18"/>
  <c r="F123" i="18"/>
  <c r="J123" i="18"/>
  <c r="J124" i="18"/>
  <c r="F124" i="18"/>
  <c r="F368" i="18"/>
  <c r="J368" i="18"/>
  <c r="F371" i="18"/>
  <c r="J371" i="18"/>
  <c r="J416" i="18"/>
  <c r="F416" i="18"/>
  <c r="J229" i="18"/>
  <c r="F229" i="18"/>
  <c r="F367" i="18"/>
  <c r="J367" i="18"/>
  <c r="F164" i="18"/>
  <c r="J164" i="18"/>
  <c r="F260" i="18"/>
  <c r="J260" i="18"/>
  <c r="J52" i="18"/>
  <c r="F52" i="18"/>
  <c r="F259" i="18"/>
  <c r="J259" i="18"/>
  <c r="J441" i="18"/>
  <c r="F441" i="18"/>
  <c r="J309" i="18"/>
  <c r="F309" i="18"/>
  <c r="F415" i="18"/>
  <c r="J415" i="18"/>
  <c r="J449" i="18"/>
  <c r="F449" i="18"/>
  <c r="J300" i="18"/>
  <c r="F300" i="18"/>
  <c r="F56" i="18"/>
  <c r="J56" i="18"/>
  <c r="F370" i="18"/>
  <c r="J370" i="18"/>
  <c r="J234" i="18"/>
  <c r="F234" i="18"/>
  <c r="F237" i="18"/>
  <c r="J237" i="18"/>
  <c r="F116" i="18"/>
  <c r="J116" i="18"/>
  <c r="F409" i="18"/>
  <c r="J409" i="18"/>
  <c r="J185" i="18"/>
  <c r="F185" i="18"/>
  <c r="J419" i="18"/>
  <c r="F419" i="18"/>
  <c r="F440" i="18"/>
  <c r="J440" i="18"/>
  <c r="F193" i="18"/>
  <c r="J193" i="18"/>
  <c r="F307" i="18"/>
  <c r="J307" i="18"/>
  <c r="J408" i="18"/>
  <c r="F408" i="18"/>
  <c r="J162" i="18"/>
  <c r="F162" i="18"/>
  <c r="F197" i="18"/>
  <c r="J197" i="18"/>
  <c r="F308" i="18"/>
  <c r="J308" i="18"/>
  <c r="F482" i="18"/>
  <c r="J482" i="18"/>
  <c r="F262" i="18"/>
  <c r="J262" i="18"/>
  <c r="F188" i="18"/>
  <c r="J188" i="18"/>
  <c r="F481" i="18"/>
  <c r="J481" i="18"/>
  <c r="F165" i="18"/>
  <c r="J165" i="18"/>
  <c r="J44" i="18"/>
  <c r="F44" i="18"/>
  <c r="F443" i="18"/>
  <c r="J443" i="18"/>
  <c r="J159" i="18"/>
  <c r="F159" i="18"/>
  <c r="J14" i="18"/>
  <c r="F14" i="18"/>
  <c r="J125" i="18"/>
  <c r="F125" i="18"/>
  <c r="J120" i="18"/>
  <c r="F120" i="18"/>
  <c r="J194" i="18"/>
  <c r="F194" i="18"/>
  <c r="F297" i="18"/>
  <c r="J297" i="18"/>
  <c r="J420" i="18"/>
  <c r="F420" i="18"/>
  <c r="F438" i="18"/>
  <c r="J438" i="18"/>
  <c r="F126" i="18"/>
  <c r="J126" i="18"/>
  <c r="J305" i="18"/>
  <c r="F305" i="18"/>
  <c r="J166" i="18"/>
  <c r="F166" i="18"/>
  <c r="J227" i="18"/>
  <c r="F227" i="18"/>
  <c r="F121" i="18"/>
  <c r="J121" i="18"/>
  <c r="J372" i="18"/>
  <c r="F372" i="18"/>
  <c r="F446" i="18"/>
  <c r="J446" i="18"/>
  <c r="F45" i="18"/>
  <c r="J45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J439" i="18"/>
  <c r="F439" i="18"/>
  <c r="J15" i="18"/>
  <c r="F15" i="18"/>
  <c r="J115" i="18"/>
  <c r="F115" i="18"/>
  <c r="J412" i="18"/>
  <c r="F412" i="18"/>
  <c r="F256" i="18"/>
  <c r="J256" i="18"/>
  <c r="F117" i="18"/>
  <c r="J117" i="18"/>
  <c r="J12" i="18"/>
  <c r="F12" i="18"/>
  <c r="J57" i="18"/>
  <c r="F57" i="18"/>
  <c r="F232" i="18"/>
  <c r="J232" i="18"/>
  <c r="J255" i="18"/>
  <c r="F255" i="18"/>
  <c r="J4" i="18"/>
  <c r="F4" i="18"/>
  <c r="J480" i="18"/>
  <c r="F480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F114" i="18"/>
  <c r="J114" i="18"/>
  <c r="F479" i="18"/>
  <c r="J479" i="18"/>
  <c r="J167" i="18"/>
  <c r="F167" i="18"/>
  <c r="F190" i="18"/>
  <c r="J190" i="18"/>
  <c r="F8" i="18"/>
  <c r="J8" i="18"/>
  <c r="J410" i="18"/>
  <c r="F410" i="18"/>
  <c r="F47" i="18"/>
  <c r="J47" i="18"/>
  <c r="J196" i="18"/>
  <c r="F196" i="18"/>
  <c r="J302" i="18"/>
  <c r="F302" i="18"/>
  <c r="F306" i="18"/>
  <c r="J306" i="18"/>
  <c r="F374" i="18"/>
  <c r="J374" i="18"/>
  <c r="J257" i="18"/>
  <c r="F257" i="18"/>
  <c r="J418" i="18"/>
  <c r="F418" i="18"/>
  <c r="J375" i="18"/>
  <c r="F375" i="18"/>
  <c r="J160" i="18"/>
  <c r="F160" i="18"/>
  <c r="F186" i="18"/>
  <c r="J186" i="18"/>
  <c r="F265" i="18"/>
  <c r="J265" i="18"/>
  <c r="J55" i="18"/>
  <c r="F55" i="18"/>
  <c r="J119" i="18"/>
  <c r="F119" i="18"/>
  <c r="J421" i="18"/>
  <c r="F421" i="18"/>
  <c r="J489" i="18"/>
  <c r="F489" i="18"/>
  <c r="J411" i="18"/>
  <c r="F411" i="18"/>
  <c r="F487" i="18"/>
  <c r="J487" i="18"/>
  <c r="F437" i="18"/>
  <c r="J437" i="18"/>
  <c r="J3" i="18"/>
  <c r="F3" i="18"/>
  <c r="F168" i="18"/>
  <c r="J168" i="18"/>
  <c r="F254" i="18"/>
  <c r="J254" i="18"/>
  <c r="J184" i="18"/>
  <c r="F184" i="18"/>
  <c r="F491" i="18"/>
  <c r="J491" i="18"/>
  <c r="F157" i="18"/>
  <c r="J157" i="18"/>
  <c r="J448" i="18"/>
  <c r="F448" i="18"/>
  <c r="J163" i="18"/>
  <c r="F163" i="18"/>
  <c r="J267" i="18"/>
  <c r="F267" i="18"/>
  <c r="F9" i="18"/>
  <c r="J9" i="18"/>
  <c r="F169" i="18"/>
  <c r="J169" i="18"/>
  <c r="J53" i="18"/>
  <c r="F53" i="18"/>
  <c r="J445" i="18"/>
  <c r="F445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486" i="18"/>
  <c r="F486" i="18"/>
  <c r="J231" i="18"/>
  <c r="F231" i="18"/>
  <c r="J299" i="18"/>
  <c r="F299" i="18"/>
  <c r="J366" i="18"/>
  <c r="F366" i="18"/>
  <c r="J161" i="18"/>
  <c r="F161" i="18"/>
  <c r="F417" i="18"/>
  <c r="J417" i="18"/>
  <c r="J50" i="18"/>
  <c r="F50" i="18"/>
  <c r="F228" i="18"/>
  <c r="J228" i="18"/>
  <c r="F127" i="18"/>
  <c r="J127" i="18"/>
  <c r="J54" i="18"/>
  <c r="F54" i="18"/>
  <c r="J296" i="18"/>
  <c r="F296" i="18"/>
  <c r="J11" i="18"/>
  <c r="F11" i="18"/>
  <c r="F238" i="18"/>
  <c r="J238" i="18"/>
  <c r="F7" i="18"/>
  <c r="J7" i="18"/>
  <c r="H352" i="18" l="1"/>
  <c r="I352" i="18"/>
  <c r="I202" i="18"/>
  <c r="H202" i="18"/>
  <c r="H144" i="18"/>
  <c r="I144" i="18"/>
  <c r="I502" i="18"/>
  <c r="H502" i="18"/>
  <c r="H461" i="18"/>
  <c r="I461" i="18"/>
  <c r="I460" i="18"/>
  <c r="H460" i="18"/>
  <c r="I100" i="18"/>
  <c r="H100" i="18"/>
  <c r="H102" i="18"/>
  <c r="I102" i="18"/>
  <c r="H353" i="18"/>
  <c r="I353" i="18"/>
  <c r="H356" i="18"/>
  <c r="I356" i="18"/>
  <c r="I199" i="18"/>
  <c r="H199" i="18"/>
  <c r="I206" i="18"/>
  <c r="H206" i="18"/>
  <c r="H142" i="18"/>
  <c r="I142" i="18"/>
  <c r="H146" i="18"/>
  <c r="I146" i="18"/>
  <c r="H504" i="18"/>
  <c r="I504" i="18"/>
  <c r="I501" i="18"/>
  <c r="H501" i="18"/>
  <c r="I462" i="18"/>
  <c r="H462" i="18"/>
  <c r="H394" i="18"/>
  <c r="I394" i="18"/>
  <c r="I396" i="18"/>
  <c r="H396" i="18"/>
  <c r="I104" i="18"/>
  <c r="H104" i="18"/>
  <c r="I110" i="18"/>
  <c r="H110" i="18"/>
  <c r="H249" i="18"/>
  <c r="I249" i="18"/>
  <c r="H240" i="18"/>
  <c r="I240" i="18"/>
  <c r="H154" i="18"/>
  <c r="I154" i="18"/>
  <c r="I106" i="18"/>
  <c r="H106" i="18"/>
  <c r="H359" i="18"/>
  <c r="I359" i="18"/>
  <c r="H354" i="18"/>
  <c r="I354" i="18"/>
  <c r="H198" i="18"/>
  <c r="I198" i="18"/>
  <c r="H208" i="18"/>
  <c r="I208" i="18"/>
  <c r="I211" i="18"/>
  <c r="H211" i="18"/>
  <c r="H155" i="18"/>
  <c r="I155" i="18"/>
  <c r="H150" i="18"/>
  <c r="I150" i="18"/>
  <c r="I499" i="18"/>
  <c r="H499" i="18"/>
  <c r="I492" i="18"/>
  <c r="H492" i="18"/>
  <c r="H457" i="18"/>
  <c r="I457" i="18"/>
  <c r="I455" i="18"/>
  <c r="H455" i="18"/>
  <c r="I398" i="18"/>
  <c r="H398" i="18"/>
  <c r="I395" i="18"/>
  <c r="H395" i="18"/>
  <c r="I407" i="18"/>
  <c r="H407" i="18"/>
  <c r="I101" i="18"/>
  <c r="H101" i="18"/>
  <c r="I243" i="18"/>
  <c r="H243" i="18"/>
  <c r="I247" i="18"/>
  <c r="H247" i="18"/>
  <c r="I246" i="18"/>
  <c r="H246" i="18"/>
  <c r="H248" i="18"/>
  <c r="I248" i="18"/>
  <c r="I152" i="18"/>
  <c r="H152" i="18"/>
  <c r="H497" i="18"/>
  <c r="I497" i="18"/>
  <c r="I399" i="18"/>
  <c r="H399" i="18"/>
  <c r="I244" i="18"/>
  <c r="H244" i="18"/>
  <c r="I145" i="18"/>
  <c r="H145" i="18"/>
  <c r="I358" i="18"/>
  <c r="H358" i="18"/>
  <c r="I203" i="18"/>
  <c r="H203" i="18"/>
  <c r="I201" i="18"/>
  <c r="H201" i="18"/>
  <c r="H143" i="18"/>
  <c r="I143" i="18"/>
  <c r="H496" i="18"/>
  <c r="I496" i="18"/>
  <c r="H503" i="18"/>
  <c r="I503" i="18"/>
  <c r="I458" i="18"/>
  <c r="H458" i="18"/>
  <c r="H453" i="18"/>
  <c r="I453" i="18"/>
  <c r="H463" i="18"/>
  <c r="I463" i="18"/>
  <c r="I402" i="18"/>
  <c r="H402" i="18"/>
  <c r="H400" i="18"/>
  <c r="I400" i="18"/>
  <c r="H109" i="18"/>
  <c r="I109" i="18"/>
  <c r="I103" i="18"/>
  <c r="H103" i="18"/>
  <c r="H253" i="18"/>
  <c r="I253" i="18"/>
  <c r="I242" i="18"/>
  <c r="H242" i="18"/>
  <c r="H250" i="18"/>
  <c r="I250" i="18"/>
  <c r="H355" i="18"/>
  <c r="I355" i="18"/>
  <c r="H210" i="18"/>
  <c r="I210" i="18"/>
  <c r="I363" i="18"/>
  <c r="H363" i="18"/>
  <c r="I360" i="18"/>
  <c r="H360" i="18"/>
  <c r="H204" i="18"/>
  <c r="I204" i="18"/>
  <c r="I205" i="18"/>
  <c r="H205" i="18"/>
  <c r="H147" i="18"/>
  <c r="I147" i="18"/>
  <c r="I505" i="18"/>
  <c r="H505" i="18"/>
  <c r="H495" i="18"/>
  <c r="I495" i="18"/>
  <c r="H459" i="18"/>
  <c r="I459" i="18"/>
  <c r="H406" i="18"/>
  <c r="I406" i="18"/>
  <c r="I401" i="18"/>
  <c r="H401" i="18"/>
  <c r="H113" i="18"/>
  <c r="I113" i="18"/>
  <c r="H241" i="18"/>
  <c r="I241" i="18"/>
  <c r="I251" i="18"/>
  <c r="H251" i="18"/>
  <c r="I365" i="18"/>
  <c r="H365" i="18"/>
  <c r="H149" i="18"/>
  <c r="I149" i="18"/>
  <c r="H451" i="18"/>
  <c r="I451" i="18"/>
  <c r="H357" i="18"/>
  <c r="I357" i="18"/>
  <c r="H361" i="18"/>
  <c r="I361" i="18"/>
  <c r="I200" i="18"/>
  <c r="H200" i="18"/>
  <c r="I148" i="18"/>
  <c r="H148" i="18"/>
  <c r="I153" i="18"/>
  <c r="H153" i="18"/>
  <c r="H498" i="18"/>
  <c r="I498" i="18"/>
  <c r="I500" i="18"/>
  <c r="H500" i="18"/>
  <c r="H456" i="18"/>
  <c r="I456" i="18"/>
  <c r="H405" i="18"/>
  <c r="I405" i="18"/>
  <c r="H403" i="18"/>
  <c r="I403" i="18"/>
  <c r="H107" i="18"/>
  <c r="I107" i="18"/>
  <c r="H112" i="18"/>
  <c r="I112" i="18"/>
  <c r="H245" i="18"/>
  <c r="I245" i="18"/>
  <c r="H252" i="18"/>
  <c r="I252" i="18"/>
  <c r="H450" i="18"/>
  <c r="I450" i="18"/>
  <c r="H105" i="18"/>
  <c r="I105" i="18"/>
  <c r="I362" i="18"/>
  <c r="H362" i="18"/>
  <c r="H364" i="18"/>
  <c r="I364" i="18"/>
  <c r="I207" i="18"/>
  <c r="H207" i="18"/>
  <c r="H209" i="18"/>
  <c r="I209" i="18"/>
  <c r="I151" i="18"/>
  <c r="H151" i="18"/>
  <c r="I494" i="18"/>
  <c r="H494" i="18"/>
  <c r="H493" i="18"/>
  <c r="I493" i="18"/>
  <c r="I454" i="18"/>
  <c r="H454" i="18"/>
  <c r="H452" i="18"/>
  <c r="I452" i="18"/>
  <c r="I404" i="18"/>
  <c r="H404" i="18"/>
  <c r="I397" i="18"/>
  <c r="H397" i="18"/>
  <c r="I108" i="18"/>
  <c r="H108" i="18"/>
  <c r="I111" i="18"/>
  <c r="H111" i="18"/>
  <c r="Q44" i="66"/>
  <c r="J209" i="18" l="1"/>
  <c r="F209" i="18"/>
  <c r="F459" i="18"/>
  <c r="J459" i="18"/>
  <c r="J240" i="18"/>
  <c r="F240" i="18"/>
  <c r="F494" i="18"/>
  <c r="J494" i="18"/>
  <c r="F452" i="18"/>
  <c r="J452" i="18"/>
  <c r="J245" i="18"/>
  <c r="F245" i="18"/>
  <c r="J405" i="18"/>
  <c r="F405" i="18"/>
  <c r="F357" i="18"/>
  <c r="J357" i="18"/>
  <c r="F406" i="18"/>
  <c r="J406" i="18"/>
  <c r="J147" i="18"/>
  <c r="F147" i="18"/>
  <c r="J400" i="18"/>
  <c r="F400" i="18"/>
  <c r="F248" i="18"/>
  <c r="J248" i="18"/>
  <c r="J150" i="18"/>
  <c r="F150" i="18"/>
  <c r="J198" i="18"/>
  <c r="F198" i="18"/>
  <c r="J154" i="18"/>
  <c r="F154" i="18"/>
  <c r="J102" i="18"/>
  <c r="F102" i="18"/>
  <c r="F112" i="18"/>
  <c r="J112" i="18"/>
  <c r="J504" i="18"/>
  <c r="F504" i="18"/>
  <c r="F111" i="18"/>
  <c r="J111" i="18"/>
  <c r="F151" i="18"/>
  <c r="J151" i="18"/>
  <c r="F362" i="18"/>
  <c r="J362" i="18"/>
  <c r="F153" i="18"/>
  <c r="J153" i="18"/>
  <c r="J251" i="18"/>
  <c r="F251" i="18"/>
  <c r="J363" i="18"/>
  <c r="F363" i="18"/>
  <c r="J242" i="18"/>
  <c r="F242" i="18"/>
  <c r="F458" i="18"/>
  <c r="J458" i="18"/>
  <c r="F201" i="18"/>
  <c r="J201" i="18"/>
  <c r="F244" i="18"/>
  <c r="J244" i="18"/>
  <c r="J101" i="18"/>
  <c r="F101" i="18"/>
  <c r="F455" i="18"/>
  <c r="J455" i="18"/>
  <c r="J104" i="18"/>
  <c r="F104" i="18"/>
  <c r="F501" i="18"/>
  <c r="J501" i="18"/>
  <c r="J206" i="18"/>
  <c r="F206" i="18"/>
  <c r="J502" i="18"/>
  <c r="F502" i="18"/>
  <c r="J241" i="18"/>
  <c r="F241" i="18"/>
  <c r="J155" i="18"/>
  <c r="F155" i="18"/>
  <c r="J108" i="18"/>
  <c r="F108" i="18"/>
  <c r="F148" i="18"/>
  <c r="J148" i="18"/>
  <c r="J205" i="18"/>
  <c r="F205" i="18"/>
  <c r="J402" i="18"/>
  <c r="F402" i="18"/>
  <c r="F203" i="18"/>
  <c r="J203" i="18"/>
  <c r="F399" i="18"/>
  <c r="J399" i="18"/>
  <c r="F246" i="18"/>
  <c r="J246" i="18"/>
  <c r="F407" i="18"/>
  <c r="J407" i="18"/>
  <c r="F396" i="18"/>
  <c r="J396" i="18"/>
  <c r="F199" i="18"/>
  <c r="J199" i="18"/>
  <c r="F100" i="18"/>
  <c r="J100" i="18"/>
  <c r="F105" i="18"/>
  <c r="J105" i="18"/>
  <c r="F253" i="18"/>
  <c r="J253" i="18"/>
  <c r="J144" i="18"/>
  <c r="F144" i="18"/>
  <c r="J493" i="18"/>
  <c r="F493" i="18"/>
  <c r="J450" i="18"/>
  <c r="F450" i="18"/>
  <c r="F107" i="18"/>
  <c r="J107" i="18"/>
  <c r="F149" i="18"/>
  <c r="J149" i="18"/>
  <c r="J113" i="18"/>
  <c r="F113" i="18"/>
  <c r="J495" i="18"/>
  <c r="F495" i="18"/>
  <c r="J204" i="18"/>
  <c r="F204" i="18"/>
  <c r="J355" i="18"/>
  <c r="F355" i="18"/>
  <c r="F463" i="18"/>
  <c r="J463" i="18"/>
  <c r="J496" i="18"/>
  <c r="F496" i="18"/>
  <c r="F497" i="18"/>
  <c r="J497" i="18"/>
  <c r="J359" i="18"/>
  <c r="F359" i="18"/>
  <c r="J249" i="18"/>
  <c r="F249" i="18"/>
  <c r="F394" i="18"/>
  <c r="J394" i="18"/>
  <c r="J146" i="18"/>
  <c r="F146" i="18"/>
  <c r="J356" i="18"/>
  <c r="F356" i="18"/>
  <c r="F456" i="18"/>
  <c r="J456" i="18"/>
  <c r="F210" i="18"/>
  <c r="J210" i="18"/>
  <c r="J454" i="18"/>
  <c r="F454" i="18"/>
  <c r="F397" i="18"/>
  <c r="J397" i="18"/>
  <c r="J207" i="18"/>
  <c r="F207" i="18"/>
  <c r="J500" i="18"/>
  <c r="F500" i="18"/>
  <c r="J200" i="18"/>
  <c r="F200" i="18"/>
  <c r="J103" i="18"/>
  <c r="F103" i="18"/>
  <c r="J358" i="18"/>
  <c r="F358" i="18"/>
  <c r="F247" i="18"/>
  <c r="J247" i="18"/>
  <c r="F395" i="18"/>
  <c r="J395" i="18"/>
  <c r="F492" i="18"/>
  <c r="J492" i="18"/>
  <c r="F211" i="18"/>
  <c r="J211" i="18"/>
  <c r="F460" i="18"/>
  <c r="J460" i="18"/>
  <c r="F202" i="18"/>
  <c r="J202" i="18"/>
  <c r="J503" i="18"/>
  <c r="F503" i="18"/>
  <c r="F354" i="18"/>
  <c r="J354" i="18"/>
  <c r="J364" i="18"/>
  <c r="F364" i="18"/>
  <c r="F252" i="18"/>
  <c r="J252" i="18"/>
  <c r="J403" i="18"/>
  <c r="F403" i="18"/>
  <c r="F498" i="18"/>
  <c r="J498" i="18"/>
  <c r="J361" i="18"/>
  <c r="F361" i="18"/>
  <c r="F250" i="18"/>
  <c r="J250" i="18"/>
  <c r="J109" i="18"/>
  <c r="F109" i="18"/>
  <c r="F453" i="18"/>
  <c r="J453" i="18"/>
  <c r="F143" i="18"/>
  <c r="J143" i="18"/>
  <c r="J208" i="18"/>
  <c r="F208" i="18"/>
  <c r="J142" i="18"/>
  <c r="F142" i="18"/>
  <c r="J353" i="18"/>
  <c r="F353" i="18"/>
  <c r="F461" i="18"/>
  <c r="J461" i="18"/>
  <c r="J352" i="18"/>
  <c r="F352" i="18"/>
  <c r="F451" i="18"/>
  <c r="J451" i="18"/>
  <c r="F457" i="18"/>
  <c r="J457" i="18"/>
  <c r="J404" i="18"/>
  <c r="F404" i="18"/>
  <c r="F365" i="18"/>
  <c r="J365" i="18"/>
  <c r="F401" i="18"/>
  <c r="J401" i="18"/>
  <c r="J505" i="18"/>
  <c r="F505" i="18"/>
  <c r="F360" i="18"/>
  <c r="J360" i="18"/>
  <c r="F145" i="18"/>
  <c r="J145" i="18"/>
  <c r="J152" i="18"/>
  <c r="F152" i="18"/>
  <c r="F243" i="18"/>
  <c r="J243" i="18"/>
  <c r="F398" i="18"/>
  <c r="J398" i="18"/>
  <c r="F499" i="18"/>
  <c r="J499" i="18"/>
  <c r="J106" i="18"/>
  <c r="F106" i="18"/>
  <c r="J110" i="18"/>
  <c r="F110" i="18"/>
  <c r="F462" i="18"/>
  <c r="J462" i="18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H425" i="37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Z72" i="66" s="1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Y202" i="66" l="1"/>
  <c r="Z216" i="66"/>
  <c r="Z202" i="66"/>
  <c r="Y58" i="66"/>
  <c r="F17" i="39"/>
  <c r="Y216" i="66"/>
  <c r="Y7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158" i="72"/>
  <c r="G127" i="72"/>
  <c r="G282" i="72"/>
  <c r="G251" i="72"/>
  <c r="G96" i="72"/>
  <c r="G65" i="72"/>
  <c r="G34" i="72"/>
  <c r="G3" i="72"/>
  <c r="H97" i="72" l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G4" i="72" l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52" i="72"/>
  <c r="F252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97" i="72"/>
  <c r="F97" i="72" s="1"/>
  <c r="E190" i="72"/>
  <c r="F190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66" i="72"/>
  <c r="F66" i="72" s="1"/>
  <c r="E128" i="72"/>
  <c r="F128" i="72" s="1"/>
  <c r="J4" i="58"/>
  <c r="J4" i="37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4" i="72"/>
  <c r="F4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98" i="72"/>
  <c r="F98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I4" i="37"/>
  <c r="I4" i="58"/>
  <c r="E159" i="72"/>
  <c r="F159" i="72" s="1"/>
  <c r="E35" i="72"/>
  <c r="F35" i="72" s="1"/>
  <c r="E253" i="72" l="1"/>
  <c r="F253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191" i="72"/>
  <c r="F191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9" i="72"/>
  <c r="F129" i="72" s="1"/>
  <c r="E31" i="53"/>
  <c r="F101" i="66"/>
  <c r="J4" i="41"/>
  <c r="E45" i="39" s="1"/>
  <c r="O4" i="58"/>
  <c r="F245" i="66"/>
  <c r="E37" i="53"/>
  <c r="N4" i="58"/>
  <c r="F197" i="66"/>
  <c r="E25" i="53"/>
  <c r="E19" i="53"/>
  <c r="F53" i="66"/>
  <c r="I4" i="41"/>
  <c r="D45" i="39" s="1"/>
  <c r="E284" i="72"/>
  <c r="F284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H4" i="58"/>
  <c r="H4" i="37"/>
  <c r="E67" i="72"/>
  <c r="F67" i="72" s="1"/>
  <c r="E160" i="72" l="1"/>
  <c r="F160" i="72" s="1"/>
  <c r="E254" i="72"/>
  <c r="F254" i="72" s="1"/>
  <c r="E5" i="72"/>
  <c r="F5" i="72" s="1"/>
  <c r="E223" i="72"/>
  <c r="F223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7" i="38"/>
  <c r="D59" i="39"/>
  <c r="D60" i="39" s="1"/>
  <c r="D56" i="39"/>
  <c r="L45" i="39"/>
  <c r="M45" i="39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99" i="72"/>
  <c r="F99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H4" i="41"/>
  <c r="K45" i="39" s="1"/>
  <c r="F5" i="66"/>
  <c r="E7" i="53"/>
  <c r="E36" i="72"/>
  <c r="F36" i="72" s="1"/>
  <c r="E13" i="53"/>
  <c r="F149" i="66"/>
  <c r="M4" i="58"/>
  <c r="E59" i="39"/>
  <c r="E60" i="39" s="1"/>
  <c r="E56" i="39"/>
  <c r="E124" i="38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55" i="72" l="1"/>
  <c r="F255" i="72" s="1"/>
  <c r="C45" i="39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68" i="72"/>
  <c r="F68" i="72" s="1"/>
  <c r="E285" i="72"/>
  <c r="F285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J474" i="37"/>
  <c r="D31" i="53"/>
  <c r="F31" i="53" s="1"/>
  <c r="H37" i="53" s="1"/>
  <c r="J101" i="66"/>
  <c r="J466" i="37"/>
  <c r="C59" i="39"/>
  <c r="C60" i="39" s="1"/>
  <c r="C56" i="39"/>
  <c r="E90" i="38"/>
  <c r="E58" i="39"/>
  <c r="E57" i="39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141" i="38"/>
  <c r="K59" i="39"/>
  <c r="K60" i="39" s="1"/>
  <c r="K56" i="39"/>
  <c r="E161" i="72"/>
  <c r="F161" i="72" s="1"/>
  <c r="E158" i="38"/>
  <c r="L59" i="39"/>
  <c r="L60" i="39" s="1"/>
  <c r="L56" i="39"/>
  <c r="D58" i="39"/>
  <c r="D57" i="39"/>
  <c r="E192" i="72"/>
  <c r="F192" i="72" s="1"/>
  <c r="M56" i="39"/>
  <c r="E175" i="38"/>
  <c r="M59" i="39"/>
  <c r="M60" i="39" s="1"/>
  <c r="J53" i="66"/>
  <c r="I466" i="37"/>
  <c r="I474" i="37"/>
  <c r="D19" i="53"/>
  <c r="F19" i="53" s="1"/>
  <c r="H25" i="53" s="1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37" i="72" l="1"/>
  <c r="F37" i="72" s="1"/>
  <c r="E286" i="72"/>
  <c r="F286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L57" i="39"/>
  <c r="L58" i="39"/>
  <c r="D13" i="53"/>
  <c r="F13" i="53" s="1"/>
  <c r="H7" i="53" s="1"/>
  <c r="H466" i="58"/>
  <c r="J149" i="66"/>
  <c r="H474" i="58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J479" i="37"/>
  <c r="F103" i="66"/>
  <c r="F55" i="66"/>
  <c r="I479" i="37"/>
  <c r="J466" i="58"/>
  <c r="J466" i="41" s="1"/>
  <c r="J245" i="66"/>
  <c r="J474" i="58"/>
  <c r="D37" i="53"/>
  <c r="F37" i="53" s="1"/>
  <c r="E69" i="72"/>
  <c r="F69" i="72" s="1"/>
  <c r="W101" i="66"/>
  <c r="S101" i="66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I489" i="37"/>
  <c r="F54" i="66"/>
  <c r="M58" i="39"/>
  <c r="M57" i="39"/>
  <c r="I466" i="58"/>
  <c r="I466" i="41" s="1"/>
  <c r="D25" i="53"/>
  <c r="F25" i="53" s="1"/>
  <c r="J197" i="66"/>
  <c r="I474" i="58"/>
  <c r="D7" i="53"/>
  <c r="F7" i="53" s="1"/>
  <c r="H466" i="37"/>
  <c r="J5" i="66"/>
  <c r="H474" i="37"/>
  <c r="K58" i="39"/>
  <c r="K57" i="39"/>
  <c r="W53" i="66"/>
  <c r="S53" i="66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131" i="72"/>
  <c r="F131" i="72" s="1"/>
  <c r="C58" i="39"/>
  <c r="C57" i="39"/>
  <c r="E256" i="72"/>
  <c r="F256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224" i="72"/>
  <c r="F224" i="72" s="1"/>
  <c r="J489" i="37"/>
  <c r="F102" i="66"/>
  <c r="E7" i="72"/>
  <c r="F7" i="72" s="1"/>
  <c r="E162" i="72" l="1"/>
  <c r="F162" i="72" s="1"/>
  <c r="E193" i="72"/>
  <c r="F193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L54" i="66"/>
  <c r="P54" i="66" s="1"/>
  <c r="S245" i="66"/>
  <c r="W245" i="66"/>
  <c r="L102" i="66"/>
  <c r="P102" i="66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H479" i="37"/>
  <c r="H474" i="41"/>
  <c r="F7" i="66"/>
  <c r="I479" i="58"/>
  <c r="F199" i="66"/>
  <c r="J489" i="58"/>
  <c r="J489" i="41" s="1"/>
  <c r="F246" i="66"/>
  <c r="J480" i="37"/>
  <c r="E366" i="38"/>
  <c r="K103" i="66" s="1"/>
  <c r="N103" i="66" s="1"/>
  <c r="J479" i="58"/>
  <c r="J479" i="41" s="1"/>
  <c r="F247" i="66"/>
  <c r="J474" i="41"/>
  <c r="S5" i="66"/>
  <c r="W5" i="66"/>
  <c r="S197" i="66"/>
  <c r="W197" i="66"/>
  <c r="E38" i="72"/>
  <c r="F38" i="72" s="1"/>
  <c r="I474" i="41"/>
  <c r="E287" i="72"/>
  <c r="F287" i="72" s="1"/>
  <c r="G25" i="53"/>
  <c r="H19" i="53"/>
  <c r="G19" i="53" s="1"/>
  <c r="I479" i="41"/>
  <c r="I480" i="37"/>
  <c r="E360" i="38"/>
  <c r="K55" i="66" s="1"/>
  <c r="N55" i="66" s="1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I489" i="58"/>
  <c r="I489" i="41" s="1"/>
  <c r="F198" i="66"/>
  <c r="F151" i="66"/>
  <c r="H479" i="58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225" i="72"/>
  <c r="F225" i="72" s="1"/>
  <c r="F6" i="66"/>
  <c r="H489" i="37"/>
  <c r="H466" i="41"/>
  <c r="H13" i="53"/>
  <c r="G13" i="53" s="1"/>
  <c r="G7" i="53"/>
  <c r="E101" i="72"/>
  <c r="F101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E70" i="72"/>
  <c r="F70" i="72" s="1"/>
  <c r="S149" i="66"/>
  <c r="W149" i="66"/>
  <c r="G37" i="53"/>
  <c r="H31" i="53"/>
  <c r="G31" i="53" s="1"/>
  <c r="H489" i="58"/>
  <c r="F150" i="66"/>
  <c r="E132" i="72" l="1"/>
  <c r="F132" i="72" s="1"/>
  <c r="H489" i="41"/>
  <c r="E194" i="72"/>
  <c r="F194" i="72" s="1"/>
  <c r="E163" i="72"/>
  <c r="F163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N102" i="66"/>
  <c r="N54" i="66"/>
  <c r="E319" i="38"/>
  <c r="E325" i="38"/>
  <c r="M197" i="66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372" i="38"/>
  <c r="K151" i="66" s="1"/>
  <c r="N151" i="66" s="1"/>
  <c r="H480" i="58"/>
  <c r="E373" i="38" s="1"/>
  <c r="K170" i="66" s="1"/>
  <c r="N170" i="66" s="1"/>
  <c r="L150" i="66"/>
  <c r="P150" i="66" s="1"/>
  <c r="V150" i="66" s="1"/>
  <c r="X150" i="66" s="1"/>
  <c r="E283" i="38"/>
  <c r="E289" i="38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39" i="72"/>
  <c r="F39" i="72" s="1"/>
  <c r="E384" i="38"/>
  <c r="K247" i="66" s="1"/>
  <c r="N247" i="66" s="1"/>
  <c r="Y103" i="66" s="1"/>
  <c r="J480" i="58"/>
  <c r="E385" i="38" s="1"/>
  <c r="K266" i="66" s="1"/>
  <c r="N266" i="66" s="1"/>
  <c r="I480" i="58"/>
  <c r="E379" i="38" s="1"/>
  <c r="K218" i="66" s="1"/>
  <c r="N218" i="66" s="1"/>
  <c r="E378" i="38"/>
  <c r="K199" i="66" s="1"/>
  <c r="N199" i="66" s="1"/>
  <c r="Y55" i="66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L246" i="66"/>
  <c r="P246" i="66" s="1"/>
  <c r="L198" i="66"/>
  <c r="P198" i="66" s="1"/>
  <c r="E331" i="38"/>
  <c r="E337" i="38"/>
  <c r="E343" i="38"/>
  <c r="E349" i="38"/>
  <c r="M245" i="66" s="1"/>
  <c r="E301" i="38"/>
  <c r="M149" i="66" s="1"/>
  <c r="E295" i="38"/>
  <c r="E361" i="38"/>
  <c r="K74" i="66" s="1"/>
  <c r="N74" i="66" s="1"/>
  <c r="E8" i="72"/>
  <c r="F8" i="72" s="1"/>
  <c r="L6" i="66"/>
  <c r="P6" i="66" s="1"/>
  <c r="V6" i="66" s="1"/>
  <c r="X6" i="66" s="1"/>
  <c r="E257" i="72"/>
  <c r="F257" i="72" s="1"/>
  <c r="E313" i="38"/>
  <c r="E307" i="38"/>
  <c r="E367" i="38"/>
  <c r="K122" i="66" s="1"/>
  <c r="N122" i="66" s="1"/>
  <c r="H479" i="41"/>
  <c r="H480" i="37"/>
  <c r="E354" i="38"/>
  <c r="K7" i="66" s="1"/>
  <c r="N7" i="66" s="1"/>
  <c r="N198" i="66" l="1"/>
  <c r="O198" i="66" s="1"/>
  <c r="Y247" i="66"/>
  <c r="Z247" i="66"/>
  <c r="Y199" i="66"/>
  <c r="Z55" i="66"/>
  <c r="E288" i="72"/>
  <c r="F288" i="72" s="1"/>
  <c r="N6" i="66"/>
  <c r="Z199" i="66"/>
  <c r="Z103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N246" i="66"/>
  <c r="O246" i="66" s="1"/>
  <c r="J480" i="41"/>
  <c r="G258" i="72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M101" i="66"/>
  <c r="G18" i="39" s="1"/>
  <c r="D20" i="8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I480" i="41"/>
  <c r="E133" i="72"/>
  <c r="F133" i="72" s="1"/>
  <c r="N150" i="66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Y74" i="66"/>
  <c r="Z218" i="66"/>
  <c r="Z74" i="66"/>
  <c r="Y218" i="66"/>
  <c r="J486" i="37"/>
  <c r="L101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H486" i="58"/>
  <c r="L149" i="66"/>
  <c r="E226" i="72"/>
  <c r="F226" i="72" s="1"/>
  <c r="Y7" i="66"/>
  <c r="Z151" i="66"/>
  <c r="Z7" i="66"/>
  <c r="Y151" i="66"/>
  <c r="E71" i="72"/>
  <c r="F71" i="72" s="1"/>
  <c r="B20" i="8"/>
  <c r="M5" i="66"/>
  <c r="H480" i="41"/>
  <c r="E355" i="38"/>
  <c r="K26" i="66" s="1"/>
  <c r="N26" i="66" s="1"/>
  <c r="U198" i="66"/>
  <c r="Q198" i="66"/>
  <c r="V198" i="66"/>
  <c r="X198" i="66" s="1"/>
  <c r="Y266" i="66"/>
  <c r="Y122" i="66"/>
  <c r="Z266" i="66"/>
  <c r="Z122" i="66"/>
  <c r="C20" i="8"/>
  <c r="M53" i="66"/>
  <c r="F18" i="39" s="1"/>
  <c r="L245" i="66"/>
  <c r="J486" i="58"/>
  <c r="H486" i="37"/>
  <c r="L5" i="66"/>
  <c r="E102" i="72"/>
  <c r="F102" i="72" s="1"/>
  <c r="I486" i="58"/>
  <c r="L197" i="66"/>
  <c r="E195" i="72"/>
  <c r="F195" i="72" s="1"/>
  <c r="L53" i="66"/>
  <c r="I486" i="37"/>
  <c r="Z54" i="66"/>
  <c r="O54" i="66"/>
  <c r="Z198" i="66"/>
  <c r="Y198" i="66"/>
  <c r="Y54" i="66"/>
  <c r="Z246" i="66" l="1"/>
  <c r="O6" i="66"/>
  <c r="O150" i="66"/>
  <c r="H486" i="41"/>
  <c r="I486" i="41"/>
  <c r="N53" i="66"/>
  <c r="P53" i="66"/>
  <c r="P245" i="66"/>
  <c r="N245" i="66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Z6" i="66"/>
  <c r="R149" i="66"/>
  <c r="T149" i="66" s="1"/>
  <c r="P149" i="66"/>
  <c r="V149" i="66" s="1"/>
  <c r="X149" i="66" s="1"/>
  <c r="N149" i="66"/>
  <c r="O102" i="66"/>
  <c r="V102" i="66" s="1"/>
  <c r="X102" i="66" s="1"/>
  <c r="P197" i="66"/>
  <c r="N197" i="66"/>
  <c r="P101" i="66"/>
  <c r="N101" i="66"/>
  <c r="Y102" i="66"/>
  <c r="Y246" i="66"/>
  <c r="R5" i="66"/>
  <c r="T5" i="66" s="1"/>
  <c r="P5" i="66"/>
  <c r="V5" i="66" s="1"/>
  <c r="X5" i="66" s="1"/>
  <c r="N5" i="66"/>
  <c r="Z102" i="66"/>
  <c r="E164" i="72"/>
  <c r="F164" i="72" s="1"/>
  <c r="Q246" i="66"/>
  <c r="V246" i="66"/>
  <c r="X246" i="66" s="1"/>
  <c r="U246" i="66"/>
  <c r="U6" i="66"/>
  <c r="Q6" i="66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9" i="72"/>
  <c r="F9" i="72" s="1"/>
  <c r="Z150" i="66"/>
  <c r="Q102" i="66"/>
  <c r="U102" i="66"/>
  <c r="Y150" i="66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U150" i="66"/>
  <c r="Q150" i="66"/>
  <c r="Y6" i="66"/>
  <c r="E258" i="72"/>
  <c r="F258" i="72" s="1"/>
  <c r="J486" i="4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V54" i="66"/>
  <c r="X54" i="66" s="1"/>
  <c r="U54" i="66"/>
  <c r="Q54" i="66"/>
  <c r="Z170" i="66"/>
  <c r="Z26" i="66"/>
  <c r="Y170" i="66"/>
  <c r="Y26" i="66"/>
  <c r="E40" i="72"/>
  <c r="F40" i="72" s="1"/>
  <c r="E72" i="72" l="1"/>
  <c r="F72" i="72" s="1"/>
  <c r="E227" i="72"/>
  <c r="F227" i="72" s="1"/>
  <c r="E196" i="72"/>
  <c r="F196" i="72" s="1"/>
  <c r="O197" i="66"/>
  <c r="V197" i="66" s="1"/>
  <c r="X197" i="66" s="1"/>
  <c r="O149" i="66"/>
  <c r="Y5" i="66"/>
  <c r="O5" i="66"/>
  <c r="Z149" i="66"/>
  <c r="Y149" i="66"/>
  <c r="Z5" i="66"/>
  <c r="Z53" i="66"/>
  <c r="Y53" i="66"/>
  <c r="Y197" i="66"/>
  <c r="Z197" i="66"/>
  <c r="O53" i="66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34" i="72"/>
  <c r="F134" i="72" s="1"/>
  <c r="E290" i="72"/>
  <c r="F290" i="72" s="1"/>
  <c r="O101" i="66"/>
  <c r="Y101" i="66"/>
  <c r="Z245" i="66"/>
  <c r="Y245" i="66"/>
  <c r="Z101" i="66"/>
  <c r="O245" i="66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03" i="72"/>
  <c r="F103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35" i="72" l="1"/>
  <c r="F135" i="72" s="1"/>
  <c r="U197" i="66"/>
  <c r="E73" i="72"/>
  <c r="F73" i="72" s="1"/>
  <c r="E165" i="72"/>
  <c r="F165" i="72" s="1"/>
  <c r="Q197" i="66"/>
  <c r="R197" i="66" s="1"/>
  <c r="T197" i="66" s="1"/>
  <c r="Q101" i="66"/>
  <c r="R101" i="66" s="1"/>
  <c r="T101" i="66" s="1"/>
  <c r="V101" i="66"/>
  <c r="X101" i="66" s="1"/>
  <c r="U101" i="66"/>
  <c r="Q53" i="66"/>
  <c r="R53" i="66" s="1"/>
  <c r="T53" i="66" s="1"/>
  <c r="V53" i="66"/>
  <c r="X53" i="66" s="1"/>
  <c r="U53" i="66"/>
  <c r="V245" i="66"/>
  <c r="X245" i="66" s="1"/>
  <c r="U245" i="66"/>
  <c r="Q245" i="66"/>
  <c r="R245" i="66" s="1"/>
  <c r="T245" i="66" s="1"/>
  <c r="U149" i="66"/>
  <c r="Q149" i="66"/>
  <c r="U5" i="66"/>
  <c r="Q5" i="66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291" i="72"/>
  <c r="F291" i="72" s="1"/>
  <c r="E259" i="72"/>
  <c r="F259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97" i="72"/>
  <c r="F197" i="72" s="1"/>
  <c r="E10" i="72"/>
  <c r="F10" i="72" s="1"/>
  <c r="E228" i="72"/>
  <c r="F228" i="72" s="1"/>
  <c r="G166" i="72" l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2" i="72"/>
  <c r="F42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4" i="72"/>
  <c r="F104" i="72" s="1"/>
  <c r="E74" i="72"/>
  <c r="F74" i="72" s="1"/>
  <c r="E136" i="72"/>
  <c r="F136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29" i="72"/>
  <c r="F229" i="72" s="1"/>
  <c r="E292" i="72"/>
  <c r="F292" i="72" s="1"/>
  <c r="E166" i="72"/>
  <c r="F166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" i="72"/>
  <c r="F11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5" i="72" l="1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230" i="72"/>
  <c r="F230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37" i="72"/>
  <c r="F137" i="72" s="1"/>
  <c r="E261" i="72"/>
  <c r="F261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43" i="72"/>
  <c r="F43" i="72" s="1"/>
  <c r="E293" i="72"/>
  <c r="F293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99" i="72"/>
  <c r="F199" i="72" s="1"/>
  <c r="E167" i="72" l="1"/>
  <c r="F167" i="72" s="1"/>
  <c r="E231" i="72"/>
  <c r="F231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2" i="72"/>
  <c r="F12" i="72" s="1"/>
  <c r="E106" i="72"/>
  <c r="F106" i="72" s="1"/>
  <c r="E294" i="72" l="1"/>
  <c r="F294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38" i="72"/>
  <c r="F138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232" i="72"/>
  <c r="F232" i="72" s="1"/>
  <c r="E262" i="72"/>
  <c r="F262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44" i="72"/>
  <c r="F44" i="72" s="1"/>
  <c r="E168" i="72" l="1"/>
  <c r="F168" i="72" s="1"/>
  <c r="E201" i="72"/>
  <c r="F201" i="72" s="1"/>
  <c r="E107" i="72"/>
  <c r="F107" i="72" s="1"/>
  <c r="E13" i="72"/>
  <c r="F13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78" i="72"/>
  <c r="F78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95" i="72"/>
  <c r="F295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39" i="72" l="1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63" i="72"/>
  <c r="F263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33" i="72"/>
  <c r="F233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02" i="72"/>
  <c r="F202" i="72" s="1"/>
  <c r="E45" i="72"/>
  <c r="F45" i="72" s="1"/>
  <c r="E296" i="72" l="1"/>
  <c r="F296" i="72" s="1"/>
  <c r="E169" i="72"/>
  <c r="F169" i="72" s="1"/>
  <c r="E108" i="72"/>
  <c r="F108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264" i="72"/>
  <c r="F264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40" i="72"/>
  <c r="F140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4" i="72"/>
  <c r="F14" i="72" s="1"/>
  <c r="E79" i="72"/>
  <c r="F7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09" i="72"/>
  <c r="F109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03" i="72"/>
  <c r="F203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97" i="72"/>
  <c r="F297" i="72" s="1"/>
  <c r="E46" i="72"/>
  <c r="F46" i="72" s="1"/>
  <c r="E170" i="72" l="1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35" i="72"/>
  <c r="F235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65" i="72"/>
  <c r="F265" i="72" s="1"/>
  <c r="E15" i="72"/>
  <c r="F15" i="72" s="1"/>
  <c r="E110" i="72"/>
  <c r="F110" i="72" s="1"/>
  <c r="E141" i="72"/>
  <c r="F141" i="72" s="1"/>
  <c r="E298" i="72" l="1"/>
  <c r="F298" i="72" s="1"/>
  <c r="E171" i="72"/>
  <c r="F171" i="72" s="1"/>
  <c r="E81" i="72"/>
  <c r="F81" i="72" s="1"/>
  <c r="E204" i="72"/>
  <c r="F204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47" i="72"/>
  <c r="F47" i="72" s="1"/>
  <c r="E236" i="72"/>
  <c r="F236" i="72" s="1"/>
  <c r="E16" i="72" l="1"/>
  <c r="F16" i="72" s="1"/>
  <c r="E266" i="72"/>
  <c r="F266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99" i="72"/>
  <c r="F299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11" i="72"/>
  <c r="F111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82" i="72"/>
  <c r="F82" i="72" s="1"/>
  <c r="E142" i="72"/>
  <c r="F142" i="72" s="1"/>
  <c r="E48" i="72" l="1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72" i="72"/>
  <c r="F172" i="72" s="1"/>
  <c r="E17" i="72"/>
  <c r="F17" i="72" s="1"/>
  <c r="E267" i="72"/>
  <c r="F267" i="72" s="1"/>
  <c r="E237" i="72"/>
  <c r="F237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06" i="72"/>
  <c r="F206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00" i="72"/>
  <c r="F300" i="72" s="1"/>
  <c r="E112" i="72" l="1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83" i="72"/>
  <c r="F83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49" i="72"/>
  <c r="F49" i="72" s="1"/>
  <c r="E143" i="72"/>
  <c r="F143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268" i="72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18" i="72" l="1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73" i="72"/>
  <c r="F173" i="72" s="1"/>
  <c r="E238" i="72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301" i="72"/>
  <c r="F301" i="72" s="1"/>
  <c r="E207" i="72"/>
  <c r="F207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268" i="72"/>
  <c r="F268" i="72" s="1"/>
  <c r="E19" i="72"/>
  <c r="F19" i="72" s="1"/>
  <c r="E113" i="72"/>
  <c r="F113" i="72" s="1"/>
  <c r="E50" i="72" l="1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39" i="72"/>
  <c r="F239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44" i="72"/>
  <c r="F144" i="72" s="1"/>
  <c r="E85" i="72" l="1"/>
  <c r="F85" i="72" s="1"/>
  <c r="E208" i="72"/>
  <c r="F208" i="72" s="1"/>
  <c r="E174" i="72"/>
  <c r="F174" i="72" s="1"/>
  <c r="E302" i="72"/>
  <c r="F302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269" i="72"/>
  <c r="F269" i="72" s="1"/>
  <c r="E20" i="72"/>
  <c r="F20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G86" i="72"/>
  <c r="H87" i="72" s="1"/>
  <c r="I88" i="72" s="1"/>
  <c r="J89" i="72" s="1"/>
  <c r="K90" i="72" s="1"/>
  <c r="L91" i="72" s="1"/>
  <c r="M92" i="72" s="1"/>
  <c r="N93" i="72" s="1"/>
  <c r="O94" i="72" s="1"/>
  <c r="E51" i="72"/>
  <c r="F51" i="72" s="1"/>
  <c r="E114" i="72"/>
  <c r="F114" i="72" s="1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86" i="72"/>
  <c r="F86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303" i="72"/>
  <c r="F303" i="72" s="1"/>
  <c r="E145" i="72"/>
  <c r="F145" i="72" s="1"/>
  <c r="E209" i="72"/>
  <c r="F209" i="72" s="1"/>
  <c r="E240" i="72"/>
  <c r="F240" i="72" s="1"/>
  <c r="E175" i="72" l="1"/>
  <c r="F175" i="72" s="1"/>
  <c r="G87" i="72"/>
  <c r="H88" i="72" s="1"/>
  <c r="I89" i="72" s="1"/>
  <c r="J90" i="72" s="1"/>
  <c r="K91" i="72" s="1"/>
  <c r="L92" i="72" s="1"/>
  <c r="M93" i="72" s="1"/>
  <c r="N94" i="72" s="1"/>
  <c r="E21" i="72"/>
  <c r="F21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115" i="72"/>
  <c r="F115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304" i="72"/>
  <c r="H305" i="72" s="1"/>
  <c r="I306" i="72" s="1"/>
  <c r="J307" i="72" s="1"/>
  <c r="K308" i="72" s="1"/>
  <c r="L309" i="72" s="1"/>
  <c r="M310" i="72" s="1"/>
  <c r="N311" i="72" s="1"/>
  <c r="E270" i="72"/>
  <c r="F270" i="72" s="1"/>
  <c r="E52" i="72"/>
  <c r="F52" i="72" s="1"/>
  <c r="E304" i="72" l="1"/>
  <c r="F304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E210" i="72"/>
  <c r="F210" i="72" s="1"/>
  <c r="E241" i="72"/>
  <c r="F241" i="72" s="1"/>
  <c r="G305" i="72"/>
  <c r="H306" i="72" s="1"/>
  <c r="I307" i="72" s="1"/>
  <c r="J308" i="72" s="1"/>
  <c r="K309" i="72" s="1"/>
  <c r="L310" i="72" s="1"/>
  <c r="M311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46" i="72"/>
  <c r="F146" i="72" s="1"/>
  <c r="E87" i="72"/>
  <c r="F87" i="72" s="1"/>
  <c r="E176" i="72" l="1"/>
  <c r="F176" i="72" s="1"/>
  <c r="E53" i="72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305" i="72"/>
  <c r="F305" i="72" s="1"/>
  <c r="E116" i="72"/>
  <c r="F116" i="72" s="1"/>
  <c r="G242" i="72"/>
  <c r="H243" i="72" s="1"/>
  <c r="I244" i="72" s="1"/>
  <c r="J245" i="72" s="1"/>
  <c r="K246" i="72" s="1"/>
  <c r="L247" i="72" s="1"/>
  <c r="M248" i="72" s="1"/>
  <c r="N249" i="72" s="1"/>
  <c r="G88" i="72"/>
  <c r="H89" i="72" s="1"/>
  <c r="I90" i="72" s="1"/>
  <c r="J91" i="72" s="1"/>
  <c r="K92" i="72" s="1"/>
  <c r="L93" i="72" s="1"/>
  <c r="M94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11" i="72"/>
  <c r="H212" i="72" s="1"/>
  <c r="I213" i="72" s="1"/>
  <c r="J214" i="72" s="1"/>
  <c r="K215" i="72" s="1"/>
  <c r="L216" i="72" s="1"/>
  <c r="M217" i="72" s="1"/>
  <c r="N218" i="72" s="1"/>
  <c r="E22" i="72"/>
  <c r="F22" i="72" s="1"/>
  <c r="E271" i="72"/>
  <c r="F271" i="72" s="1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147" i="72"/>
  <c r="F147" i="72" s="1"/>
  <c r="G148" i="72" s="1"/>
  <c r="E54" i="72"/>
  <c r="F54" i="72" s="1"/>
  <c r="E88" i="72"/>
  <c r="F88" i="72" s="1"/>
  <c r="G306" i="72"/>
  <c r="H307" i="72" s="1"/>
  <c r="I308" i="72" s="1"/>
  <c r="J309" i="72" s="1"/>
  <c r="K310" i="72" s="1"/>
  <c r="L311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242" i="72"/>
  <c r="F242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211" i="72"/>
  <c r="F211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H149" i="72" l="1"/>
  <c r="I150" i="72" s="1"/>
  <c r="J151" i="72" s="1"/>
  <c r="K152" i="72" s="1"/>
  <c r="L153" i="72" s="1"/>
  <c r="M154" i="72" s="1"/>
  <c r="N155" i="72" s="1"/>
  <c r="O156" i="72" s="1"/>
  <c r="E148" i="72"/>
  <c r="F148" i="72" s="1"/>
  <c r="E272" i="72"/>
  <c r="F272" i="72" s="1"/>
  <c r="E117" i="72"/>
  <c r="F117" i="72" s="1"/>
  <c r="E177" i="72"/>
  <c r="F177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G243" i="72"/>
  <c r="H244" i="72" s="1"/>
  <c r="I245" i="72" s="1"/>
  <c r="J246" i="72" s="1"/>
  <c r="K247" i="72" s="1"/>
  <c r="L248" i="72" s="1"/>
  <c r="M249" i="72" s="1"/>
  <c r="E243" i="72"/>
  <c r="F243" i="72" s="1"/>
  <c r="G55" i="72"/>
  <c r="H56" i="72" s="1"/>
  <c r="I57" i="72" s="1"/>
  <c r="J58" i="72" s="1"/>
  <c r="K59" i="72" s="1"/>
  <c r="L60" i="72" s="1"/>
  <c r="M61" i="72" s="1"/>
  <c r="N62" i="72" s="1"/>
  <c r="O63" i="72" s="1"/>
  <c r="G273" i="72"/>
  <c r="H274" i="72" s="1"/>
  <c r="I275" i="72" s="1"/>
  <c r="J276" i="72" s="1"/>
  <c r="K277" i="72" s="1"/>
  <c r="L278" i="72" s="1"/>
  <c r="M279" i="72" s="1"/>
  <c r="N280" i="72" s="1"/>
  <c r="G118" i="72"/>
  <c r="H119" i="72" s="1"/>
  <c r="I120" i="72" s="1"/>
  <c r="J121" i="72" s="1"/>
  <c r="K122" i="72" s="1"/>
  <c r="L123" i="72" s="1"/>
  <c r="M124" i="72" s="1"/>
  <c r="N125" i="72" s="1"/>
  <c r="G149" i="72"/>
  <c r="H150" i="72" s="1"/>
  <c r="I151" i="72" s="1"/>
  <c r="J152" i="72" s="1"/>
  <c r="K153" i="72" s="1"/>
  <c r="L154" i="72" s="1"/>
  <c r="M155" i="72" s="1"/>
  <c r="N156" i="72" s="1"/>
  <c r="G212" i="72"/>
  <c r="H213" i="72" s="1"/>
  <c r="I214" i="72" s="1"/>
  <c r="J215" i="72" s="1"/>
  <c r="K216" i="72" s="1"/>
  <c r="L217" i="72" s="1"/>
  <c r="M218" i="72" s="1"/>
  <c r="E306" i="72"/>
  <c r="F306" i="72" s="1"/>
  <c r="G89" i="72"/>
  <c r="H90" i="72" s="1"/>
  <c r="I91" i="72" s="1"/>
  <c r="J92" i="72" s="1"/>
  <c r="K93" i="72" s="1"/>
  <c r="L94" i="72" s="1"/>
  <c r="E24" i="72" l="1"/>
  <c r="F24" i="72" s="1"/>
  <c r="E89" i="72"/>
  <c r="F89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E118" i="72"/>
  <c r="F118" i="72" s="1"/>
  <c r="G119" i="72"/>
  <c r="H120" i="72" s="1"/>
  <c r="I121" i="72" s="1"/>
  <c r="J122" i="72" s="1"/>
  <c r="K123" i="72" s="1"/>
  <c r="L124" i="72" s="1"/>
  <c r="M125" i="72" s="1"/>
  <c r="G25" i="72"/>
  <c r="H26" i="72" s="1"/>
  <c r="I27" i="72" s="1"/>
  <c r="J28" i="72" s="1"/>
  <c r="K29" i="72" s="1"/>
  <c r="L30" i="72" s="1"/>
  <c r="M31" i="72" s="1"/>
  <c r="N32" i="72" s="1"/>
  <c r="G244" i="72"/>
  <c r="H245" i="72" s="1"/>
  <c r="I246" i="72" s="1"/>
  <c r="J247" i="72" s="1"/>
  <c r="K248" i="72" s="1"/>
  <c r="L249" i="72" s="1"/>
  <c r="G307" i="72"/>
  <c r="H308" i="72" s="1"/>
  <c r="I309" i="72" s="1"/>
  <c r="J310" i="72" s="1"/>
  <c r="K311" i="72" s="1"/>
  <c r="E212" i="72"/>
  <c r="F212" i="72" s="1"/>
  <c r="E273" i="72"/>
  <c r="F273" i="72" s="1"/>
  <c r="G90" i="72"/>
  <c r="H91" i="72" s="1"/>
  <c r="I92" i="72" s="1"/>
  <c r="J93" i="72" s="1"/>
  <c r="K94" i="72" s="1"/>
  <c r="E149" i="72"/>
  <c r="F149" i="72" s="1"/>
  <c r="E55" i="72"/>
  <c r="F55" i="72" s="1"/>
  <c r="E90" i="72" l="1"/>
  <c r="F90" i="72" s="1"/>
  <c r="E178" i="72"/>
  <c r="F178" i="72" s="1"/>
  <c r="E307" i="72"/>
  <c r="F307" i="72" s="1"/>
  <c r="G308" i="72" s="1"/>
  <c r="H309" i="72" s="1"/>
  <c r="I310" i="72" s="1"/>
  <c r="J311" i="72" s="1"/>
  <c r="G150" i="72"/>
  <c r="H151" i="72" s="1"/>
  <c r="I152" i="72" s="1"/>
  <c r="J153" i="72" s="1"/>
  <c r="K154" i="72" s="1"/>
  <c r="L155" i="72" s="1"/>
  <c r="M156" i="72" s="1"/>
  <c r="G56" i="72"/>
  <c r="H57" i="72" s="1"/>
  <c r="I58" i="72" s="1"/>
  <c r="J59" i="72" s="1"/>
  <c r="K60" i="72" s="1"/>
  <c r="L61" i="72" s="1"/>
  <c r="M62" i="72" s="1"/>
  <c r="N63" i="72" s="1"/>
  <c r="E244" i="72"/>
  <c r="F244" i="72" s="1"/>
  <c r="G91" i="72"/>
  <c r="H92" i="72" s="1"/>
  <c r="I93" i="72" s="1"/>
  <c r="J94" i="72" s="1"/>
  <c r="E25" i="72"/>
  <c r="F25" i="72" s="1"/>
  <c r="G274" i="72"/>
  <c r="H275" i="72" s="1"/>
  <c r="I276" i="72" s="1"/>
  <c r="J277" i="72" s="1"/>
  <c r="K278" i="72" s="1"/>
  <c r="L279" i="72" s="1"/>
  <c r="M280" i="72" s="1"/>
  <c r="G213" i="72"/>
  <c r="H214" i="72" s="1"/>
  <c r="I215" i="72" s="1"/>
  <c r="J216" i="72" s="1"/>
  <c r="K217" i="72" s="1"/>
  <c r="L218" i="72" s="1"/>
  <c r="E119" i="72"/>
  <c r="F119" i="72" s="1"/>
  <c r="E91" i="72" l="1"/>
  <c r="F91" i="72" s="1"/>
  <c r="E213" i="72"/>
  <c r="F213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150" i="72"/>
  <c r="F150" i="72" s="1"/>
  <c r="G151" i="72" s="1"/>
  <c r="G120" i="72"/>
  <c r="H121" i="72" s="1"/>
  <c r="I122" i="72" s="1"/>
  <c r="J123" i="72" s="1"/>
  <c r="K124" i="72" s="1"/>
  <c r="L125" i="72" s="1"/>
  <c r="G214" i="72"/>
  <c r="H215" i="72" s="1"/>
  <c r="I216" i="72" s="1"/>
  <c r="J217" i="72" s="1"/>
  <c r="K218" i="72" s="1"/>
  <c r="G245" i="72"/>
  <c r="H246" i="72" s="1"/>
  <c r="I247" i="72" s="1"/>
  <c r="J248" i="72" s="1"/>
  <c r="K249" i="72" s="1"/>
  <c r="E274" i="72"/>
  <c r="F274" i="72" s="1"/>
  <c r="E56" i="72"/>
  <c r="F56" i="72" s="1"/>
  <c r="G26" i="72"/>
  <c r="H27" i="72" s="1"/>
  <c r="I28" i="72" s="1"/>
  <c r="J29" i="72" s="1"/>
  <c r="K30" i="72" s="1"/>
  <c r="L31" i="72" s="1"/>
  <c r="M32" i="72" s="1"/>
  <c r="E308" i="72"/>
  <c r="F308" i="72" s="1"/>
  <c r="G92" i="72"/>
  <c r="H93" i="72" s="1"/>
  <c r="I94" i="72" s="1"/>
  <c r="E214" i="72" l="1"/>
  <c r="F214" i="72" s="1"/>
  <c r="H152" i="72"/>
  <c r="I153" i="72" s="1"/>
  <c r="J154" i="72" s="1"/>
  <c r="K155" i="72" s="1"/>
  <c r="L156" i="72" s="1"/>
  <c r="E151" i="72"/>
  <c r="F151" i="72" s="1"/>
  <c r="E92" i="72"/>
  <c r="F92" i="72" s="1"/>
  <c r="G93" i="72" s="1"/>
  <c r="H94" i="72" s="1"/>
  <c r="E26" i="72"/>
  <c r="F26" i="72" s="1"/>
  <c r="E179" i="72"/>
  <c r="F179" i="72" s="1"/>
  <c r="G152" i="72"/>
  <c r="H153" i="72" s="1"/>
  <c r="I154" i="72" s="1"/>
  <c r="J155" i="72" s="1"/>
  <c r="K156" i="72" s="1"/>
  <c r="E245" i="72"/>
  <c r="F245" i="72" s="1"/>
  <c r="G275" i="72"/>
  <c r="H276" i="72" s="1"/>
  <c r="I277" i="72" s="1"/>
  <c r="J278" i="72" s="1"/>
  <c r="K279" i="72" s="1"/>
  <c r="L280" i="72" s="1"/>
  <c r="G309" i="72"/>
  <c r="H310" i="72" s="1"/>
  <c r="I311" i="72" s="1"/>
  <c r="G27" i="72"/>
  <c r="H28" i="72" s="1"/>
  <c r="I29" i="72" s="1"/>
  <c r="J30" i="72" s="1"/>
  <c r="K31" i="72" s="1"/>
  <c r="L32" i="72" s="1"/>
  <c r="G215" i="72"/>
  <c r="H216" i="72" s="1"/>
  <c r="I217" i="72" s="1"/>
  <c r="J218" i="72" s="1"/>
  <c r="G57" i="72"/>
  <c r="H58" i="72" s="1"/>
  <c r="I59" i="72" s="1"/>
  <c r="J60" i="72" s="1"/>
  <c r="K61" i="72" s="1"/>
  <c r="L62" i="72" s="1"/>
  <c r="M63" i="72" s="1"/>
  <c r="E120" i="72"/>
  <c r="F120" i="72" s="1"/>
  <c r="E275" i="72" l="1"/>
  <c r="F275" i="72" s="1"/>
  <c r="G180" i="72"/>
  <c r="H181" i="72" s="1"/>
  <c r="I182" i="72" s="1"/>
  <c r="J183" i="72" s="1"/>
  <c r="K184" i="72" s="1"/>
  <c r="L185" i="72" s="1"/>
  <c r="M186" i="72" s="1"/>
  <c r="N187" i="72" s="1"/>
  <c r="E27" i="72"/>
  <c r="F27" i="72" s="1"/>
  <c r="G28" i="72" s="1"/>
  <c r="H29" i="72" s="1"/>
  <c r="I30" i="72" s="1"/>
  <c r="J31" i="72" s="1"/>
  <c r="K32" i="72" s="1"/>
  <c r="E57" i="72"/>
  <c r="F57" i="72" s="1"/>
  <c r="G58" i="72" s="1"/>
  <c r="E215" i="72"/>
  <c r="F215" i="72" s="1"/>
  <c r="G216" i="72" s="1"/>
  <c r="H217" i="72" s="1"/>
  <c r="I218" i="72" s="1"/>
  <c r="G121" i="72"/>
  <c r="H122" i="72" s="1"/>
  <c r="I123" i="72" s="1"/>
  <c r="J124" i="72" s="1"/>
  <c r="K125" i="72" s="1"/>
  <c r="G246" i="72"/>
  <c r="H247" i="72" s="1"/>
  <c r="I248" i="72" s="1"/>
  <c r="J249" i="72" s="1"/>
  <c r="G276" i="72"/>
  <c r="H277" i="72" s="1"/>
  <c r="I278" i="72" s="1"/>
  <c r="J279" i="72" s="1"/>
  <c r="K280" i="72" s="1"/>
  <c r="E93" i="72"/>
  <c r="F93" i="72" s="1"/>
  <c r="G94" i="72" s="1"/>
  <c r="E94" i="72" s="1"/>
  <c r="F94" i="72" s="1"/>
  <c r="AL94" i="72" s="1"/>
  <c r="E152" i="72"/>
  <c r="F152" i="72" s="1"/>
  <c r="E309" i="72"/>
  <c r="F309" i="72" s="1"/>
  <c r="E246" i="72" l="1"/>
  <c r="F246" i="72" s="1"/>
  <c r="H59" i="72"/>
  <c r="I60" i="72" s="1"/>
  <c r="J61" i="72" s="1"/>
  <c r="K62" i="72" s="1"/>
  <c r="L63" i="72" s="1"/>
  <c r="E58" i="72"/>
  <c r="F58" i="72" s="1"/>
  <c r="G59" i="72" s="1"/>
  <c r="H60" i="72" s="1"/>
  <c r="I61" i="72" s="1"/>
  <c r="J62" i="72" s="1"/>
  <c r="K63" i="72" s="1"/>
  <c r="E121" i="72"/>
  <c r="F121" i="72" s="1"/>
  <c r="G122" i="72" s="1"/>
  <c r="H123" i="72" s="1"/>
  <c r="I124" i="72" s="1"/>
  <c r="J125" i="72" s="1"/>
  <c r="E276" i="72"/>
  <c r="F276" i="72" s="1"/>
  <c r="G277" i="72" s="1"/>
  <c r="H278" i="72" s="1"/>
  <c r="I279" i="72" s="1"/>
  <c r="J280" i="72" s="1"/>
  <c r="E180" i="72"/>
  <c r="F180" i="72" s="1"/>
  <c r="G247" i="72"/>
  <c r="H248" i="72" s="1"/>
  <c r="I249" i="72" s="1"/>
  <c r="G153" i="72"/>
  <c r="H154" i="72" s="1"/>
  <c r="I155" i="72" s="1"/>
  <c r="J156" i="72" s="1"/>
  <c r="E216" i="72"/>
  <c r="F216" i="72" s="1"/>
  <c r="G310" i="72"/>
  <c r="H311" i="72" s="1"/>
  <c r="E28" i="72"/>
  <c r="F28" i="72" s="1"/>
  <c r="E59" i="72" l="1"/>
  <c r="F59" i="72" s="1"/>
  <c r="G181" i="72"/>
  <c r="H182" i="72" s="1"/>
  <c r="I183" i="72" s="1"/>
  <c r="J184" i="72" s="1"/>
  <c r="K185" i="72" s="1"/>
  <c r="L186" i="72" s="1"/>
  <c r="M187" i="72" s="1"/>
  <c r="E310" i="72"/>
  <c r="F310" i="72" s="1"/>
  <c r="G311" i="72" s="1"/>
  <c r="E311" i="72" s="1"/>
  <c r="F311" i="72" s="1"/>
  <c r="E153" i="72"/>
  <c r="F153" i="72" s="1"/>
  <c r="G60" i="72"/>
  <c r="H61" i="72" s="1"/>
  <c r="I62" i="72" s="1"/>
  <c r="J63" i="72" s="1"/>
  <c r="G217" i="72"/>
  <c r="H218" i="72" s="1"/>
  <c r="G29" i="72"/>
  <c r="H30" i="72" s="1"/>
  <c r="I31" i="72" s="1"/>
  <c r="J32" i="72" s="1"/>
  <c r="E122" i="72"/>
  <c r="F122" i="72" s="1"/>
  <c r="E247" i="72"/>
  <c r="F247" i="72" s="1"/>
  <c r="E277" i="72"/>
  <c r="F277" i="72" s="1"/>
  <c r="E181" i="72" l="1"/>
  <c r="F181" i="72" s="1"/>
  <c r="E60" i="72"/>
  <c r="F60" i="72" s="1"/>
  <c r="G61" i="72" s="1"/>
  <c r="H62" i="72" s="1"/>
  <c r="I63" i="72" s="1"/>
  <c r="G278" i="72"/>
  <c r="H279" i="72" s="1"/>
  <c r="I280" i="72" s="1"/>
  <c r="G248" i="72"/>
  <c r="H249" i="72" s="1"/>
  <c r="G154" i="72"/>
  <c r="H155" i="72" s="1"/>
  <c r="I156" i="72" s="1"/>
  <c r="G123" i="72"/>
  <c r="H124" i="72" s="1"/>
  <c r="I125" i="72" s="1"/>
  <c r="E29" i="72"/>
  <c r="F29" i="72" s="1"/>
  <c r="E217" i="72"/>
  <c r="F217" i="72" s="1"/>
  <c r="G218" i="72" s="1"/>
  <c r="E218" i="72" s="1"/>
  <c r="F218" i="72" s="1"/>
  <c r="E123" i="72" l="1"/>
  <c r="F123" i="72" s="1"/>
  <c r="E278" i="72"/>
  <c r="F278" i="72" s="1"/>
  <c r="G182" i="72"/>
  <c r="H183" i="72" s="1"/>
  <c r="I184" i="72" s="1"/>
  <c r="J185" i="72" s="1"/>
  <c r="K186" i="72" s="1"/>
  <c r="L187" i="72" s="1"/>
  <c r="E61" i="72"/>
  <c r="F61" i="72" s="1"/>
  <c r="G62" i="72" s="1"/>
  <c r="H63" i="72" s="1"/>
  <c r="E154" i="72"/>
  <c r="F154" i="72" s="1"/>
  <c r="G30" i="72"/>
  <c r="H31" i="72" s="1"/>
  <c r="I32" i="72" s="1"/>
  <c r="E248" i="72"/>
  <c r="F248" i="72" s="1"/>
  <c r="G249" i="72" s="1"/>
  <c r="E249" i="72" s="1"/>
  <c r="F249" i="72" s="1"/>
  <c r="G124" i="72"/>
  <c r="H125" i="72" s="1"/>
  <c r="G155" i="72"/>
  <c r="H156" i="72" s="1"/>
  <c r="G279" i="72"/>
  <c r="H280" i="72" s="1"/>
  <c r="E182" i="72" l="1"/>
  <c r="F182" i="72" s="1"/>
  <c r="E62" i="72"/>
  <c r="F62" i="72" s="1"/>
  <c r="G63" i="72" s="1"/>
  <c r="E63" i="72" s="1"/>
  <c r="F63" i="72" s="1"/>
  <c r="AL63" i="72" s="1"/>
  <c r="E155" i="72"/>
  <c r="F155" i="72" s="1"/>
  <c r="G156" i="72" s="1"/>
  <c r="E156" i="72" s="1"/>
  <c r="F156" i="72" s="1"/>
  <c r="E279" i="72"/>
  <c r="F279" i="72" s="1"/>
  <c r="G280" i="72" s="1"/>
  <c r="E280" i="72" s="1"/>
  <c r="F280" i="72" s="1"/>
  <c r="E124" i="72"/>
  <c r="F124" i="72" s="1"/>
  <c r="G125" i="72" s="1"/>
  <c r="E125" i="72" s="1"/>
  <c r="F125" i="72" s="1"/>
  <c r="AL125" i="72" s="1"/>
  <c r="AL127" i="72" s="1"/>
  <c r="E30" i="72"/>
  <c r="F30" i="72" s="1"/>
  <c r="G183" i="72" l="1"/>
  <c r="H184" i="72" s="1"/>
  <c r="I185" i="72" s="1"/>
  <c r="J186" i="72" s="1"/>
  <c r="K187" i="72" s="1"/>
  <c r="G31" i="72"/>
  <c r="H32" i="72" s="1"/>
  <c r="E183" i="72" l="1"/>
  <c r="F183" i="72" s="1"/>
  <c r="E31" i="72"/>
  <c r="F31" i="72" s="1"/>
  <c r="G184" i="72" l="1"/>
  <c r="H185" i="72" s="1"/>
  <c r="I186" i="72" s="1"/>
  <c r="J187" i="72" s="1"/>
  <c r="G32" i="72"/>
  <c r="E32" i="72" s="1"/>
  <c r="F32" i="72" s="1"/>
  <c r="AL32" i="72" s="1"/>
  <c r="E184" i="72" l="1"/>
  <c r="F184" i="72" s="1"/>
  <c r="G185" i="72" l="1"/>
  <c r="H186" i="72" s="1"/>
  <c r="I187" i="72" s="1"/>
  <c r="E185" i="72" l="1"/>
  <c r="F185" i="72" s="1"/>
  <c r="G186" i="72" l="1"/>
  <c r="H187" i="72" s="1"/>
  <c r="E186" i="72" l="1"/>
  <c r="F186" i="72" s="1"/>
  <c r="G187" i="72" l="1"/>
  <c r="E187" i="72" s="1"/>
  <c r="F187" i="72" s="1"/>
  <c r="G29" i="26" a="1"/>
  <c r="G29" i="26" s="1"/>
  <c r="H213" i="35" s="1"/>
  <c r="D32" i="26" a="1"/>
  <c r="D32" i="26" s="1"/>
  <c r="H195" i="35" s="1"/>
  <c r="E37" i="26" a="1"/>
  <c r="E37" i="26" s="1"/>
  <c r="I200" i="35" s="1"/>
  <c r="E30" i="26" a="1"/>
  <c r="E30" i="26" s="1"/>
  <c r="I193" i="35" s="1"/>
  <c r="D26" i="26" a="1"/>
  <c r="D26" i="26" s="1"/>
  <c r="H189" i="35" s="1"/>
  <c r="G39" i="26" a="1"/>
  <c r="G39" i="26" s="1"/>
  <c r="E28" i="26" a="1"/>
  <c r="E28" i="26" s="1"/>
  <c r="I191" i="35" s="1"/>
  <c r="F40" i="26" a="1"/>
  <c r="F40" i="26" s="1"/>
  <c r="G224" i="35" s="1"/>
  <c r="G28" i="26" a="1"/>
  <c r="G28" i="26" s="1"/>
  <c r="H212" i="35" s="1"/>
  <c r="G37" i="26" a="1"/>
  <c r="G37" i="26" s="1"/>
  <c r="H221" i="35" s="1"/>
  <c r="D28" i="26" a="1"/>
  <c r="D28" i="26" s="1"/>
  <c r="H191" i="35" s="1"/>
  <c r="H41" i="26" a="1"/>
  <c r="H41" i="26" s="1"/>
  <c r="I225" i="35" s="1"/>
  <c r="D37" i="26" a="1"/>
  <c r="D37" i="26" s="1"/>
  <c r="H200" i="35" s="1"/>
  <c r="F32" i="26" a="1"/>
  <c r="F32" i="26" s="1"/>
  <c r="G216" i="35" s="1"/>
  <c r="D35" i="26" a="1"/>
  <c r="D35" i="26" s="1"/>
  <c r="G23" i="26" a="1"/>
  <c r="G23" i="26" s="1"/>
  <c r="D42" i="26" a="1"/>
  <c r="D42" i="26" s="1"/>
  <c r="H205" i="35" s="1"/>
  <c r="F34" i="26" a="1"/>
  <c r="F34" i="26" s="1"/>
  <c r="G218" i="35" s="1"/>
  <c r="H32" i="26" a="1"/>
  <c r="H32" i="26" s="1"/>
  <c r="I216" i="35" s="1"/>
  <c r="G34" i="26" a="1"/>
  <c r="G34" i="26" s="1"/>
  <c r="H218" i="35" s="1"/>
  <c r="H30" i="26" a="1"/>
  <c r="H30" i="26" s="1"/>
  <c r="I214" i="35" s="1"/>
  <c r="D23" i="26" a="1"/>
  <c r="D23" i="26" s="1"/>
  <c r="E38" i="26" a="1"/>
  <c r="E38" i="26" s="1"/>
  <c r="I201" i="35" s="1"/>
  <c r="D38" i="26" a="1"/>
  <c r="D38" i="26" s="1"/>
  <c r="H201" i="35" s="1"/>
  <c r="F36" i="26" a="1"/>
  <c r="F36" i="26" s="1"/>
  <c r="G220" i="35" s="1"/>
  <c r="H27" i="26" a="1"/>
  <c r="H27" i="26" s="1"/>
  <c r="D25" i="26" a="1"/>
  <c r="D25" i="26" s="1"/>
  <c r="H188" i="35" s="1"/>
  <c r="F29" i="26" a="1"/>
  <c r="F29" i="26" s="1"/>
  <c r="G213" i="35" s="1"/>
  <c r="D30" i="26" a="1"/>
  <c r="D30" i="26" s="1"/>
  <c r="H193" i="35" s="1"/>
  <c r="F35" i="26" a="1"/>
  <c r="F35" i="26" s="1"/>
  <c r="E36" i="26" a="1"/>
  <c r="E36" i="26" s="1"/>
  <c r="I199" i="35" s="1"/>
  <c r="H24" i="26" a="1"/>
  <c r="H24" i="26" s="1"/>
  <c r="I208" i="35" s="1"/>
  <c r="E33" i="26" a="1"/>
  <c r="E33" i="26" s="1"/>
  <c r="I196" i="35" s="1"/>
  <c r="D34" i="26" a="1"/>
  <c r="D34" i="26" s="1"/>
  <c r="H197" i="35" s="1"/>
  <c r="E26" i="26" a="1"/>
  <c r="E26" i="26" s="1"/>
  <c r="I189" i="35" s="1"/>
  <c r="H38" i="26" a="1"/>
  <c r="H38" i="26" s="1"/>
  <c r="I222" i="35" s="1"/>
  <c r="F31" i="26" a="1"/>
  <c r="F31" i="26" s="1"/>
  <c r="G33" i="26" a="1"/>
  <c r="G33" i="26" s="1"/>
  <c r="H217" i="35" s="1"/>
  <c r="G40" i="26" a="1"/>
  <c r="G40" i="26" s="1"/>
  <c r="H224" i="35" s="1"/>
  <c r="D41" i="26" a="1"/>
  <c r="D41" i="26" s="1"/>
  <c r="H204" i="35" s="1"/>
  <c r="F39" i="26" a="1"/>
  <c r="F39" i="26" s="1"/>
  <c r="H40" i="26" a="1"/>
  <c r="H40" i="26" s="1"/>
  <c r="I224" i="35" s="1"/>
  <c r="D29" i="26" a="1"/>
  <c r="D29" i="26" s="1"/>
  <c r="H192" i="35" s="1"/>
  <c r="F38" i="26" a="1"/>
  <c r="F38" i="26" s="1"/>
  <c r="G222" i="35" s="1"/>
  <c r="G25" i="26" a="1"/>
  <c r="G25" i="26" s="1"/>
  <c r="H209" i="35" s="1"/>
  <c r="D40" i="26" a="1"/>
  <c r="D40" i="26" s="1"/>
  <c r="H203" i="35" s="1"/>
  <c r="G27" i="26" a="1"/>
  <c r="G27" i="26" s="1"/>
  <c r="F33" i="26" a="1"/>
  <c r="F33" i="26" s="1"/>
  <c r="G217" i="35" s="1"/>
  <c r="E24" i="26" a="1"/>
  <c r="E24" i="26" s="1"/>
  <c r="I187" i="35" s="1"/>
  <c r="G38" i="26" a="1"/>
  <c r="G38" i="26" s="1"/>
  <c r="H222" i="35" s="1"/>
  <c r="F28" i="26" a="1"/>
  <c r="F28" i="26" s="1"/>
  <c r="G212" i="35" s="1"/>
  <c r="D24" i="26" a="1"/>
  <c r="D24" i="26" s="1"/>
  <c r="H187" i="35" s="1"/>
  <c r="G35" i="26" a="1"/>
  <c r="G35" i="26" s="1"/>
  <c r="F25" i="26" a="1"/>
  <c r="F25" i="26" s="1"/>
  <c r="G209" i="35" s="1"/>
  <c r="H26" i="26" a="1"/>
  <c r="H26" i="26" s="1"/>
  <c r="I210" i="35" s="1"/>
  <c r="H33" i="26" a="1"/>
  <c r="H33" i="26" s="1"/>
  <c r="I217" i="35" s="1"/>
  <c r="H28" i="26" a="1"/>
  <c r="H28" i="26" s="1"/>
  <c r="I212" i="35" s="1"/>
  <c r="G42" i="26" a="1"/>
  <c r="G42" i="26" s="1"/>
  <c r="H226" i="35" s="1"/>
  <c r="G32" i="26" a="1"/>
  <c r="G32" i="26" s="1"/>
  <c r="H216" i="35" s="1"/>
  <c r="G41" i="26" a="1"/>
  <c r="G41" i="26" s="1"/>
  <c r="H225" i="35" s="1"/>
  <c r="H37" i="26" a="1"/>
  <c r="H37" i="26" s="1"/>
  <c r="I221" i="35" s="1"/>
  <c r="E25" i="26" a="1"/>
  <c r="E25" i="26" s="1"/>
  <c r="I188" i="35" s="1"/>
  <c r="F27" i="26" a="1"/>
  <c r="F27" i="26" s="1"/>
  <c r="F23" i="26" a="1"/>
  <c r="F23" i="26" s="1"/>
  <c r="H39" i="26" a="1"/>
  <c r="H39" i="26" s="1"/>
  <c r="E27" i="26" a="1"/>
  <c r="E27" i="26" s="1"/>
  <c r="E34" i="26" a="1"/>
  <c r="E34" i="26" s="1"/>
  <c r="I197" i="35" s="1"/>
  <c r="D39" i="26" a="1"/>
  <c r="D39" i="26" s="1"/>
  <c r="E39" i="26" a="1"/>
  <c r="E39" i="26" s="1"/>
  <c r="E31" i="26" a="1"/>
  <c r="E31" i="26" s="1"/>
  <c r="E32" i="26" a="1"/>
  <c r="E32" i="26" s="1"/>
  <c r="I195" i="35" s="1"/>
  <c r="E23" i="26" a="1"/>
  <c r="E23" i="26" s="1"/>
  <c r="E40" i="26" a="1"/>
  <c r="E40" i="26" s="1"/>
  <c r="I203" i="35" s="1"/>
  <c r="G26" i="26" a="1"/>
  <c r="G26" i="26" s="1"/>
  <c r="H210" i="35" s="1"/>
  <c r="H42" i="26" a="1"/>
  <c r="H42" i="26" s="1"/>
  <c r="I226" i="35" s="1"/>
  <c r="E35" i="26" a="1"/>
  <c r="E35" i="26" s="1"/>
  <c r="F41" i="26" a="1"/>
  <c r="F41" i="26" s="1"/>
  <c r="G225" i="35" s="1"/>
  <c r="H23" i="26" a="1"/>
  <c r="H23" i="26" s="1"/>
  <c r="H25" i="26" a="1"/>
  <c r="H25" i="26" s="1"/>
  <c r="I209" i="35" s="1"/>
  <c r="G36" i="26" a="1"/>
  <c r="G36" i="26" s="1"/>
  <c r="H220" i="35" s="1"/>
  <c r="F30" i="26" a="1"/>
  <c r="F30" i="26" s="1"/>
  <c r="G214" i="35" s="1"/>
  <c r="F24" i="26" a="1"/>
  <c r="F24" i="26" s="1"/>
  <c r="G208" i="35" s="1"/>
  <c r="H34" i="26" a="1"/>
  <c r="H34" i="26" s="1"/>
  <c r="I218" i="35" s="1"/>
  <c r="H31" i="26" a="1"/>
  <c r="H31" i="26" s="1"/>
  <c r="H29" i="26" a="1"/>
  <c r="H29" i="26" s="1"/>
  <c r="I213" i="35" s="1"/>
  <c r="D33" i="26" a="1"/>
  <c r="D33" i="26" s="1"/>
  <c r="H196" i="35" s="1"/>
  <c r="D27" i="26" a="1"/>
  <c r="D27" i="26" s="1"/>
  <c r="E41" i="26" a="1"/>
  <c r="E41" i="26" s="1"/>
  <c r="I204" i="35" s="1"/>
  <c r="H36" i="26" a="1"/>
  <c r="H36" i="26" s="1"/>
  <c r="I220" i="35" s="1"/>
  <c r="G30" i="26" a="1"/>
  <c r="G30" i="26" s="1"/>
  <c r="H214" i="35" s="1"/>
  <c r="D36" i="26" a="1"/>
  <c r="D36" i="26" s="1"/>
  <c r="H199" i="35" s="1"/>
  <c r="F26" i="26" a="1"/>
  <c r="F26" i="26" s="1"/>
  <c r="G210" i="35" s="1"/>
  <c r="E42" i="26" a="1"/>
  <c r="E42" i="26" s="1"/>
  <c r="I205" i="35" s="1"/>
  <c r="F37" i="26" a="1"/>
  <c r="F37" i="26" s="1"/>
  <c r="G221" i="35" s="1"/>
  <c r="D31" i="26" a="1"/>
  <c r="D31" i="26" s="1"/>
  <c r="G24" i="26" a="1"/>
  <c r="G24" i="26" s="1"/>
  <c r="H208" i="35" s="1"/>
  <c r="G31" i="26" a="1"/>
  <c r="G31" i="26" s="1"/>
  <c r="H35" i="26" a="1"/>
  <c r="H35" i="26" s="1"/>
  <c r="F42" i="26" a="1"/>
  <c r="F42" i="26" s="1"/>
  <c r="G226" i="35" s="1"/>
  <c r="E29" i="26" a="1"/>
  <c r="E29" i="26" s="1"/>
  <c r="I192" i="35" s="1"/>
  <c r="H194" i="35" l="1"/>
  <c r="C52" i="26"/>
  <c r="H190" i="35"/>
  <c r="C51" i="26"/>
  <c r="J24" i="58"/>
  <c r="J23" i="58"/>
  <c r="J26" i="58"/>
  <c r="J25" i="58"/>
  <c r="J53" i="37"/>
  <c r="J54" i="37"/>
  <c r="J51" i="37"/>
  <c r="J52" i="37"/>
  <c r="G211" i="35"/>
  <c r="E51" i="26"/>
  <c r="H51" i="26" s="1"/>
  <c r="J29" i="58"/>
  <c r="J30" i="58"/>
  <c r="J28" i="58"/>
  <c r="J27" i="58"/>
  <c r="H211" i="35"/>
  <c r="F51" i="26"/>
  <c r="I83" i="58"/>
  <c r="I84" i="58"/>
  <c r="I85" i="58"/>
  <c r="I86" i="58"/>
  <c r="J68" i="37"/>
  <c r="J70" i="37"/>
  <c r="J69" i="37"/>
  <c r="J67" i="37"/>
  <c r="J76" i="37"/>
  <c r="J77" i="37"/>
  <c r="J75" i="37"/>
  <c r="J78" i="37"/>
  <c r="H198" i="35"/>
  <c r="C53" i="26"/>
  <c r="J35" i="37"/>
  <c r="J37" i="37"/>
  <c r="J36" i="37"/>
  <c r="J38" i="37"/>
  <c r="H74" i="58"/>
  <c r="H74" i="41" s="1"/>
  <c r="H73" i="58"/>
  <c r="H73" i="41" s="1"/>
  <c r="H71" i="58"/>
  <c r="H71" i="41" s="1"/>
  <c r="H72" i="58"/>
  <c r="H72" i="41" s="1"/>
  <c r="I56" i="37"/>
  <c r="I55" i="37"/>
  <c r="I57" i="37"/>
  <c r="I58" i="37"/>
  <c r="I207" i="35"/>
  <c r="G50" i="26"/>
  <c r="I194" i="35"/>
  <c r="D52" i="26"/>
  <c r="J26" i="37"/>
  <c r="J26" i="41" s="1"/>
  <c r="J24" i="37"/>
  <c r="J23" i="37"/>
  <c r="J25" i="37"/>
  <c r="H23" i="58"/>
  <c r="H23" i="41" s="1"/>
  <c r="H25" i="58"/>
  <c r="H25" i="41" s="1"/>
  <c r="H24" i="58"/>
  <c r="H24" i="41" s="1"/>
  <c r="H26" i="58"/>
  <c r="H26" i="41" s="1"/>
  <c r="I84" i="37"/>
  <c r="I83" i="37"/>
  <c r="I86" i="37"/>
  <c r="I85" i="37"/>
  <c r="I85" i="41" s="1"/>
  <c r="I57" i="58"/>
  <c r="I55" i="58"/>
  <c r="I56" i="58"/>
  <c r="I58" i="58"/>
  <c r="G219" i="35"/>
  <c r="E53" i="26"/>
  <c r="H53" i="26" s="1"/>
  <c r="H186" i="35"/>
  <c r="C50" i="26"/>
  <c r="H51" i="58"/>
  <c r="H51" i="41" s="1"/>
  <c r="H54" i="58"/>
  <c r="H54" i="41" s="1"/>
  <c r="H52" i="58"/>
  <c r="H52" i="41" s="1"/>
  <c r="H53" i="58"/>
  <c r="H53" i="41" s="1"/>
  <c r="H223" i="35"/>
  <c r="F54" i="26"/>
  <c r="H91" i="58"/>
  <c r="H91" i="41" s="1"/>
  <c r="H94" i="58"/>
  <c r="H94" i="41" s="1"/>
  <c r="H92" i="58"/>
  <c r="H92" i="41" s="1"/>
  <c r="H93" i="58"/>
  <c r="H93" i="41" s="1"/>
  <c r="J93" i="37"/>
  <c r="J91" i="37"/>
  <c r="J92" i="37"/>
  <c r="J94" i="37"/>
  <c r="J39" i="58"/>
  <c r="J40" i="58"/>
  <c r="J41" i="58"/>
  <c r="J42" i="58"/>
  <c r="H88" i="58"/>
  <c r="H88" i="41" s="1"/>
  <c r="H90" i="58"/>
  <c r="H90" i="41" s="1"/>
  <c r="H89" i="58"/>
  <c r="H89" i="41" s="1"/>
  <c r="H87" i="58"/>
  <c r="H87" i="41" s="1"/>
  <c r="I202" i="35"/>
  <c r="D54" i="26"/>
  <c r="J74" i="58"/>
  <c r="J72" i="58"/>
  <c r="J73" i="58"/>
  <c r="J71" i="58"/>
  <c r="H219" i="35"/>
  <c r="F53" i="26"/>
  <c r="I26" i="58"/>
  <c r="I24" i="58"/>
  <c r="I25" i="58"/>
  <c r="I23" i="58"/>
  <c r="G215" i="35"/>
  <c r="E52" i="26"/>
  <c r="H52" i="26" s="1"/>
  <c r="I44" i="37"/>
  <c r="I45" i="37"/>
  <c r="I43" i="37"/>
  <c r="I46" i="37"/>
  <c r="J43" i="58"/>
  <c r="J45" i="58"/>
  <c r="J46" i="58"/>
  <c r="J44" i="58"/>
  <c r="I72" i="37"/>
  <c r="I71" i="37"/>
  <c r="I74" i="37"/>
  <c r="I73" i="37"/>
  <c r="I29" i="37"/>
  <c r="I27" i="37"/>
  <c r="I30" i="37"/>
  <c r="I28" i="37"/>
  <c r="H27" i="58"/>
  <c r="H27" i="41" s="1"/>
  <c r="H28" i="58"/>
  <c r="H28" i="41" s="1"/>
  <c r="H30" i="58"/>
  <c r="H30" i="41" s="1"/>
  <c r="H29" i="58"/>
  <c r="H29" i="41" s="1"/>
  <c r="I215" i="35"/>
  <c r="G52" i="26"/>
  <c r="D53" i="26"/>
  <c r="I198" i="35"/>
  <c r="H202" i="35"/>
  <c r="C54" i="26"/>
  <c r="I54" i="26" s="1"/>
  <c r="I90" i="58"/>
  <c r="I89" i="58"/>
  <c r="I88" i="58"/>
  <c r="I87" i="58"/>
  <c r="I22" i="37"/>
  <c r="I20" i="37"/>
  <c r="I21" i="37"/>
  <c r="I19" i="37"/>
  <c r="H77" i="58"/>
  <c r="H77" i="41" s="1"/>
  <c r="H78" i="58"/>
  <c r="H78" i="41" s="1"/>
  <c r="H75" i="58"/>
  <c r="H75" i="41" s="1"/>
  <c r="H76" i="58"/>
  <c r="H76" i="41" s="1"/>
  <c r="J78" i="58"/>
  <c r="J76" i="58"/>
  <c r="J77" i="58"/>
  <c r="J75" i="58"/>
  <c r="H40" i="58"/>
  <c r="H40" i="41" s="1"/>
  <c r="H39" i="58"/>
  <c r="H39" i="41" s="1"/>
  <c r="H42" i="58"/>
  <c r="H42" i="41" s="1"/>
  <c r="H41" i="58"/>
  <c r="H41" i="41" s="1"/>
  <c r="I60" i="58"/>
  <c r="I61" i="58"/>
  <c r="I59" i="58"/>
  <c r="I62" i="58"/>
  <c r="J90" i="58"/>
  <c r="J87" i="58"/>
  <c r="J89" i="58"/>
  <c r="J88" i="58"/>
  <c r="J45" i="37"/>
  <c r="J44" i="37"/>
  <c r="J44" i="41" s="1"/>
  <c r="J43" i="37"/>
  <c r="J46" i="37"/>
  <c r="J46" i="41" s="1"/>
  <c r="I68" i="37"/>
  <c r="I70" i="37"/>
  <c r="I69" i="37"/>
  <c r="I67" i="37"/>
  <c r="J62" i="58"/>
  <c r="J59" i="58"/>
  <c r="J60" i="58"/>
  <c r="J61" i="58"/>
  <c r="J94" i="58"/>
  <c r="J94" i="41" s="1"/>
  <c r="J92" i="58"/>
  <c r="J92" i="41" s="1"/>
  <c r="J91" i="58"/>
  <c r="J91" i="41" s="1"/>
  <c r="J93" i="58"/>
  <c r="J93" i="41" s="1"/>
  <c r="J62" i="37"/>
  <c r="J62" i="41" s="1"/>
  <c r="J60" i="37"/>
  <c r="J61" i="37"/>
  <c r="J59" i="37"/>
  <c r="I51" i="58"/>
  <c r="I52" i="58"/>
  <c r="I54" i="58"/>
  <c r="I53" i="58"/>
  <c r="H37" i="58"/>
  <c r="H37" i="41" s="1"/>
  <c r="H35" i="58"/>
  <c r="H35" i="41" s="1"/>
  <c r="H36" i="58"/>
  <c r="H36" i="41" s="1"/>
  <c r="H38" i="58"/>
  <c r="H38" i="41" s="1"/>
  <c r="I41" i="37"/>
  <c r="I40" i="37"/>
  <c r="I42" i="37"/>
  <c r="I39" i="37"/>
  <c r="J28" i="37"/>
  <c r="J30" i="37"/>
  <c r="J29" i="37"/>
  <c r="J27" i="37"/>
  <c r="I26" i="37"/>
  <c r="I26" i="41" s="1"/>
  <c r="I25" i="37"/>
  <c r="I25" i="41" s="1"/>
  <c r="I24" i="37"/>
  <c r="I24" i="41" s="1"/>
  <c r="I23" i="37"/>
  <c r="I23" i="41" s="1"/>
  <c r="J54" i="58"/>
  <c r="J51" i="58"/>
  <c r="J52" i="58"/>
  <c r="J53" i="58"/>
  <c r="J53" i="41" s="1"/>
  <c r="I37" i="37"/>
  <c r="I36" i="37"/>
  <c r="I35" i="37"/>
  <c r="I38" i="37"/>
  <c r="J73" i="37"/>
  <c r="J73" i="41" s="1"/>
  <c r="J72" i="37"/>
  <c r="J74" i="37"/>
  <c r="J74" i="41" s="1"/>
  <c r="J71" i="37"/>
  <c r="J71" i="41" s="1"/>
  <c r="I219" i="35"/>
  <c r="G53" i="26"/>
  <c r="I45" i="58"/>
  <c r="I43" i="58"/>
  <c r="I44" i="58"/>
  <c r="I44" i="41" s="1"/>
  <c r="I46" i="58"/>
  <c r="I46" i="41" s="1"/>
  <c r="H20" i="58"/>
  <c r="H20" i="41" s="1"/>
  <c r="H22" i="58"/>
  <c r="H22" i="41" s="1"/>
  <c r="H21" i="58"/>
  <c r="H21" i="41" s="1"/>
  <c r="H19" i="58"/>
  <c r="H19" i="41" s="1"/>
  <c r="I30" i="58"/>
  <c r="I28" i="58"/>
  <c r="I27" i="58"/>
  <c r="I29" i="58"/>
  <c r="I190" i="35"/>
  <c r="D51" i="26"/>
  <c r="I94" i="58"/>
  <c r="I92" i="58"/>
  <c r="I93" i="58"/>
  <c r="I91" i="58"/>
  <c r="I77" i="58"/>
  <c r="I75" i="58"/>
  <c r="I76" i="58"/>
  <c r="I78" i="58"/>
  <c r="J85" i="58"/>
  <c r="J86" i="58"/>
  <c r="J83" i="58"/>
  <c r="J84" i="58"/>
  <c r="I59" i="37"/>
  <c r="I60" i="37"/>
  <c r="I60" i="41" s="1"/>
  <c r="I61" i="37"/>
  <c r="I62" i="37"/>
  <c r="G51" i="26"/>
  <c r="I211" i="35"/>
  <c r="H59" i="58"/>
  <c r="H59" i="41" s="1"/>
  <c r="H61" i="58"/>
  <c r="H61" i="41" s="1"/>
  <c r="H62" i="58"/>
  <c r="H62" i="41" s="1"/>
  <c r="H60" i="58"/>
  <c r="H60" i="41" s="1"/>
  <c r="I71" i="58"/>
  <c r="I72" i="58"/>
  <c r="I74" i="58"/>
  <c r="I73" i="58"/>
  <c r="I54" i="37"/>
  <c r="I54" i="41" s="1"/>
  <c r="I53" i="37"/>
  <c r="I53" i="41" s="1"/>
  <c r="I52" i="37"/>
  <c r="I51" i="37"/>
  <c r="H215" i="35"/>
  <c r="F52" i="26"/>
  <c r="J68" i="58"/>
  <c r="J69" i="58"/>
  <c r="J70" i="58"/>
  <c r="J67" i="58"/>
  <c r="H44" i="58"/>
  <c r="H44" i="41" s="1"/>
  <c r="H43" i="58"/>
  <c r="H43" i="41" s="1"/>
  <c r="H45" i="58"/>
  <c r="H45" i="41" s="1"/>
  <c r="H46" i="58"/>
  <c r="H46" i="41" s="1"/>
  <c r="J86" i="37"/>
  <c r="J85" i="37"/>
  <c r="J84" i="37"/>
  <c r="J83" i="37"/>
  <c r="J83" i="41" s="1"/>
  <c r="I223" i="35"/>
  <c r="G54" i="26"/>
  <c r="J37" i="58"/>
  <c r="J38" i="58"/>
  <c r="J35" i="58"/>
  <c r="J36" i="58"/>
  <c r="J20" i="37"/>
  <c r="J19" i="37"/>
  <c r="J22" i="37"/>
  <c r="J21" i="37"/>
  <c r="E54" i="26"/>
  <c r="H54" i="26" s="1"/>
  <c r="G223" i="35"/>
  <c r="J58" i="37"/>
  <c r="J56" i="37"/>
  <c r="J57" i="37"/>
  <c r="J55" i="37"/>
  <c r="H67" i="58"/>
  <c r="H67" i="41" s="1"/>
  <c r="H70" i="58"/>
  <c r="H70" i="41" s="1"/>
  <c r="H68" i="58"/>
  <c r="H68" i="41" s="1"/>
  <c r="H69" i="58"/>
  <c r="H69" i="41" s="1"/>
  <c r="I94" i="37"/>
  <c r="I94" i="41" s="1"/>
  <c r="I91" i="37"/>
  <c r="I93" i="37"/>
  <c r="I93" i="41" s="1"/>
  <c r="I92" i="37"/>
  <c r="I92" i="41" s="1"/>
  <c r="I38" i="58"/>
  <c r="I37" i="58"/>
  <c r="I35" i="58"/>
  <c r="I36" i="58"/>
  <c r="I42" i="58"/>
  <c r="I41" i="58"/>
  <c r="I40" i="58"/>
  <c r="I39" i="58"/>
  <c r="J40" i="37"/>
  <c r="J39" i="37"/>
  <c r="J42" i="37"/>
  <c r="J41" i="37"/>
  <c r="I19" i="58"/>
  <c r="I21" i="58"/>
  <c r="I20" i="58"/>
  <c r="I22" i="58"/>
  <c r="J87" i="37"/>
  <c r="J87" i="41" s="1"/>
  <c r="J88" i="37"/>
  <c r="J90" i="37"/>
  <c r="J89" i="37"/>
  <c r="J89" i="41" s="1"/>
  <c r="I67" i="58"/>
  <c r="I70" i="58"/>
  <c r="I69" i="58"/>
  <c r="I68" i="58"/>
  <c r="D50" i="26"/>
  <c r="I186" i="35"/>
  <c r="E50" i="26"/>
  <c r="H50" i="26" s="1"/>
  <c r="G207" i="35"/>
  <c r="J57" i="58"/>
  <c r="J55" i="58"/>
  <c r="J56" i="58"/>
  <c r="J58" i="58"/>
  <c r="H55" i="58"/>
  <c r="H55" i="41" s="1"/>
  <c r="H56" i="58"/>
  <c r="H56" i="41" s="1"/>
  <c r="H57" i="58"/>
  <c r="H57" i="41" s="1"/>
  <c r="H58" i="58"/>
  <c r="H58" i="41" s="1"/>
  <c r="I89" i="37"/>
  <c r="I89" i="41" s="1"/>
  <c r="I90" i="37"/>
  <c r="I90" i="41" s="1"/>
  <c r="I88" i="37"/>
  <c r="I88" i="41" s="1"/>
  <c r="I87" i="37"/>
  <c r="I87" i="41" s="1"/>
  <c r="J20" i="58"/>
  <c r="J21" i="58"/>
  <c r="J19" i="58"/>
  <c r="J22" i="58"/>
  <c r="I78" i="37"/>
  <c r="I78" i="41" s="1"/>
  <c r="I76" i="37"/>
  <c r="I76" i="41" s="1"/>
  <c r="I75" i="37"/>
  <c r="I75" i="41" s="1"/>
  <c r="I77" i="37"/>
  <c r="I77" i="41" s="1"/>
  <c r="H207" i="35"/>
  <c r="F50" i="26"/>
  <c r="H85" i="58"/>
  <c r="H85" i="41" s="1"/>
  <c r="H83" i="58"/>
  <c r="H83" i="41" s="1"/>
  <c r="H86" i="58"/>
  <c r="H86" i="41" s="1"/>
  <c r="H84" i="58"/>
  <c r="H84" i="41" s="1"/>
  <c r="J23" i="41" l="1"/>
  <c r="I83" i="41"/>
  <c r="J24" i="41"/>
  <c r="J43" i="41"/>
  <c r="I84" i="41"/>
  <c r="I52" i="41"/>
  <c r="I43" i="41"/>
  <c r="J85" i="41"/>
  <c r="J22" i="41"/>
  <c r="J90" i="41"/>
  <c r="I51" i="41"/>
  <c r="J84" i="41"/>
  <c r="I91" i="41"/>
  <c r="J25" i="41"/>
  <c r="J86" i="41"/>
  <c r="I86" i="41"/>
  <c r="J61" i="41"/>
  <c r="J88" i="41"/>
  <c r="J72" i="41"/>
  <c r="J60" i="41"/>
  <c r="J42" i="41"/>
  <c r="J50" i="26"/>
  <c r="J45" i="41"/>
  <c r="J55" i="41"/>
  <c r="J19" i="41"/>
  <c r="I38" i="41"/>
  <c r="I39" i="41"/>
  <c r="I67" i="41"/>
  <c r="I27" i="41"/>
  <c r="J78" i="41"/>
  <c r="J30" i="41"/>
  <c r="J57" i="41"/>
  <c r="J20" i="41"/>
  <c r="I35" i="41"/>
  <c r="I42" i="41"/>
  <c r="I69" i="41"/>
  <c r="J49" i="58"/>
  <c r="J47" i="58"/>
  <c r="J48" i="58"/>
  <c r="J50" i="58"/>
  <c r="I29" i="41"/>
  <c r="J41" i="41"/>
  <c r="J18" i="58"/>
  <c r="J17" i="58"/>
  <c r="J16" i="58"/>
  <c r="J15" i="58"/>
  <c r="J75" i="41"/>
  <c r="J29" i="41"/>
  <c r="J56" i="41"/>
  <c r="J31" i="58"/>
  <c r="J33" i="58"/>
  <c r="J32" i="58"/>
  <c r="J34" i="58"/>
  <c r="I36" i="41"/>
  <c r="I40" i="41"/>
  <c r="I70" i="41"/>
  <c r="I73" i="41"/>
  <c r="J54" i="26"/>
  <c r="J40" i="41"/>
  <c r="I50" i="26"/>
  <c r="I58" i="41"/>
  <c r="J38" i="41"/>
  <c r="J77" i="41"/>
  <c r="J58" i="41"/>
  <c r="J65" i="58"/>
  <c r="J63" i="58"/>
  <c r="J66" i="58"/>
  <c r="J64" i="58"/>
  <c r="I37" i="41"/>
  <c r="I41" i="41"/>
  <c r="I68" i="41"/>
  <c r="I74" i="41"/>
  <c r="J82" i="37"/>
  <c r="J79" i="37"/>
  <c r="J80" i="37"/>
  <c r="J81" i="37"/>
  <c r="J39" i="41"/>
  <c r="I18" i="37"/>
  <c r="I17" i="37"/>
  <c r="I16" i="37"/>
  <c r="I15" i="37"/>
  <c r="I57" i="41"/>
  <c r="J36" i="41"/>
  <c r="J76" i="41"/>
  <c r="H32" i="58"/>
  <c r="H32" i="41" s="1"/>
  <c r="H31" i="58"/>
  <c r="H31" i="41" s="1"/>
  <c r="H34" i="58"/>
  <c r="H34" i="41" s="1"/>
  <c r="H33" i="58"/>
  <c r="H33" i="41" s="1"/>
  <c r="H15" i="58"/>
  <c r="H18" i="58"/>
  <c r="H16" i="58"/>
  <c r="H17" i="58"/>
  <c r="H79" i="58"/>
  <c r="H79" i="41" s="1"/>
  <c r="H80" i="58"/>
  <c r="H80" i="41" s="1"/>
  <c r="H81" i="58"/>
  <c r="H81" i="41" s="1"/>
  <c r="H82" i="58"/>
  <c r="H82" i="41" s="1"/>
  <c r="J51" i="26"/>
  <c r="J59" i="41"/>
  <c r="I62" i="41"/>
  <c r="I19" i="41"/>
  <c r="I71" i="41"/>
  <c r="I45" i="41"/>
  <c r="I55" i="41"/>
  <c r="J37" i="41"/>
  <c r="J67" i="41"/>
  <c r="J52" i="41"/>
  <c r="I51" i="26"/>
  <c r="I49" i="58"/>
  <c r="I50" i="58"/>
  <c r="I48" i="58"/>
  <c r="I47" i="58"/>
  <c r="J32" i="37"/>
  <c r="J32" i="41" s="1"/>
  <c r="J31" i="37"/>
  <c r="J31" i="41" s="1"/>
  <c r="J33" i="37"/>
  <c r="J34" i="37"/>
  <c r="I59" i="41"/>
  <c r="I21" i="41"/>
  <c r="I82" i="37"/>
  <c r="I79" i="37"/>
  <c r="I80" i="37"/>
  <c r="I81" i="37"/>
  <c r="I72" i="41"/>
  <c r="I64" i="58"/>
  <c r="I66" i="58"/>
  <c r="I63" i="58"/>
  <c r="I65" i="58"/>
  <c r="I80" i="58"/>
  <c r="I82" i="58"/>
  <c r="I79" i="58"/>
  <c r="I81" i="58"/>
  <c r="H66" i="58"/>
  <c r="H66" i="41" s="1"/>
  <c r="H65" i="58"/>
  <c r="H65" i="41" s="1"/>
  <c r="H64" i="58"/>
  <c r="H64" i="41" s="1"/>
  <c r="H63" i="58"/>
  <c r="H63" i="41" s="1"/>
  <c r="I56" i="41"/>
  <c r="J35" i="41"/>
  <c r="J69" i="41"/>
  <c r="I34" i="58"/>
  <c r="I31" i="58"/>
  <c r="I33" i="58"/>
  <c r="I32" i="58"/>
  <c r="J51" i="41"/>
  <c r="I32" i="37"/>
  <c r="I33" i="37"/>
  <c r="I31" i="37"/>
  <c r="I34" i="37"/>
  <c r="I34" i="41" s="1"/>
  <c r="J16" i="37"/>
  <c r="J18" i="37"/>
  <c r="J15" i="37"/>
  <c r="J17" i="37"/>
  <c r="J21" i="41"/>
  <c r="I61" i="41"/>
  <c r="I20" i="41"/>
  <c r="J63" i="37"/>
  <c r="J63" i="41" s="1"/>
  <c r="J64" i="37"/>
  <c r="J64" i="41" s="1"/>
  <c r="J65" i="37"/>
  <c r="J65" i="41" s="1"/>
  <c r="J66" i="37"/>
  <c r="I28" i="41"/>
  <c r="J52" i="26"/>
  <c r="I53" i="26"/>
  <c r="J70" i="41"/>
  <c r="J27" i="41"/>
  <c r="J54" i="41"/>
  <c r="I52" i="26"/>
  <c r="I16" i="58"/>
  <c r="I17" i="58"/>
  <c r="I18" i="58"/>
  <c r="I15" i="58"/>
  <c r="J80" i="58"/>
  <c r="J81" i="58"/>
  <c r="J79" i="58"/>
  <c r="J82" i="58"/>
  <c r="I22" i="41"/>
  <c r="J53" i="26"/>
  <c r="I30" i="41"/>
  <c r="H48" i="58"/>
  <c r="H48" i="41" s="1"/>
  <c r="H49" i="58"/>
  <c r="H49" i="41" s="1"/>
  <c r="H47" i="58"/>
  <c r="H47" i="41" s="1"/>
  <c r="H50" i="58"/>
  <c r="H50" i="41" s="1"/>
  <c r="J49" i="37"/>
  <c r="J49" i="41" s="1"/>
  <c r="J47" i="37"/>
  <c r="J50" i="37"/>
  <c r="J50" i="41" s="1"/>
  <c r="J48" i="37"/>
  <c r="J48" i="41" s="1"/>
  <c r="I66" i="37"/>
  <c r="I66" i="41" s="1"/>
  <c r="I63" i="37"/>
  <c r="I64" i="37"/>
  <c r="I65" i="37"/>
  <c r="J68" i="41"/>
  <c r="J28" i="41"/>
  <c r="I49" i="37"/>
  <c r="I49" i="41" s="1"/>
  <c r="I50" i="37"/>
  <c r="I50" i="41" s="1"/>
  <c r="I48" i="37"/>
  <c r="I47" i="37"/>
  <c r="I47" i="41" s="1"/>
  <c r="I48" i="41" l="1"/>
  <c r="J34" i="41"/>
  <c r="I65" i="41"/>
  <c r="J47" i="41"/>
  <c r="I63" i="41"/>
  <c r="I81" i="41"/>
  <c r="I82" i="41"/>
  <c r="I64" i="41"/>
  <c r="J33" i="41"/>
  <c r="J66" i="41"/>
  <c r="I32" i="41"/>
  <c r="I79" i="41"/>
  <c r="C18" i="63"/>
  <c r="I17" i="41"/>
  <c r="C48" i="63"/>
  <c r="J17" i="41"/>
  <c r="C28" i="63"/>
  <c r="I18" i="41"/>
  <c r="J424" i="58"/>
  <c r="E35" i="53" s="1"/>
  <c r="F35" i="53" s="1"/>
  <c r="H29" i="53" s="1"/>
  <c r="J423" i="58"/>
  <c r="J425" i="58" s="1"/>
  <c r="C59" i="63" s="1"/>
  <c r="J15" i="41"/>
  <c r="J424" i="37"/>
  <c r="J424" i="41" s="1"/>
  <c r="J423" i="37"/>
  <c r="J18" i="41"/>
  <c r="H17" i="41"/>
  <c r="C38" i="63"/>
  <c r="J81" i="41"/>
  <c r="C58" i="63"/>
  <c r="J16" i="41"/>
  <c r="H16" i="41"/>
  <c r="J80" i="41"/>
  <c r="H18" i="41"/>
  <c r="J79" i="41"/>
  <c r="I31" i="41"/>
  <c r="H15" i="41"/>
  <c r="H424" i="58"/>
  <c r="H424" i="41" s="1"/>
  <c r="H423" i="58"/>
  <c r="I15" i="41"/>
  <c r="I424" i="37"/>
  <c r="F97" i="66" s="1"/>
  <c r="I423" i="37"/>
  <c r="J82" i="41"/>
  <c r="I423" i="58"/>
  <c r="I424" i="58"/>
  <c r="F241" i="66" s="1"/>
  <c r="I33" i="41"/>
  <c r="I80" i="41"/>
  <c r="I16" i="41"/>
  <c r="E17" i="53"/>
  <c r="F17" i="53" s="1"/>
  <c r="H425" i="58" l="1"/>
  <c r="H425" i="41" s="1"/>
  <c r="M3" i="41" s="1"/>
  <c r="F289" i="66"/>
  <c r="E23" i="53"/>
  <c r="F23" i="53" s="1"/>
  <c r="H17" i="53" s="1"/>
  <c r="J425" i="37"/>
  <c r="J425" i="41" s="1"/>
  <c r="O3" i="41" s="1"/>
  <c r="E29" i="53"/>
  <c r="F29" i="53" s="1"/>
  <c r="G29" i="53" s="1"/>
  <c r="E329" i="38" s="1"/>
  <c r="F145" i="66"/>
  <c r="E347" i="38"/>
  <c r="M290" i="66" s="1"/>
  <c r="F290" i="66"/>
  <c r="F98" i="66"/>
  <c r="I423" i="41"/>
  <c r="E311" i="38"/>
  <c r="M98" i="66" s="1"/>
  <c r="C29" i="63"/>
  <c r="G17" i="53"/>
  <c r="E305" i="38" s="1"/>
  <c r="H23" i="53"/>
  <c r="I424" i="41"/>
  <c r="I425" i="37"/>
  <c r="C52" i="63"/>
  <c r="E299" i="38"/>
  <c r="M194" i="66" s="1"/>
  <c r="H423" i="41"/>
  <c r="F194" i="66"/>
  <c r="E335" i="38"/>
  <c r="M146" i="66" s="1"/>
  <c r="J423" i="41"/>
  <c r="F146" i="66"/>
  <c r="C22" i="63"/>
  <c r="E323" i="38"/>
  <c r="M242" i="66" s="1"/>
  <c r="F242" i="66"/>
  <c r="F193" i="66"/>
  <c r="E11" i="53"/>
  <c r="F11" i="53" s="1"/>
  <c r="I425" i="58"/>
  <c r="G23" i="53" l="1"/>
  <c r="E317" i="38" s="1"/>
  <c r="H35" i="53"/>
  <c r="G35" i="53" s="1"/>
  <c r="E341" i="38" s="1"/>
  <c r="C32" i="63"/>
  <c r="C39" i="63"/>
  <c r="N98" i="66"/>
  <c r="N194" i="66"/>
  <c r="N290" i="66"/>
  <c r="I484" i="58"/>
  <c r="L241" i="66"/>
  <c r="H5" i="53"/>
  <c r="G5" i="53" s="1"/>
  <c r="E281" i="38" s="1"/>
  <c r="G11" i="53"/>
  <c r="E293" i="38" s="1"/>
  <c r="N242" i="66"/>
  <c r="L97" i="66"/>
  <c r="I484" i="37"/>
  <c r="J484" i="37"/>
  <c r="L145" i="66"/>
  <c r="J484" i="58"/>
  <c r="L289" i="66"/>
  <c r="N146" i="66"/>
  <c r="I425" i="41"/>
  <c r="N3" i="41" s="1"/>
  <c r="C19" i="63"/>
  <c r="C12" i="63"/>
  <c r="C49" i="63"/>
  <c r="C42" i="63"/>
  <c r="I484" i="41" l="1"/>
  <c r="H484" i="58"/>
  <c r="L193" i="66"/>
  <c r="P289" i="66"/>
  <c r="N289" i="66"/>
  <c r="L49" i="66"/>
  <c r="H484" i="37"/>
  <c r="H484" i="41" s="1"/>
  <c r="P241" i="66"/>
  <c r="N241" i="66"/>
  <c r="Z290" i="66"/>
  <c r="Z146" i="66"/>
  <c r="Y290" i="66"/>
  <c r="Y146" i="66"/>
  <c r="P145" i="66"/>
  <c r="N145" i="66"/>
  <c r="J484" i="41"/>
  <c r="P97" i="66"/>
  <c r="N97" i="66"/>
  <c r="Z194" i="66"/>
  <c r="Y50" i="66"/>
  <c r="Z50" i="66"/>
  <c r="Y194" i="66"/>
  <c r="Z242" i="66"/>
  <c r="Y242" i="66"/>
  <c r="Z98" i="66"/>
  <c r="Y98" i="66"/>
  <c r="O241" i="66" l="1"/>
  <c r="Z289" i="66"/>
  <c r="Y145" i="66"/>
  <c r="Y289" i="66"/>
  <c r="O145" i="66"/>
  <c r="Z145" i="66"/>
  <c r="N49" i="66"/>
  <c r="P49" i="66"/>
  <c r="V49" i="66" s="1"/>
  <c r="X49" i="66" s="1"/>
  <c r="R49" i="66"/>
  <c r="T49" i="66" s="1"/>
  <c r="O289" i="66"/>
  <c r="P193" i="66"/>
  <c r="V193" i="66" s="1"/>
  <c r="X193" i="66" s="1"/>
  <c r="R193" i="66"/>
  <c r="T193" i="66" s="1"/>
  <c r="N193" i="66"/>
  <c r="Z241" i="66"/>
  <c r="O97" i="66"/>
  <c r="Y97" i="66"/>
  <c r="Y241" i="66"/>
  <c r="Z97" i="66"/>
  <c r="O193" i="66" l="1"/>
  <c r="U193" i="66" s="1"/>
  <c r="U97" i="66"/>
  <c r="V97" i="66"/>
  <c r="X97" i="66" s="1"/>
  <c r="Q97" i="66"/>
  <c r="R97" i="66" s="1"/>
  <c r="T97" i="66" s="1"/>
  <c r="Y49" i="66"/>
  <c r="Y193" i="66"/>
  <c r="Z193" i="66"/>
  <c r="O49" i="66"/>
  <c r="Z49" i="66"/>
  <c r="V145" i="66"/>
  <c r="X145" i="66" s="1"/>
  <c r="Q145" i="66"/>
  <c r="R145" i="66" s="1"/>
  <c r="T145" i="66" s="1"/>
  <c r="U145" i="66"/>
  <c r="U289" i="66"/>
  <c r="V289" i="66"/>
  <c r="X289" i="66" s="1"/>
  <c r="Q289" i="66"/>
  <c r="R289" i="66" s="1"/>
  <c r="T289" i="66" s="1"/>
  <c r="U241" i="66"/>
  <c r="V241" i="66"/>
  <c r="X241" i="66" s="1"/>
  <c r="Q241" i="66"/>
  <c r="R241" i="66" s="1"/>
  <c r="T241" i="66" s="1"/>
  <c r="Q193" i="66" l="1"/>
  <c r="Q49" i="66"/>
  <c r="U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<sst xmlns="http://schemas.openxmlformats.org/spreadsheetml/2006/main" count="4758" uniqueCount="339">
  <si>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</si>
  <si>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</si>
  <si>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</si>
  <si>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</si>
  <si>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</si>
  <si>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</si>
  <si>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</si>
  <si>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</si>
  <si>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</si>
  <si>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</si>
  <si>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</si>
  <si>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</si>
  <si>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</si>
  <si>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</si>
  <si>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</si>
  <si>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</si>
  <si>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</si>
  <si>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</si>
  <si>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</si>
  <si>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</si>
  <si>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</si>
  <si>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</si>
  <si>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</si>
  <si>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</si>
  <si>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</si>
  <si>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</si>
  <si>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</si>
  <si>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</si>
  <si>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</si>
  <si>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</si>
  <si>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</si>
  <si>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</si>
  <si>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</si>
  <si>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</si>
  <si>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</si>
  <si>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</si>
  <si>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</si>
  <si>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</si>
  <si>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</si>
  <si>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</si>
  <si>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</si>
  <si>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</si>
  <si>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</si>
  <si>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</si>
  <si>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</si>
  <si>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</si>
  <si>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</si>
  <si>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</si>
  <si>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</si>
  <si>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</si>
  <si>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</si>
  <si>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</si>
  <si>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</si>
  <si>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</si>
  <si>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</si>
  <si>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</si>
  <si>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</si>
  <si>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</si>
  <si>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</si>
  <si>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</si>
  <si>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</si>
  <si>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</si>
  <si>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</si>
  <si>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</si>
  <si>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</si>
  <si>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</si>
  <si>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</si>
  <si>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</si>
  <si>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</si>
  <si>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</si>
  <si>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</si>
  <si>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</si>
  <si>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</si>
  <si>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</si>
  <si>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</si>
  <si>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</si>
  <si>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</si>
  <si>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</si>
  <si>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</si>
  <si>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</si>
  <si>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</si>
  <si>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</si>
  <si>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</si>
  <si>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</si>
  <si>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</si>
  <si>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</si>
  <si>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</si>
  <si>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</si>
  <si>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</si>
  <si>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</si>
  <si>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</si>
  <si>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</si>
  <si>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</si>
  <si>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</si>
  <si>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</si>
  <si>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</si>
  <si>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</si>
  <si>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</si>
  <si>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</si>
  <si>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</si>
  <si>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</si>
  <si>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</si>
  <si>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</si>
  <si>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</si>
  <si>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</si>
  <si>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</si>
  <si>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</si>
  <si>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</si>
  <si>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</si>
  <si>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</si>
  <si>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</si>
  <si>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</si>
  <si>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</si>
  <si>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</si>
  <si>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</si>
  <si>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</si>
  <si>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</si>
  <si>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</si>
  <si>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</si>
  <si>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</si>
  <si>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</si>
  <si>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</si>
  <si>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</si>
  <si>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</si>
  <si>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</si>
  <si>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</si>
  <si>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</si>
  <si>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</si>
  <si>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</si>
  <si>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</si>
  <si>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</si>
  <si>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</si>
  <si>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</si>
  <si>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</si>
  <si>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</si>
  <si>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</si>
  <si>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</si>
  <si>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</si>
  <si>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</si>
  <si>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</si>
  <si>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</si>
  <si>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</si>
  <si>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</si>
  <si>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</si>
  <si>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</si>
  <si>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</si>
  <si>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</si>
  <si>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</si>
  <si>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</si>
  <si>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</si>
  <si>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</si>
  <si>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</si>
  <si>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</si>
  <si>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</si>
  <si>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</si>
  <si>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</si>
  <si>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</si>
  <si>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</si>
  <si>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</si>
  <si>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</si>
  <si>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</si>
  <si>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</si>
  <si>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</si>
  <si>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</si>
  <si>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</si>
  <si>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</si>
  <si>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</si>
  <si>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</si>
  <si>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</si>
  <si>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</si>
  <si>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</si>
  <si>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</si>
  <si>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</si>
  <si>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</si>
  <si>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</si>
  <si>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</si>
  <si>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</si>
  <si>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</si>
  <si>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</si>
  <si>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</si>
  <si>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</si>
  <si>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</si>
  <si>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</si>
  <si>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</si>
  <si>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</si>
  <si>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</si>
  <si>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</si>
  <si>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</si>
  <si>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</si>
  <si>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</si>
  <si>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</si>
  <si>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</si>
  <si>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</si>
  <si>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</si>
  <si>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</si>
  <si>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</si>
  <si>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</si>
  <si>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</si>
  <si>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</si>
  <si>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</si>
  <si>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</si>
  <si>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</si>
  <si>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</si>
  <si>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</si>
  <si>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</si>
  <si>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</si>
  <si>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</si>
  <si>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</si>
  <si>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</si>
  <si>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</si>
  <si>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</si>
  <si>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</si>
  <si>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</si>
  <si>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</si>
  <si>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</si>
  <si>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</si>
  <si>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</si>
  <si>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</si>
  <si>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</si>
  <si>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</si>
  <si>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</si>
  <si>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</si>
  <si>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</si>
  <si>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</si>
  <si>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</si>
  <si>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</si>
  <si>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</si>
  <si>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</si>
  <si>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</si>
  <si>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</si>
  <si>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</si>
  <si>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</si>
  <si>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</si>
  <si>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</si>
  <si>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</si>
  <si>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</si>
  <si>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</si>
  <si>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</si>
  <si>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</si>
  <si>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</si>
  <si>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</si>
  <si>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</si>
  <si>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</si>
  <si>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</si>
  <si>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</si>
  <si>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</si>
  <si>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</si>
  <si>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</si>
  <si>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</si>
  <si>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</si>
  <si>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</si>
  <si>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</si>
  <si>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</si>
  <si>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</si>
  <si>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</si>
  <si>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</si>
  <si>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</si>
  <si>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</si>
  <si>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</si>
  <si>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</si>
  <si>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</si>
  <si>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</si>
  <si>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</si>
  <si>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</si>
  <si>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</si>
  <si>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</si>
  <si>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</si>
  <si>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</si>
  <si>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</si>
  <si>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</si>
  <si>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</si>
  <si>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</si>
  <si>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</si>
  <si>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</si>
  <si>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</si>
  <si>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</si>
  <si>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</si>
  <si>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</si>
  <si>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</si>
  <si>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</si>
  <si>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</si>
  <si>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</si>
  <si>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</si>
  <si>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</si>
  <si>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</si>
  <si>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</si>
  <si>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</si>
  <si>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</si>
  <si>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</si>
  <si>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</si>
  <si>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</si>
  <si>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</si>
  <si>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</si>
  <si>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</si>
  <si>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</si>
  <si>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</si>
  <si>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</si>
  <si>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</si>
  <si>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</si>
  <si>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</si>
  <si>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</si>
  <si>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</si>
  <si>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</si>
  <si>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</si>
  <si>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</si>
  <si>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</si>
  <si>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</si>
  <si>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</si>
  <si>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</si>
  <si>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</si>
  <si>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</si>
  <si>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</si>
  <si>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</si>
  <si>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</si>
  <si>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</si>
  <si>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</si>
  <si>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</si>
  <si>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</si>
  <si>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</si>
  <si>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</si>
  <si>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</si>
  <si>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</si>
  <si>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</si>
  <si>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</si>
  <si>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</si>
  <si>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</si>
  <si>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</si>
  <si>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</si>
  <si>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</si>
  <si>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</si>
  <si>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</si>
  <si>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</si>
  <si>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</si>
  <si>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</si>
  <si>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</si>
  <si>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</si>
  <si>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</si>
  <si>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</si>
  <si>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"=SUM(D12:D14)/SUM(D12:D15)"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</si>
</sst>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9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2320269.9999999995</c:v>
                </c:pt>
                <c:pt idx="2">
                  <c:v>1961536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720000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6205630.1808079043</c:v>
                </c:pt>
                <c:pt idx="2">
                  <c:v>4465226.8571674135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-2892121.6550282035</c:v>
                </c:pt>
                <c:pt idx="2">
                  <c:v>-5233059.5501821535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-611696.40509332635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-1696933.333333333</c:v>
                </c:pt>
                <c:pt idx="2">
                  <c:v>-1957999.9999999993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-649146.47148394026</c:v>
                </c:pt>
                <c:pt idx="2">
                  <c:v>-2031914.3224982892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5952813.188435493</c:v>
                </c:pt>
                <c:pt idx="2">
                  <c:v>65514.057639753562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176702.1060458697</c:v>
                </c:pt>
                <c:pt idx="2">
                  <c:v>78461.440000000002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4645.3324284435967</c:v>
                </c:pt>
                <c:pt idx="2">
                  <c:v>3982.2934704174572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314443.8258097673</c:v>
                </c:pt>
                <c:pt idx="2">
                  <c:v>323653.44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33723.31999075169</c:v>
                </c:pt>
                <c:pt idx="2">
                  <c:v>29423.039999999994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17413.40471844322</c:v>
                </c:pt>
                <c:pt idx="2">
                  <c:v>14882.046081911043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50414.742118272625</c:v>
                </c:pt>
                <c:pt idx="2">
                  <c:v>42952.310382074182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1032428.4662270325</c:v>
                </c:pt>
                <c:pt idx="2">
                  <c:v>957229.56799999974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167588.35250378377</c:v>
                </c:pt>
                <c:pt idx="2">
                  <c:v>142719.96136687713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64159.564770303899</c:v>
                </c:pt>
                <c:pt idx="2">
                  <c:v>54861.553505962031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148669.00399997705</c:v>
                </c:pt>
                <c:pt idx="2">
                  <c:v>128146.53602921333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30305.649595162547</c:v>
                </c:pt>
                <c:pt idx="2">
                  <c:v>100038.336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178505.39803413823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7222.8706093997698</c:v>
                </c:pt>
                <c:pt idx="2">
                  <c:v>5722.7998753448446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94836.502783172298</c:v>
                </c:pt>
                <c:pt idx="2">
                  <c:v>79236.849521717479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9.7844752863730715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6.6333705211445277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13.852569878714643</c:v>
                </c:pt>
                <c:pt idx="2">
                  <c:v>7.1090482228646108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2.8845622184144979</c:v>
                </c:pt>
                <c:pt idx="2">
                  <c:v>5.8091840691364798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20.823374742692948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25.157599999999992</c:v>
                </c:pt>
                <c:pt idx="2">
                  <c:v>29.027999999999992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7.5921717290778847</c:v>
                </c:pt>
                <c:pt idx="2">
                  <c:v>6.9813002621969531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45.219446244021441</c:v>
                </c:pt>
                <c:pt idx="2">
                  <c:v>48.762121110730561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1247143.0568929773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1603147.099167773</c:v>
                </c:pt>
                <c:pt idx="2">
                  <c:v>692463.64327056333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251039.06057989362</c:v>
                </c:pt>
                <c:pt idx="2">
                  <c:v>489352.26659144158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2809956.3256752207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1503488.7403640586</c:v>
                </c:pt>
                <c:pt idx="2">
                  <c:v>1631000.0329666312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3155035.8347045756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9338.6301198509736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4199886.6241779448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117557.33470049594</c:v>
                </c:pt>
                <c:pt idx="11">
                  <c:v>426270.60384305252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2600000</c:v>
                </c:pt>
                <c:pt idx="26">
                  <c:v>2999999.9999999991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6601730.9291470749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13640562.909282314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6447095.7592554223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677872.47581052547</c:v>
                </c:pt>
                <c:pt idx="23">
                  <c:v>623330.38055329956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8289672.001474984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7622114.0896216901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16523489.209216831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185988.13428184931</c:v>
                </c:pt>
                <c:pt idx="11">
                  <c:v>154892.46394317498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2883849.0270674126</c:v>
                </c:pt>
                <c:pt idx="11">
                  <c:v>3167756.6849473575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1440090.5878914024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702100.89243839995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2052283.894366368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0-415F-9647-44FF7E58F766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216919.19225936814</c:v>
                </c:pt>
                <c:pt idx="11">
                  <c:v>199465.72177705582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90-415F-9647-44FF7E58F766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30307028.112254784</c:v>
                </c:pt>
                <c:pt idx="17">
                  <c:v>40564633.345329583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90-415F-9647-44FF7E58F766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660305.25977156288</c:v>
                </c:pt>
                <c:pt idx="17">
                  <c:v>333133.33571093006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0-415F-9647-44FF7E58F766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>
              <a:solidFill>
                <a:srgbClr val="757171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1456000</c:v>
                </c:pt>
                <c:pt idx="11">
                  <c:v>1679999.9999999998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90-415F-9647-44FF7E58F766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364000</c:v>
                </c:pt>
                <c:pt idx="11">
                  <c:v>419999.99999999994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90-415F-9647-44FF7E58F766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795089.66008422675</c:v>
                </c:pt>
                <c:pt idx="14">
                  <c:v>944160.69096144428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90-415F-9647-44FF7E58F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660305.25977156288</c:v>
                </c:pt>
                <c:pt idx="2">
                  <c:v>333133.33571093006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440216.4356082459</c:v>
                </c:pt>
                <c:pt idx="2">
                  <c:v>464255.34380909731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554745.95524052053</c:v>
                </c:pt>
                <c:pt idx="2">
                  <c:v>94651.346163423223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1416785.790883505</c:v>
                </c:pt>
                <c:pt idx="2">
                  <c:v>1256407.1226258678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3636404.0112226619</c:v>
                </c:pt>
                <c:pt idx="2">
                  <c:v>934419.49924003705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300639.93598133605</c:v>
                </c:pt>
                <c:pt idx="2">
                  <c:v>229042.52021834225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1999775.6469783075</c:v>
                </c:pt>
                <c:pt idx="2">
                  <c:v>1784017.2411398643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487468.79382087733</c:v>
                </c:pt>
                <c:pt idx="2">
                  <c:v>409749.20427369978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1612899.4239677084</c:v>
                </c:pt>
                <c:pt idx="2">
                  <c:v>949079.79962052265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505420.74417557381</c:v>
                </c:pt>
                <c:pt idx="2">
                  <c:v>730511.21798598068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315735.98374867195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5411.2494817741099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F-4936-BF04-51F803FC465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906357.89627477434</c:v>
                </c:pt>
                <c:pt idx="2">
                  <c:v>825730.3268548341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7F-4936-BF04-51F803FC465B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1989849.7527209353</c:v>
                </c:pt>
                <c:pt idx="2">
                  <c:v>1813973.0459041228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7F-4936-BF04-51F803FC465B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44358.637167861903</c:v>
                </c:pt>
                <c:pt idx="2">
                  <c:v>17087.589539248933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E2-4879-BFE6-0DB70BED5B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2320269.9999999995</c:v>
                </c:pt>
                <c:pt idx="2">
                  <c:v>1961536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720000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6205630.1808079043</c:v>
                </c:pt>
                <c:pt idx="2">
                  <c:v>4465226.8571674135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-2892121.6550282035</c:v>
                </c:pt>
                <c:pt idx="2">
                  <c:v>-5233059.5501821535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-611696.40509332635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-1696933.333333333</c:v>
                </c:pt>
                <c:pt idx="2">
                  <c:v>-1957999.9999999993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-649146.47148394026</c:v>
                </c:pt>
                <c:pt idx="2">
                  <c:v>-2031914.3224982892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5952813.188435493</c:v>
                </c:pt>
                <c:pt idx="2">
                  <c:v>65514.057639753562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660305.25977156288</c:v>
                </c:pt>
                <c:pt idx="2">
                  <c:v>333133.33571093006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440216.4356082459</c:v>
                </c:pt>
                <c:pt idx="2">
                  <c:v>464255.34380909731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554745.95524052053</c:v>
                </c:pt>
                <c:pt idx="2">
                  <c:v>94651.346163423223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1416785.790883505</c:v>
                </c:pt>
                <c:pt idx="2">
                  <c:v>1256407.1226258678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3636404.0112226619</c:v>
                </c:pt>
                <c:pt idx="2">
                  <c:v>934419.49924003705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300639.93598133605</c:v>
                </c:pt>
                <c:pt idx="2">
                  <c:v>229042.52021834225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1999775.6469783075</c:v>
                </c:pt>
                <c:pt idx="2">
                  <c:v>1784017.2411398643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487468.79382087733</c:v>
                </c:pt>
                <c:pt idx="2">
                  <c:v>409749.20427369978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1612899.4239677084</c:v>
                </c:pt>
                <c:pt idx="2">
                  <c:v>949079.79962052265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505420.74417557381</c:v>
                </c:pt>
                <c:pt idx="2">
                  <c:v>730511.21798598068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315735.98374867195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5411.2494817741099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2A-47C1-80B7-2BEF6E203607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906357.89627477434</c:v>
                </c:pt>
                <c:pt idx="2">
                  <c:v>825730.3268548341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2A-47C1-80B7-2BEF6E203607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1989849.7527209353</c:v>
                </c:pt>
                <c:pt idx="2">
                  <c:v>1813973.0459041228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F2A-47C1-80B7-2BEF6E203607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44358.637167861903</c:v>
                </c:pt>
                <c:pt idx="2">
                  <c:v>17087.589539248933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77-48AD-89C1-53FB74C5C8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6205630.1808079043</c:v>
                </c:pt>
                <c:pt idx="2">
                  <c:v>4465226.8571674135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-2892121.6550282035</c:v>
                </c:pt>
                <c:pt idx="2">
                  <c:v>-5233059.5501821535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-611696.40509332635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-1696933.333333333</c:v>
                </c:pt>
                <c:pt idx="2">
                  <c:v>-1957999.9999999993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-649146.47148394026</c:v>
                </c:pt>
                <c:pt idx="2">
                  <c:v>-2031914.3224982892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5952813.188435493</c:v>
                </c:pt>
                <c:pt idx="2">
                  <c:v>65514.057639753562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660305.25977156288</c:v>
                </c:pt>
                <c:pt idx="2">
                  <c:v>333133.33571093006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440216.4356082459</c:v>
                </c:pt>
                <c:pt idx="2">
                  <c:v>464255.34380909731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554745.95524052053</c:v>
                </c:pt>
                <c:pt idx="2">
                  <c:v>94651.346163423223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1416785.790883505</c:v>
                </c:pt>
                <c:pt idx="2">
                  <c:v>1256407.1226258678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3636404.0112226619</c:v>
                </c:pt>
                <c:pt idx="2">
                  <c:v>934419.49924003705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300639.93598133605</c:v>
                </c:pt>
                <c:pt idx="2">
                  <c:v>229042.52021834225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1999775.6469783075</c:v>
                </c:pt>
                <c:pt idx="2">
                  <c:v>1784017.2411398643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487468.79382087733</c:v>
                </c:pt>
                <c:pt idx="2">
                  <c:v>409749.20427369978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1612899.4239677084</c:v>
                </c:pt>
                <c:pt idx="2">
                  <c:v>949079.79962052265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505420.74417557381</c:v>
                </c:pt>
                <c:pt idx="2">
                  <c:v>730511.21798598068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315735.98374867195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5411.2494817741099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74-432E-97C1-B2D84E26A9A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906357.89627477434</c:v>
                </c:pt>
                <c:pt idx="2">
                  <c:v>825730.3268548341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74-432E-97C1-B2D84E26A9AB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1989849.7527209353</c:v>
                </c:pt>
                <c:pt idx="2">
                  <c:v>1813973.0459041228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74-432E-97C1-B2D84E26A9AB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44358.637167861903</c:v>
                </c:pt>
                <c:pt idx="2">
                  <c:v>17087.589539248933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1C-4E49-A18F-C4BBF3B0D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2883849.0270674126</c:v>
                </c:pt>
                <c:pt idx="2">
                  <c:v>3167756.6849473575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795089.66008422675</c:v>
                </c:pt>
                <c:pt idx="2">
                  <c:v>944160.69096144428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126778.26539242343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106509.10769796373</c:v>
                </c:pt>
                <c:pt idx="2">
                  <c:v>238213.09742560273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126778.26539242343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106509.10769796373</c:v>
                </c:pt>
                <c:pt idx="2">
                  <c:v>238213.09742560261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53.868000000000002</c:v>
                </c:pt>
                <c:pt idx="4">
                  <c:v>26.532</c:v>
                </c:pt>
                <c:pt idx="5">
                  <c:v>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15.6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554745.95524052053</c:v>
                </c:pt>
                <c:pt idx="1">
                  <c:v>121458.76672450436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94651.346163423223</c:v>
                </c:pt>
                <c:pt idx="1">
                  <c:v>16124.481170461746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3155035.8347045756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9338.6301198509736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4199886.6241779448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117557.33470049594</c:v>
                </c:pt>
                <c:pt idx="11">
                  <c:v>426270.60384305252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2600000</c:v>
                </c:pt>
                <c:pt idx="26">
                  <c:v>2999999.9999999991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6601730.9291470749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13640562.909282314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6447095.7592554223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677872.47581052547</c:v>
                </c:pt>
                <c:pt idx="23">
                  <c:v>623330.38055329956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8289672.001474984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7622114.0896216901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16523489.209216831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185988.13428184931</c:v>
                </c:pt>
                <c:pt idx="11">
                  <c:v>154892.46394317498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2883849.0270674126</c:v>
                </c:pt>
                <c:pt idx="11">
                  <c:v>3167756.6849473575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1440090.5878914024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702100.89243839995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2052283.894366368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B-4FBA-B081-13C882EFA13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216919.19225936814</c:v>
                </c:pt>
                <c:pt idx="11">
                  <c:v>199465.72177705582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B-4FBA-B081-13C882EFA13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30307028.112254784</c:v>
                </c:pt>
                <c:pt idx="17">
                  <c:v>40564633.345329583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B-4FBA-B081-13C882EFA139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660305.25977156288</c:v>
                </c:pt>
                <c:pt idx="17">
                  <c:v>333133.33571093006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B-4FBA-B081-13C882EFA139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1456000</c:v>
                </c:pt>
                <c:pt idx="11">
                  <c:v>1679999.9999999998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B-4FBA-B081-13C882EFA139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364000</c:v>
                </c:pt>
                <c:pt idx="11">
                  <c:v>419999.99999999994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BB-4FBA-B081-13C882EFA139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795089.66008422675</c:v>
                </c:pt>
                <c:pt idx="14">
                  <c:v>944160.69096144428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BB-4FBA-B081-13C882EF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660305.25977156288</c:v>
                </c:pt>
                <c:pt idx="2">
                  <c:v>333133.33571093006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440216.4356082459</c:v>
                </c:pt>
                <c:pt idx="2">
                  <c:v>464255.34380909731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554745.95524052053</c:v>
                </c:pt>
                <c:pt idx="2">
                  <c:v>94651.346163423223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1416785.790883505</c:v>
                </c:pt>
                <c:pt idx="2">
                  <c:v>1256407.1226258678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3636404.0112226619</c:v>
                </c:pt>
                <c:pt idx="2">
                  <c:v>934419.49924003705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300639.93598133605</c:v>
                </c:pt>
                <c:pt idx="2">
                  <c:v>229042.52021834225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1.1641532182693481E-10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1999775.6469783075</c:v>
                </c:pt>
                <c:pt idx="2">
                  <c:v>1784017.2411398643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487468.79382087733</c:v>
                </c:pt>
                <c:pt idx="2">
                  <c:v>409749.20427369978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1612899.4239677084</c:v>
                </c:pt>
                <c:pt idx="2">
                  <c:v>949079.79962052265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505420.74417557381</c:v>
                </c:pt>
                <c:pt idx="2">
                  <c:v>730511.21798598068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315735.98374867195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2">
                  <c:v>5411.2494817741099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1-460A-B7AE-D494F6A5EF43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906357.89627477434</c:v>
                </c:pt>
                <c:pt idx="2">
                  <c:v>825730.3268548341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1-460A-B7AE-D494F6A5EF43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1989849.7527209353</c:v>
                </c:pt>
                <c:pt idx="2">
                  <c:v>1813973.0459041228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81-460A-B7AE-D494F6A5EF43}"/>
            </c:ext>
          </c:extLst>
        </c:ser>
        <c:ser>
          <c:idx val="28"/>
          <c:order val="28"/>
          <c:tx>
            <c:strRef>
              <c:f>'Resultat-Eksport'!$AD$4:$AD$5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'Resultat-Eksport'!$AD$6:$AD$9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44358.637167861903</c:v>
                </c:pt>
                <c:pt idx="2">
                  <c:v>17087.589539248933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8-478B-A3CF-05A7543BF2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9.7844752863730715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6.6333705211445277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13.852569878714643</c:v>
                </c:pt>
                <c:pt idx="2">
                  <c:v>7.1090482228646108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2.8845622184144979</c:v>
                </c:pt>
                <c:pt idx="2">
                  <c:v>5.8091840691364798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20.823374742692948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25.157599999999992</c:v>
                </c:pt>
                <c:pt idx="2">
                  <c:v>29.027999999999992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7.5921717290778847</c:v>
                </c:pt>
                <c:pt idx="2">
                  <c:v>6.9813002621969531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45.219446244021441</c:v>
                </c:pt>
                <c:pt idx="2">
                  <c:v>48.762121110730561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[70_100_tech_fix.xlsm]Resultat-Tørstof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1247143.0568929773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1603147.099167773</c:v>
                </c:pt>
                <c:pt idx="2">
                  <c:v>692463.64327056333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251039.06057989362</c:v>
                </c:pt>
                <c:pt idx="2">
                  <c:v>489352.26659144158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2809956.3256752207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1503488.7403640586</c:v>
                </c:pt>
                <c:pt idx="2">
                  <c:v>1631000.0329666312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8769" y="179294"/>
          <a:ext cx="1205433" cy="38340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5902781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33592713.1985155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636574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6481482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46.1676135051166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6597221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807497.3452746514"/>
    </cacheField>
    <cacheField name="Halmudbytte" numFmtId="0">
      <sharedItems containsSemiMixedTypes="0" containsString="0" containsNumber="1" minValue="0" maxValue="2591885.81528138"/>
    </cacheField>
    <cacheField name="Potentielt til bioenergi" numFmtId="1">
      <sharedItems containsSemiMixedTypes="0" containsString="0" containsNumber="1" minValue="0" maxValue="9807497.34527465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6828705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8864914.2677472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432291.767579561"/>
    </cacheField>
    <cacheField name="Gødning" numFmtId="3">
      <sharedItems containsSemiMixedTypes="0" containsString="0" containsNumber="1" minValue="0" maxValue="33592713.198515512"/>
    </cacheField>
    <cacheField name="Energi" numFmtId="3">
      <sharedItems containsSemiMixedTypes="0" containsString="0" containsNumber="1" minValue="0" maxValue="678864914.26774728"/>
    </cacheField>
    <cacheField name="Materialer og processer" numFmtId="3">
      <sharedItems containsSemiMixedTypes="0" containsString="0" containsNumber="1" minValue="0" maxValue="3740743.4844072536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78864914.26774728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6.288473495481476"/>
    </cacheField>
    <cacheField name="Biogasproduktion [PJ]" numFmtId="0">
      <sharedItems containsSemiMixedTypes="0" containsString="0" containsNumber="1" minValue="0" maxValue="6.4465354175256957"/>
    </cacheField>
    <cacheField name="Biomasser til energi eksl. biogas [PJ]" numFmtId="0">
      <sharedItems containsSemiMixedTypes="0" containsString="0" containsNumber="1" minValue="0" maxValue="36.28847349548147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38319.8579898048"/>
    </cacheField>
    <cacheField name="Biogasproduktion [Ton TS]" numFmtId="0">
      <sharedItems containsSemiMixedTypes="0" containsString="0" containsNumber="1" minValue="0" maxValue="967890.89419378655"/>
    </cacheField>
    <cacheField name="Biomasser til energi eksl. biogas [Ton TS]" numFmtId="0">
      <sharedItems containsSemiMixedTypes="0" containsString="0" containsNumber="1" minValue="0" maxValue="1238319.8579898048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7060183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8864914.2677472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432291.767579561"/>
    </cacheField>
    <cacheField name="Gødning" numFmtId="3">
      <sharedItems containsSemiMixedTypes="0" containsString="0" containsNumber="1" minValue="0" maxValue="33592713.198515512"/>
    </cacheField>
    <cacheField name="Energi" numFmtId="3">
      <sharedItems containsSemiMixedTypes="0" containsString="0" containsNumber="1" minValue="0" maxValue="678864914.26774728"/>
    </cacheField>
    <cacheField name="Materialer og processer" numFmtId="3">
      <sharedItems containsSemiMixedTypes="0" containsString="0" containsNumber="1" minValue="0" maxValue="3740743.4844072536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78864914.26774728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6.288473495481476"/>
    </cacheField>
    <cacheField name="Biogasproduktion [PJ]" numFmtId="0">
      <sharedItems containsSemiMixedTypes="0" containsString="0" containsNumber="1" minValue="0" maxValue="6.4465354175256957"/>
    </cacheField>
    <cacheField name="Biomasser til energi eksl. biogas [PJ]" numFmtId="0">
      <sharedItems containsSemiMixedTypes="0" containsString="0" containsNumber="1" minValue="0" maxValue="36.28847349548147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38319.8579898048"/>
    </cacheField>
    <cacheField name="Biogasproduktion [Ton TS]" numFmtId="0">
      <sharedItems containsSemiMixedTypes="0" containsString="0" containsNumber="1" minValue="0" maxValue="967890.89419378655"/>
    </cacheField>
    <cacheField name="Biomasser til energi eksl. biogas [Ton TS]" numFmtId="0">
      <sharedItems containsSemiMixedTypes="0" containsString="0" containsNumber="1" minValue="0" maxValue="1238319.8579898048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7291667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425001.48436624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432007407406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78864914.26774728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4432291.767579561"/>
    </cacheField>
    <cacheField name="Gødning" numFmtId="3">
      <sharedItems containsSemiMixedTypes="0" containsString="0" containsNumber="1" minValue="0" maxValue="33592713.198515512"/>
    </cacheField>
    <cacheField name="Energi" numFmtId="3">
      <sharedItems containsSemiMixedTypes="0" containsString="0" containsNumber="1" minValue="0" maxValue="678864914.26774728"/>
    </cacheField>
    <cacheField name="Materialer og processer" numFmtId="3">
      <sharedItems containsSemiMixedTypes="0" containsString="0" containsNumber="1" minValue="0" maxValue="3740743.4844072536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78864914.26774728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6.288473495481476"/>
    </cacheField>
    <cacheField name="Biogasproduktion [PJ]" numFmtId="0">
      <sharedItems containsSemiMixedTypes="0" containsString="0" containsNumber="1" minValue="0" maxValue="6.4465354175256957"/>
    </cacheField>
    <cacheField name="Biomasser til energi eksl. biogas [PJ]" numFmtId="0">
      <sharedItems containsSemiMixedTypes="0" containsString="0" containsNumber="1" minValue="0" maxValue="36.28847349548147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38319.8579898048"/>
    </cacheField>
    <cacheField name="Biogasproduktion [Ton TS]" numFmtId="0">
      <sharedItems containsSemiMixedTypes="0" containsString="0" containsNumber="1" minValue="0" maxValue="967890.89419378655"/>
    </cacheField>
    <cacheField name="Biomasser til energi eksl. biogas [Ton TS]" numFmtId="0">
      <sharedItems containsSemiMixedTypes="0" containsString="0" containsNumber="1" minValue="0" maxValue="1238319.85798980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1306124.881910801"/>
  </r>
  <r>
    <x v="1"/>
    <s v="Vestdanmark"/>
    <x v="15"/>
    <x v="1"/>
    <n v="9737622.5335018374"/>
  </r>
  <r>
    <x v="1"/>
    <s v="Vestdanmark"/>
    <x v="16"/>
    <x v="1"/>
    <n v="6257.0446016591122"/>
  </r>
  <r>
    <x v="1"/>
    <s v="Vestdanmark"/>
    <x v="17"/>
    <x v="1"/>
    <n v="2980433.248128525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989694.3638441348"/>
  </r>
  <r>
    <x v="1"/>
    <s v="Vestdanmark"/>
    <x v="21"/>
    <x v="1"/>
    <n v="843656.57672861801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4432291.767579561"/>
  </r>
  <r>
    <x v="1"/>
    <s v="Vestdanmark"/>
    <x v="15"/>
    <x v="2"/>
    <n v="12735406.502549823"/>
  </r>
  <r>
    <x v="1"/>
    <s v="Vestdanmark"/>
    <x v="16"/>
    <x v="2"/>
    <n v="8615.5317224824212"/>
  </r>
  <r>
    <x v="1"/>
    <s v="Vestdanmark"/>
    <x v="17"/>
    <x v="2"/>
    <n v="4121832.5977837904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777977.7276885756"/>
  </r>
  <r>
    <x v="1"/>
    <s v="Vestdanmark"/>
    <x v="21"/>
    <x v="2"/>
    <n v="1827922.5829120062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638224.8785321345"/>
  </r>
  <r>
    <x v="1"/>
    <s v="Østdanmark"/>
    <x v="15"/>
    <x v="1"/>
    <n v="692091.87949965673"/>
  </r>
  <r>
    <x v="1"/>
    <s v="Østdanmark"/>
    <x v="16"/>
    <x v="1"/>
    <n v="525.15144386464101"/>
  </r>
  <r>
    <x v="1"/>
    <s v="Østdanmark"/>
    <x v="17"/>
    <x v="1"/>
    <n v="2508040.568073174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68541.33219413611"/>
  </r>
  <r>
    <x v="1"/>
    <s v="Østdanmark"/>
    <x v="21"/>
    <x v="1"/>
    <n v="103551.37451739772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2091197.4416372697"/>
  </r>
  <r>
    <x v="1"/>
    <s v="Østdanmark"/>
    <x v="15"/>
    <x v="2"/>
    <n v="905156.40673249087"/>
  </r>
  <r>
    <x v="1"/>
    <s v="Østdanmark"/>
    <x v="16"/>
    <x v="2"/>
    <n v="723.09839736855315"/>
  </r>
  <r>
    <x v="1"/>
    <s v="Østdanmark"/>
    <x v="17"/>
    <x v="2"/>
    <n v="3500281.4918378997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377058.10701599991"/>
  </r>
  <r>
    <x v="1"/>
    <s v="Østdanmark"/>
    <x v="21"/>
    <x v="2"/>
    <n v="224361.31145436168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80011.5738482485"/>
  </r>
  <r>
    <x v="2"/>
    <s v="Vestdanmark"/>
    <x v="22"/>
    <x v="1"/>
    <n v="696107.27987490175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1824139.6252331052"/>
  </r>
  <r>
    <x v="2"/>
    <s v="Vestdanmark"/>
    <x v="24"/>
    <x v="1"/>
    <n v="5742281.5453988183"/>
  </r>
  <r>
    <x v="2"/>
    <s v="Vestdanmark"/>
    <x v="28"/>
    <x v="1"/>
    <n v="262373.56843565725"/>
  </r>
  <r>
    <x v="2"/>
    <s v="Vestdanmark"/>
    <x v="7"/>
    <x v="1"/>
    <n v="97268.074687720582"/>
  </r>
  <r>
    <x v="2"/>
    <s v="Vestdanmark"/>
    <x v="6"/>
    <x v="1"/>
    <n v="140728.27827159571"/>
  </r>
  <r>
    <x v="2"/>
    <s v="Vestdanmark"/>
    <x v="23"/>
    <x v="1"/>
    <n v="11930939.715450084"/>
  </r>
  <r>
    <x v="2"/>
    <s v="Vestdanmark"/>
    <x v="29"/>
    <x v="1"/>
    <n v="1373162.6504626232"/>
  </r>
  <r>
    <x v="2"/>
    <s v="Vestdanmark"/>
    <x v="30"/>
    <x v="1"/>
    <n v="812348.75563371019"/>
  </r>
  <r>
    <x v="2"/>
    <s v="Vestdanmark"/>
    <x v="31"/>
    <x v="1"/>
    <n v="384827.87367359997"/>
  </r>
  <r>
    <x v="2"/>
    <s v="Vestdanmark"/>
    <x v="32"/>
    <x v="1"/>
    <n v="43293.135788279993"/>
  </r>
  <r>
    <x v="2"/>
    <s v="Vestdanmark"/>
    <x v="33"/>
    <x v="1"/>
    <n v="2414213.7695228113"/>
  </r>
  <r>
    <x v="2"/>
    <s v="Vestdanmark"/>
    <x v="0"/>
    <x v="2"/>
    <n v="5880011.5738482485"/>
  </r>
  <r>
    <x v="2"/>
    <s v="Vestdanmark"/>
    <x v="22"/>
    <x v="2"/>
    <n v="696107.27987490175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7383422.292610188"/>
  </r>
  <r>
    <x v="2"/>
    <s v="Vestdanmark"/>
    <x v="24"/>
    <x v="2"/>
    <n v="5742281.5453988183"/>
  </r>
  <r>
    <x v="2"/>
    <s v="Vestdanmark"/>
    <x v="28"/>
    <x v="2"/>
    <n v="262373.56843565725"/>
  </r>
  <r>
    <x v="2"/>
    <s v="Vestdanmark"/>
    <x v="7"/>
    <x v="2"/>
    <n v="97268.074687720582"/>
  </r>
  <r>
    <x v="2"/>
    <s v="Vestdanmark"/>
    <x v="6"/>
    <x v="2"/>
    <n v="234547.13045265959"/>
  </r>
  <r>
    <x v="2"/>
    <s v="Vestdanmark"/>
    <x v="23"/>
    <x v="2"/>
    <n v="11930939.715450084"/>
  </r>
  <r>
    <x v="2"/>
    <s v="Vestdanmark"/>
    <x v="29"/>
    <x v="2"/>
    <n v="1373162.6504626232"/>
  </r>
  <r>
    <x v="2"/>
    <s v="Vestdanmark"/>
    <x v="30"/>
    <x v="2"/>
    <n v="1282655.9299479635"/>
  </r>
  <r>
    <x v="2"/>
    <s v="Vestdanmark"/>
    <x v="31"/>
    <x v="2"/>
    <n v="625345.2947196"/>
  </r>
  <r>
    <x v="2"/>
    <s v="Vestdanmark"/>
    <x v="32"/>
    <x v="2"/>
    <n v="48103.484209199996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719.35529882624"/>
  </r>
  <r>
    <x v="2"/>
    <s v="Østdanmark"/>
    <x v="22"/>
    <x v="1"/>
    <n v="85441.00482464452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223896.98689600852"/>
  </r>
  <r>
    <x v="2"/>
    <s v="Østdanmark"/>
    <x v="24"/>
    <x v="1"/>
    <n v="704814.2138566036"/>
  </r>
  <r>
    <x v="2"/>
    <s v="Østdanmark"/>
    <x v="28"/>
    <x v="1"/>
    <n v="32204.032301743573"/>
  </r>
  <r>
    <x v="2"/>
    <s v="Østdanmark"/>
    <x v="7"/>
    <x v="1"/>
    <n v="11938.794894044118"/>
  </r>
  <r>
    <x v="2"/>
    <s v="Østdanmark"/>
    <x v="6"/>
    <x v="1"/>
    <n v="17273.150059468084"/>
  </r>
  <r>
    <x v="2"/>
    <s v="Østdanmark"/>
    <x v="23"/>
    <x v="1"/>
    <n v="1464417.2058845724"/>
  </r>
  <r>
    <x v="2"/>
    <s v="Østdanmark"/>
    <x v="29"/>
    <x v="1"/>
    <n v="168543.55648210307"/>
  </r>
  <r>
    <x v="2"/>
    <s v="Østdanmark"/>
    <x v="30"/>
    <x v="1"/>
    <n v="99708.616697511316"/>
  </r>
  <r>
    <x v="2"/>
    <s v="Østdanmark"/>
    <x v="31"/>
    <x v="1"/>
    <n v="47234.213980800007"/>
  </r>
  <r>
    <x v="2"/>
    <s v="Østdanmark"/>
    <x v="32"/>
    <x v="1"/>
    <n v="5313.8490728400002"/>
  </r>
  <r>
    <x v="2"/>
    <s v="Østdanmark"/>
    <x v="33"/>
    <x v="1"/>
    <n v="296323.3632129106"/>
  </r>
  <r>
    <x v="2"/>
    <s v="Østdanmark"/>
    <x v="0"/>
    <x v="2"/>
    <n v="721719.35529882624"/>
  </r>
  <r>
    <x v="2"/>
    <s v="Østdanmark"/>
    <x v="22"/>
    <x v="2"/>
    <n v="85441.00482464450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906249.70886479609"/>
  </r>
  <r>
    <x v="2"/>
    <s v="Østdanmark"/>
    <x v="24"/>
    <x v="2"/>
    <n v="704814.2138566036"/>
  </r>
  <r>
    <x v="2"/>
    <s v="Østdanmark"/>
    <x v="28"/>
    <x v="2"/>
    <n v="32204.032301743569"/>
  </r>
  <r>
    <x v="2"/>
    <s v="Østdanmark"/>
    <x v="7"/>
    <x v="2"/>
    <n v="11938.794894044118"/>
  </r>
  <r>
    <x v="2"/>
    <s v="Østdanmark"/>
    <x v="6"/>
    <x v="2"/>
    <n v="28788.583432446812"/>
  </r>
  <r>
    <x v="2"/>
    <s v="Østdanmark"/>
    <x v="23"/>
    <x v="2"/>
    <n v="1464417.2058845721"/>
  </r>
  <r>
    <x v="2"/>
    <s v="Østdanmark"/>
    <x v="29"/>
    <x v="2"/>
    <n v="168543.55648210307"/>
  </r>
  <r>
    <x v="2"/>
    <s v="Østdanmark"/>
    <x v="30"/>
    <x v="2"/>
    <n v="157434.65794343888"/>
  </r>
  <r>
    <x v="2"/>
    <s v="Østdanmark"/>
    <x v="31"/>
    <x v="2"/>
    <n v="76755.597718799996"/>
  </r>
  <r>
    <x v="2"/>
    <s v="Østdanmark"/>
    <x v="32"/>
    <x v="2"/>
    <n v="5904.2767475999999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0"/>
  </r>
  <r>
    <x v="3"/>
    <s v="Vestdanmark"/>
    <x v="34"/>
    <x v="1"/>
    <n v="165344.4178958789"/>
  </r>
  <r>
    <x v="3"/>
    <s v="Vestdanmark"/>
    <x v="35"/>
    <x v="1"/>
    <n v="144439.67683087158"/>
  </r>
  <r>
    <x v="3"/>
    <s v="Vestdanmark"/>
    <x v="36"/>
    <x v="1"/>
    <n v="2234655.3823882169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6333.4098752659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117557.33470049594"/>
  </r>
  <r>
    <x v="3"/>
    <s v="Østdanmark"/>
    <x v="34"/>
    <x v="1"/>
    <n v="51574.774363489254"/>
  </r>
  <r>
    <x v="3"/>
    <s v="Østdanmark"/>
    <x v="35"/>
    <x v="1"/>
    <n v="41548.457450977716"/>
  </r>
  <r>
    <x v="3"/>
    <s v="Østdanmark"/>
    <x v="36"/>
    <x v="1"/>
    <n v="649193.64467919595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756.25020896082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65870.38732341304"/>
  </r>
  <r>
    <x v="3"/>
    <s v="Vestdanmark"/>
    <x v="34"/>
    <x v="2"/>
    <n v="147650.70883898693"/>
  </r>
  <r>
    <x v="3"/>
    <s v="Vestdanmark"/>
    <x v="35"/>
    <x v="2"/>
    <n v="114656.20203449765"/>
  </r>
  <r>
    <x v="3"/>
    <s v="Vestdanmark"/>
    <x v="36"/>
    <x v="2"/>
    <n v="2503763.8240737421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51814.6049519244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260400.21651963948"/>
  </r>
  <r>
    <x v="3"/>
    <s v="Østdanmark"/>
    <x v="34"/>
    <x v="2"/>
    <n v="51815.012938068903"/>
  </r>
  <r>
    <x v="3"/>
    <s v="Østdanmark"/>
    <x v="35"/>
    <x v="2"/>
    <n v="40236.261908677334"/>
  </r>
  <r>
    <x v="3"/>
    <s v="Østdanmark"/>
    <x v="36"/>
    <x v="2"/>
    <n v="663992.86087361549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92346.0860095199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3768708.2939702673"/>
  </r>
  <r>
    <x v="5"/>
    <s v="Vestdanmark"/>
    <x v="15"/>
    <x v="1"/>
    <n v="3245874.1778339455"/>
  </r>
  <r>
    <x v="5"/>
    <s v="Vestdanmark"/>
    <x v="16"/>
    <x v="1"/>
    <n v="2085.6815338863707"/>
  </r>
  <r>
    <x v="5"/>
    <s v="Vestdanmark"/>
    <x v="20"/>
    <x v="1"/>
    <n v="251080.47924699794"/>
  </r>
  <r>
    <x v="5"/>
    <s v="Vestdanmark"/>
    <x v="38"/>
    <x v="1"/>
    <n v="25170381.54227329"/>
  </r>
  <r>
    <x v="5"/>
    <s v="Vestdanmark"/>
    <x v="39"/>
    <x v="1"/>
    <n v="367373.36888766848"/>
  </r>
  <r>
    <x v="5"/>
    <s v="Vestdanmark"/>
    <x v="14"/>
    <x v="2"/>
    <n v="0"/>
  </r>
  <r>
    <x v="5"/>
    <s v="Vestdanmark"/>
    <x v="15"/>
    <x v="2"/>
    <n v="0"/>
  </r>
  <r>
    <x v="5"/>
    <s v="Vestdanmark"/>
    <x v="16"/>
    <x v="2"/>
    <n v="0"/>
  </r>
  <r>
    <x v="5"/>
    <s v="Vestdanmark"/>
    <x v="20"/>
    <x v="2"/>
    <n v="0"/>
  </r>
  <r>
    <x v="5"/>
    <s v="Vestdanmark"/>
    <x v="38"/>
    <x v="2"/>
    <n v="33592713.198515512"/>
  </r>
  <r>
    <x v="5"/>
    <s v="Vestdanmark"/>
    <x v="39"/>
    <x v="2"/>
    <n v="90604.3610406121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546074.95951071149"/>
  </r>
  <r>
    <x v="5"/>
    <s v="Østdanmark"/>
    <x v="15"/>
    <x v="1"/>
    <n v="230697.29316655223"/>
  </r>
  <r>
    <x v="5"/>
    <s v="Østdanmark"/>
    <x v="16"/>
    <x v="1"/>
    <n v="175.05048128821366"/>
  </r>
  <r>
    <x v="5"/>
    <s v="Østdanmark"/>
    <x v="20"/>
    <x v="1"/>
    <n v="33887.358586402894"/>
  </r>
  <r>
    <x v="5"/>
    <s v="Østdanmark"/>
    <x v="38"/>
    <x v="1"/>
    <n v="5136646.569981494"/>
  </r>
  <r>
    <x v="5"/>
    <s v="Østdanmark"/>
    <x v="39"/>
    <x v="1"/>
    <n v="292931.89088389446"/>
  </r>
  <r>
    <x v="5"/>
    <s v="Østdanmark"/>
    <x v="14"/>
    <x v="2"/>
    <n v="0"/>
  </r>
  <r>
    <x v="5"/>
    <s v="Østdanmark"/>
    <x v="15"/>
    <x v="2"/>
    <n v="0"/>
  </r>
  <r>
    <x v="5"/>
    <s v="Østdanmark"/>
    <x v="16"/>
    <x v="2"/>
    <n v="0"/>
  </r>
  <r>
    <x v="5"/>
    <s v="Østdanmark"/>
    <x v="20"/>
    <x v="2"/>
    <n v="0"/>
  </r>
  <r>
    <x v="5"/>
    <s v="Østdanmark"/>
    <x v="38"/>
    <x v="2"/>
    <n v="6971920.1468140706"/>
  </r>
  <r>
    <x v="5"/>
    <s v="Østdanmark"/>
    <x v="39"/>
    <x v="2"/>
    <n v="242528.9746703179"/>
  </r>
  <r>
    <x v="6"/>
    <s v="Vestdanmark"/>
    <x v="23"/>
    <x v="0"/>
    <n v="0"/>
  </r>
  <r>
    <x v="6"/>
    <s v="Vestdanmark"/>
    <x v="23"/>
    <x v="1"/>
    <n v="2301995.9904044634"/>
  </r>
  <r>
    <x v="6"/>
    <s v="Vestdanmark"/>
    <x v="23"/>
    <x v="2"/>
    <n v="3740743.4844072536"/>
  </r>
  <r>
    <x v="6"/>
    <s v="Østdanmark"/>
    <x v="23"/>
    <x v="0"/>
    <n v="0"/>
  </r>
  <r>
    <x v="6"/>
    <s v="Østdanmark"/>
    <x v="23"/>
    <x v="1"/>
    <n v="282549.62447427149"/>
  </r>
  <r>
    <x v="6"/>
    <s v="Østdanmark"/>
    <x v="23"/>
    <x v="2"/>
    <n v="459143.13977069111"/>
  </r>
  <r>
    <x v="7"/>
    <s v="Vestdanmark"/>
    <x v="40"/>
    <x v="0"/>
    <n v="484833.6848947219"/>
  </r>
  <r>
    <x v="7"/>
    <s v="Vestdanmark"/>
    <x v="40"/>
    <x v="1"/>
    <n v="516701.30592462153"/>
  </r>
  <r>
    <x v="7"/>
    <s v="Vestdanmark"/>
    <x v="40"/>
    <x v="2"/>
    <n v="461408.46512183419"/>
  </r>
  <r>
    <x v="7"/>
    <s v="Østdanmark"/>
    <x v="40"/>
    <x v="0"/>
    <n v="193574.13238370849"/>
  </r>
  <r>
    <x v="7"/>
    <s v="Østdanmark"/>
    <x v="40"/>
    <x v="1"/>
    <n v="161171.16988590392"/>
  </r>
  <r>
    <x v="7"/>
    <s v="Østdanmark"/>
    <x v="40"/>
    <x v="2"/>
    <n v="161921.91543146531"/>
  </r>
  <r>
    <x v="8"/>
    <s v="Vestdanmark"/>
    <x v="22"/>
    <x v="0"/>
    <n v="0"/>
  </r>
  <r>
    <x v="8"/>
    <s v="Vestdanmark"/>
    <x v="22"/>
    <x v="1"/>
    <n v="1915380.2145884021"/>
  </r>
  <r>
    <x v="8"/>
    <s v="Vestdanmark"/>
    <x v="22"/>
    <x v="2"/>
    <n v="2140994.006738238"/>
  </r>
  <r>
    <x v="8"/>
    <s v="Østdanmark"/>
    <x v="22"/>
    <x v="0"/>
    <n v="0"/>
  </r>
  <r>
    <x v="8"/>
    <s v="Østdanmark"/>
    <x v="22"/>
    <x v="1"/>
    <n v="684619.7854115977"/>
  </r>
  <r>
    <x v="8"/>
    <s v="Østdanmark"/>
    <x v="22"/>
    <x v="2"/>
    <n v="859005.99326176126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1072612.9201695053"/>
  </r>
  <r>
    <x v="3"/>
    <s v="Vestdanmark"/>
    <x v="42"/>
    <x v="1"/>
    <n v="268153.23004237632"/>
  </r>
  <r>
    <x v="3"/>
    <s v="Vestdanmark"/>
    <x v="41"/>
    <x v="2"/>
    <n v="1198956.6437734135"/>
  </r>
  <r>
    <x v="3"/>
    <s v="Vestdanmark"/>
    <x v="42"/>
    <x v="2"/>
    <n v="299739.16094335337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383387.07983049477"/>
  </r>
  <r>
    <x v="3"/>
    <s v="Østdanmark"/>
    <x v="42"/>
    <x v="1"/>
    <n v="95846.769957623692"/>
  </r>
  <r>
    <x v="3"/>
    <s v="Østdanmark"/>
    <x v="41"/>
    <x v="2"/>
    <n v="481043.35622658633"/>
  </r>
  <r>
    <x v="3"/>
    <s v="Østdanmark"/>
    <x v="42"/>
    <x v="2"/>
    <n v="120260.83905664658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04747.6483462581"/>
  </r>
  <r>
    <x v="0"/>
    <x v="2"/>
    <x v="1"/>
    <s v="JB1-10"/>
    <n v="577387.94948388997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3.719384342752"/>
  </r>
  <r>
    <x v="0"/>
    <x v="2"/>
    <x v="1"/>
    <s v="OC6"/>
    <n v="0"/>
  </r>
  <r>
    <x v="0"/>
    <x v="3"/>
    <x v="1"/>
    <s v="OC6"/>
    <n v="75164.786728182051"/>
  </r>
  <r>
    <x v="0"/>
    <x v="4"/>
    <x v="1"/>
    <s v="OC6"/>
    <n v="0"/>
  </r>
  <r>
    <x v="0"/>
    <x v="0"/>
    <x v="1"/>
    <s v="OC12"/>
    <n v="0"/>
  </r>
  <r>
    <x v="0"/>
    <x v="1"/>
    <x v="1"/>
    <s v="OC12"/>
    <n v="0"/>
  </r>
  <r>
    <x v="0"/>
    <x v="2"/>
    <x v="1"/>
    <s v="OC12"/>
    <n v="0"/>
  </r>
  <r>
    <x v="0"/>
    <x v="3"/>
    <x v="1"/>
    <s v="OC12"/>
    <n v="116449.1807933067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451989.7365468324"/>
  </r>
  <r>
    <x v="0"/>
    <x v="2"/>
    <x v="2"/>
    <s v="JB1-10"/>
    <n v="830145.86128331558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0"/>
  </r>
  <r>
    <x v="0"/>
    <x v="2"/>
    <x v="2"/>
    <s v="OC6"/>
    <n v="0"/>
  </r>
  <r>
    <x v="0"/>
    <x v="3"/>
    <x v="2"/>
    <s v="OC6"/>
    <n v="146238.506112524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6449.1807933067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36788.35165374191"/>
  </r>
  <r>
    <x v="1"/>
    <x v="2"/>
    <x v="1"/>
    <s v="JB1-10"/>
    <n v="142612.05051611003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2806156572242"/>
  </r>
  <r>
    <x v="1"/>
    <x v="2"/>
    <x v="1"/>
    <s v="OC6"/>
    <n v="0"/>
  </r>
  <r>
    <x v="1"/>
    <x v="3"/>
    <x v="1"/>
    <s v="OC6"/>
    <n v="8101.213271817951"/>
  </r>
  <r>
    <x v="1"/>
    <x v="4"/>
    <x v="1"/>
    <s v="OC6"/>
    <n v="0"/>
  </r>
  <r>
    <x v="1"/>
    <x v="0"/>
    <x v="1"/>
    <s v="OC12"/>
    <n v="0"/>
  </r>
  <r>
    <x v="1"/>
    <x v="1"/>
    <x v="1"/>
    <s v="OC12"/>
    <n v="0"/>
  </r>
  <r>
    <x v="1"/>
    <x v="2"/>
    <x v="1"/>
    <s v="OC12"/>
    <n v="0"/>
  </r>
  <r>
    <x v="1"/>
    <x v="3"/>
    <x v="1"/>
    <s v="OC12"/>
    <n v="12550.819206693192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9546.26345316751"/>
  </r>
  <r>
    <x v="1"/>
    <x v="2"/>
    <x v="2"/>
    <s v="JB1-10"/>
    <n v="169854.13871668442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"/>
  </r>
  <r>
    <x v="1"/>
    <x v="2"/>
    <x v="2"/>
    <s v="OC6"/>
    <n v="0"/>
  </r>
  <r>
    <x v="1"/>
    <x v="3"/>
    <x v="2"/>
    <s v="OC6"/>
    <n v="15761.493887475173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2550.819206693192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835721.5026810085"/>
  </r>
  <r>
    <x v="1"/>
    <x v="0"/>
    <x v="1"/>
    <n v="540373.71898761264"/>
  </r>
  <r>
    <x v="2"/>
    <x v="0"/>
    <x v="1"/>
    <n v="516701.30592462153"/>
  </r>
  <r>
    <x v="3"/>
    <x v="0"/>
    <x v="1"/>
    <n v="15191283.342545219"/>
  </r>
  <r>
    <x v="4"/>
    <x v="0"/>
    <x v="1"/>
    <n v="612155.17587532476"/>
  </r>
  <r>
    <x v="5"/>
    <x v="0"/>
    <x v="1"/>
    <n v="1711406.2260271669"/>
  </r>
  <r>
    <x v="6"/>
    <x v="0"/>
    <x v="1"/>
    <n v="1936270.3110472863"/>
  </r>
  <r>
    <x v="7"/>
    <x v="0"/>
    <x v="1"/>
    <n v="6186444.2740694936"/>
  </r>
  <r>
    <x v="8"/>
    <x v="0"/>
    <x v="1"/>
    <n v="31237.864620775024"/>
  </r>
  <r>
    <x v="9"/>
    <x v="0"/>
    <x v="1"/>
    <n v="1521178.0033630794"/>
  </r>
  <r>
    <x v="10"/>
    <x v="0"/>
    <x v="1"/>
    <n v="1077755.7548117861"/>
  </r>
  <r>
    <x v="11"/>
    <x v="0"/>
    <x v="1"/>
    <n v="693465.38981891179"/>
  </r>
  <r>
    <x v="12"/>
    <x v="0"/>
    <x v="1"/>
    <n v="144439.67683087158"/>
  </r>
  <r>
    <x v="0"/>
    <x v="0"/>
    <x v="2"/>
    <n v="5616280.3523078803"/>
  </r>
  <r>
    <x v="1"/>
    <x v="0"/>
    <x v="2"/>
    <n v="248780.55284374548"/>
  </r>
  <r>
    <x v="2"/>
    <x v="0"/>
    <x v="2"/>
    <n v="461408.46512183419"/>
  </r>
  <r>
    <x v="3"/>
    <x v="0"/>
    <x v="2"/>
    <n v="13716230.832700476"/>
  </r>
  <r>
    <x v="4"/>
    <x v="0"/>
    <x v="2"/>
    <n v="558566.97681904281"/>
  </r>
  <r>
    <x v="5"/>
    <x v="0"/>
    <x v="2"/>
    <n v="1498479.6089578127"/>
  </r>
  <r>
    <x v="6"/>
    <x v="0"/>
    <x v="2"/>
    <n v="6677019.1607134845"/>
  </r>
  <r>
    <x v="7"/>
    <x v="0"/>
    <x v="2"/>
    <n v="5474878.3612365024"/>
  </r>
  <r>
    <x v="8"/>
    <x v="0"/>
    <x v="2"/>
    <n v="27772.424920892809"/>
  </r>
  <r>
    <x v="9"/>
    <x v="0"/>
    <x v="2"/>
    <n v="1342759.0648478449"/>
  </r>
  <r>
    <x v="10"/>
    <x v="0"/>
    <x v="2"/>
    <n v="930031.48908666347"/>
  </r>
  <r>
    <x v="11"/>
    <x v="0"/>
    <x v="2"/>
    <n v="611231.17788747209"/>
  </r>
  <r>
    <x v="12"/>
    <x v="0"/>
    <x v="2"/>
    <n v="114656.20203449765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805646.1027754019"/>
  </r>
  <r>
    <x v="1"/>
    <x v="1"/>
    <x v="1"/>
    <n v="167839.49471867783"/>
  </r>
  <r>
    <x v="2"/>
    <x v="1"/>
    <x v="1"/>
    <n v="161171.16988590392"/>
  </r>
  <r>
    <x v="3"/>
    <x v="1"/>
    <x v="1"/>
    <n v="4425023.2048908332"/>
  </r>
  <r>
    <x v="4"/>
    <x v="1"/>
    <x v="1"/>
    <n v="192527.91889134687"/>
  </r>
  <r>
    <x v="5"/>
    <x v="1"/>
    <x v="1"/>
    <n v="518861.51868714823"/>
  </r>
  <r>
    <x v="6"/>
    <x v="1"/>
    <x v="1"/>
    <n v="617187.04525740119"/>
  </r>
  <r>
    <x v="7"/>
    <x v="1"/>
    <x v="1"/>
    <n v="1873550.9091536368"/>
  </r>
  <r>
    <x v="8"/>
    <x v="1"/>
    <x v="1"/>
    <n v="9792.9368022040308"/>
  </r>
  <r>
    <x v="9"/>
    <x v="1"/>
    <x v="1"/>
    <n v="468671.74935785588"/>
  </r>
  <r>
    <x v="10"/>
    <x v="1"/>
    <x v="1"/>
    <n v="339030.03607171885"/>
  </r>
  <r>
    <x v="11"/>
    <x v="1"/>
    <x v="1"/>
    <n v="212892.50645586257"/>
  </r>
  <r>
    <x v="12"/>
    <x v="1"/>
    <x v="1"/>
    <n v="41548.457450977716"/>
  </r>
  <r>
    <x v="0"/>
    <x v="1"/>
    <x v="2"/>
    <n v="1970919.3501806939"/>
  </r>
  <r>
    <x v="1"/>
    <x v="1"/>
    <x v="2"/>
    <n v="87304.47463273452"/>
  </r>
  <r>
    <x v="2"/>
    <x v="1"/>
    <x v="2"/>
    <n v="161921.91543146531"/>
  </r>
  <r>
    <x v="3"/>
    <x v="1"/>
    <x v="2"/>
    <n v="4813432.2120521618"/>
  </r>
  <r>
    <x v="4"/>
    <x v="1"/>
    <x v="2"/>
    <n v="196017.71883274973"/>
  </r>
  <r>
    <x v="5"/>
    <x v="1"/>
    <x v="2"/>
    <n v="525860.93853604153"/>
  </r>
  <r>
    <x v="6"/>
    <x v="1"/>
    <x v="2"/>
    <n v="2343164.0587474802"/>
  </r>
  <r>
    <x v="7"/>
    <x v="1"/>
    <x v="2"/>
    <n v="1921297.1976394423"/>
  </r>
  <r>
    <x v="8"/>
    <x v="1"/>
    <x v="2"/>
    <n v="9746.1676135051166"/>
  </r>
  <r>
    <x v="9"/>
    <x v="1"/>
    <x v="2"/>
    <n v="471213.98105627781"/>
  </r>
  <r>
    <x v="10"/>
    <x v="1"/>
    <x v="2"/>
    <n v="326375.63353920425"/>
  </r>
  <r>
    <x v="11"/>
    <x v="1"/>
    <x v="2"/>
    <n v="214499.14896736204"/>
  </r>
  <r>
    <x v="12"/>
    <x v="1"/>
    <x v="2"/>
    <n v="40236.261908677334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63573.02211878099"/>
    <n v="4651646.885052654"/>
    <n v="2189995.3534827903"/>
    <n v="2189995.3534827903"/>
  </r>
  <r>
    <x v="0"/>
    <x v="1"/>
    <x v="1"/>
    <s v="Konventionel"/>
    <x v="0"/>
    <s v="Halm"/>
    <n v="115019.32383392204"/>
    <n v="443974.58999893907"/>
    <n v="190119.58106074779"/>
    <n v="190119.58106074779"/>
  </r>
  <r>
    <x v="0"/>
    <x v="2"/>
    <x v="1"/>
    <s v="Konventionel"/>
    <x v="0"/>
    <s v="Halm"/>
    <n v="96335.597530550134"/>
    <n v="423876.6291344206"/>
    <n v="326554.55508515774"/>
    <n v="326554.55508515774"/>
  </r>
  <r>
    <x v="0"/>
    <x v="3"/>
    <x v="1"/>
    <s v="Konventionel"/>
    <x v="0"/>
    <s v="Græs"/>
    <n v="194648.08648817576"/>
    <n v="9658438.0515432805"/>
    <n v="0"/>
    <n v="9658438.0515432805"/>
  </r>
  <r>
    <x v="0"/>
    <x v="4"/>
    <x v="1"/>
    <s v="Konventionel"/>
    <x v="0"/>
    <s v="Grøntsager"/>
    <n v="22119.100737292698"/>
    <n v="458971.34029882349"/>
    <n v="0"/>
    <n v="458971.34029882349"/>
  </r>
  <r>
    <x v="0"/>
    <x v="5"/>
    <x v="1"/>
    <s v="Konventionel"/>
    <x v="0"/>
    <s v="Kartofler"/>
    <n v="32289.881679138594"/>
    <n v="1371380.3187219338"/>
    <n v="0"/>
    <n v="1371380.3187219338"/>
  </r>
  <r>
    <x v="0"/>
    <x v="6"/>
    <x v="1"/>
    <s v="Konventionel"/>
    <x v="0"/>
    <s v="Roer"/>
    <n v="19858.399472434132"/>
    <n v="1613569.0556407673"/>
    <n v="0"/>
    <n v="1613569.0556407673"/>
  </r>
  <r>
    <x v="0"/>
    <x v="7"/>
    <x v="1"/>
    <s v="Konventionel"/>
    <x v="0"/>
    <s v="Majs"/>
    <n v="107291.3336859984"/>
    <n v="4775537.2623637896"/>
    <n v="0"/>
    <n v="4775537.2623637896"/>
  </r>
  <r>
    <x v="0"/>
    <x v="8"/>
    <x v="1"/>
    <s v="Konventionel"/>
    <x v="0"/>
    <s v="Frugt"/>
    <n v="2993.7338370755265"/>
    <n v="25416.800276771224"/>
    <n v="0"/>
    <n v="25416.800276771224"/>
  </r>
  <r>
    <x v="0"/>
    <x v="9"/>
    <x v="1"/>
    <s v="Konventionel"/>
    <x v="0"/>
    <s v="Øvrige"/>
    <n v="41242.788936926569"/>
    <n v="1228867.8092847152"/>
    <n v="0"/>
    <n v="1228867.8092847152"/>
  </r>
  <r>
    <x v="0"/>
    <x v="10"/>
    <x v="1"/>
    <s v="Konventionel"/>
    <x v="0"/>
    <s v="Halm"/>
    <n v="59567.191448489772"/>
    <n v="851147.3044415724"/>
    <n v="203958.06351962904"/>
    <n v="203958.06351962904"/>
  </r>
  <r>
    <x v="0"/>
    <x v="11"/>
    <x v="1"/>
    <s v="Konventionel"/>
    <x v="0"/>
    <s v="Juletræer"/>
    <n v="11187.745265710901"/>
    <n v="559387.26328554505"/>
    <n v="0"/>
    <n v="559387.26328554505"/>
  </r>
  <r>
    <x v="0"/>
    <x v="12"/>
    <x v="1"/>
    <s v="Konventionel"/>
    <x v="0"/>
    <s v="Pil &amp; poppel"/>
    <n v="4302.1790726627405"/>
    <n v="104931.19689421319"/>
    <n v="0"/>
    <n v="104931.19689421319"/>
  </r>
  <r>
    <x v="0"/>
    <x v="13"/>
    <x v="1"/>
    <s v="Konventionel"/>
    <x v="0"/>
    <s v="Græs"/>
    <n v="104697.07682318543"/>
    <n v="1443772.6893917273"/>
    <n v="0"/>
    <n v="1443772.6893917273"/>
  </r>
  <r>
    <x v="0"/>
    <x v="0"/>
    <x v="2"/>
    <s v="Konventionel"/>
    <x v="0"/>
    <s v="Halm"/>
    <n v="584571.06793375465"/>
    <n v="4097843.18621562"/>
    <n v="2591885.81528138"/>
    <n v="2591885.81528138"/>
  </r>
  <r>
    <x v="0"/>
    <x v="1"/>
    <x v="2"/>
    <s v="Konventionel"/>
    <x v="0"/>
    <s v="Halm"/>
    <n v="47915.661306045469"/>
    <n v="184954.45264133555"/>
    <n v="106403.91327926985"/>
    <n v="106403.91327926985"/>
  </r>
  <r>
    <x v="0"/>
    <x v="2"/>
    <x v="2"/>
    <s v="Konventionel"/>
    <x v="0"/>
    <s v="Halm"/>
    <n v="78257.880787285307"/>
    <n v="344334.67546405538"/>
    <n v="356386.38910529728"/>
    <n v="356386.38910529728"/>
  </r>
  <r>
    <x v="0"/>
    <x v="3"/>
    <x v="2"/>
    <s v="Konventionel"/>
    <x v="0"/>
    <s v="Græs"/>
    <n v="197652.10288743756"/>
    <n v="9807497.3452746514"/>
    <n v="0"/>
    <n v="9807497.3452746514"/>
  </r>
  <r>
    <x v="0"/>
    <x v="4"/>
    <x v="2"/>
    <s v="Konventionel"/>
    <x v="0"/>
    <s v="Grøntsager"/>
    <n v="17968.372989767049"/>
    <n v="372843.73953766632"/>
    <n v="0"/>
    <n v="372843.73953766632"/>
  </r>
  <r>
    <x v="0"/>
    <x v="5"/>
    <x v="2"/>
    <s v="Konventionel"/>
    <x v="0"/>
    <s v="Kartofler"/>
    <n v="26230.570794770108"/>
    <n v="1114035.9352889929"/>
    <n v="0"/>
    <n v="1114035.9352889929"/>
  </r>
  <r>
    <x v="0"/>
    <x v="6"/>
    <x v="2"/>
    <s v="Konventionel"/>
    <x v="0"/>
    <s v="Roer"/>
    <n v="61092.468165207967"/>
    <n v="4963990.9953939123"/>
    <n v="0"/>
    <n v="4963990.9953939123"/>
  </r>
  <r>
    <x v="0"/>
    <x v="7"/>
    <x v="2"/>
    <s v="Konventionel"/>
    <x v="0"/>
    <s v="Majs"/>
    <n v="87157.734174483412"/>
    <n v="3879390.7481062571"/>
    <n v="0"/>
    <n v="3879390.7481062571"/>
  </r>
  <r>
    <x v="0"/>
    <x v="8"/>
    <x v="2"/>
    <s v="Konventionel"/>
    <x v="0"/>
    <s v="Frugt"/>
    <n v="2431.9490586688098"/>
    <n v="20647.247508098197"/>
    <n v="0"/>
    <n v="20647.247508098197"/>
  </r>
  <r>
    <x v="0"/>
    <x v="9"/>
    <x v="2"/>
    <s v="Konventionel"/>
    <x v="0"/>
    <s v="Øvrige"/>
    <n v="33503.433234403652"/>
    <n v="998266.40398258273"/>
    <n v="0"/>
    <n v="998266.40398258273"/>
  </r>
  <r>
    <x v="0"/>
    <x v="10"/>
    <x v="2"/>
    <s v="Konventionel"/>
    <x v="0"/>
    <s v="Halm"/>
    <n v="48389.196586765502"/>
    <n v="691426.49229205865"/>
    <n v="222590.30429912132"/>
    <n v="222590.30429912132"/>
  </r>
  <r>
    <x v="0"/>
    <x v="11"/>
    <x v="2"/>
    <s v="Konventionel"/>
    <x v="0"/>
    <s v="Juletræer"/>
    <n v="9088.3251645879882"/>
    <n v="454416.25822939939"/>
    <n v="0"/>
    <n v="454416.25822939939"/>
  </r>
  <r>
    <x v="0"/>
    <x v="12"/>
    <x v="2"/>
    <s v="Konventionel"/>
    <x v="0"/>
    <s v="Pil &amp; poppel"/>
    <n v="3494.8599025113845"/>
    <n v="85240.485427106949"/>
    <n v="0"/>
    <n v="85240.485427106949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03563.41963703519"/>
    <n v="486406.31300926325"/>
    <n v="229000.09216476115"/>
    <n v="229000.09216476115"/>
  </r>
  <r>
    <x v="0"/>
    <x v="1"/>
    <x v="1"/>
    <s v="Økologisk"/>
    <x v="0"/>
    <s v="Halm"/>
    <n v="17950.992737086101"/>
    <n v="39495.774220136838"/>
    <n v="16912.950014594848"/>
    <n v="16912.950014594848"/>
  </r>
  <r>
    <x v="0"/>
    <x v="2"/>
    <x v="1"/>
    <s v="Økologisk"/>
    <x v="0"/>
    <s v="Halm"/>
    <n v="15035.035452744823"/>
    <n v="36384.785795642478"/>
    <n v="28030.838976962972"/>
    <n v="28030.838976962972"/>
  </r>
  <r>
    <x v="0"/>
    <x v="3"/>
    <x v="1"/>
    <s v="Økologisk"/>
    <x v="0"/>
    <s v="Græs"/>
    <n v="30378.603093530324"/>
    <n v="1175761.3026907602"/>
    <n v="0"/>
    <n v="1175761.3026907602"/>
  </r>
  <r>
    <x v="0"/>
    <x v="4"/>
    <x v="1"/>
    <s v="Økologisk"/>
    <x v="0"/>
    <s v="Grøntsager"/>
    <n v="3452.1139879011725"/>
    <n v="40829.878191901109"/>
    <n v="0"/>
    <n v="40829.878191901109"/>
  </r>
  <r>
    <x v="0"/>
    <x v="5"/>
    <x v="1"/>
    <s v="Økologisk"/>
    <x v="0"/>
    <s v="Kartofler"/>
    <n v="5039.4613025245208"/>
    <n v="121997.35898919399"/>
    <n v="0"/>
    <n v="121997.35898919399"/>
  </r>
  <r>
    <x v="0"/>
    <x v="6"/>
    <x v="1"/>
    <s v="Økologisk"/>
    <x v="0"/>
    <s v="Roer"/>
    <n v="3099.2877789348072"/>
    <n v="143542.35703070179"/>
    <n v="0"/>
    <n v="143542.35703070179"/>
  </r>
  <r>
    <x v="0"/>
    <x v="7"/>
    <x v="1"/>
    <s v="Økologisk"/>
    <x v="0"/>
    <s v="Majs"/>
    <n v="16744.890228450618"/>
    <n v="618611.50317671977"/>
    <n v="0"/>
    <n v="618611.50317671977"/>
  </r>
  <r>
    <x v="0"/>
    <x v="8"/>
    <x v="1"/>
    <s v="Økologisk"/>
    <x v="0"/>
    <s v="Frugt"/>
    <n v="467.230136422192"/>
    <n v="2261.0667991879141"/>
    <n v="0"/>
    <n v="2261.0667991879141"/>
  </r>
  <r>
    <x v="0"/>
    <x v="9"/>
    <x v="1"/>
    <s v="Økologisk"/>
    <x v="0"/>
    <s v="Øvrige"/>
    <n v="6436.7358456474994"/>
    <n v="109319.5120513975"/>
    <n v="0"/>
    <n v="109319.5120513975"/>
  </r>
  <r>
    <x v="0"/>
    <x v="10"/>
    <x v="1"/>
    <s v="Økologisk"/>
    <x v="0"/>
    <s v="Halm"/>
    <n v="9296.61369427297"/>
    <n v="75717.670608993052"/>
    <n v="18144.015014838671"/>
    <n v="18144.015014838671"/>
  </r>
  <r>
    <x v="0"/>
    <x v="11"/>
    <x v="1"/>
    <s v="Økologisk"/>
    <x v="0"/>
    <s v="Juletræer"/>
    <n v="1746.0642900242449"/>
    <n v="49762.83226569098"/>
    <n v="0"/>
    <n v="49762.83226569098"/>
  </r>
  <r>
    <x v="0"/>
    <x v="12"/>
    <x v="1"/>
    <s v="Økologisk"/>
    <x v="0"/>
    <s v="Pil &amp; poppel"/>
    <n v="671.43835238089025"/>
    <n v="9334.6307526123765"/>
    <n v="0"/>
    <n v="9334.6307526123765"/>
  </r>
  <r>
    <x v="0"/>
    <x v="13"/>
    <x v="1"/>
    <s v="Økologisk"/>
    <x v="0"/>
    <s v="Græs"/>
    <n v="16340.006209398884"/>
    <n v="225328.68562761063"/>
    <n v="0"/>
    <n v="225328.68562761063"/>
  </r>
  <r>
    <x v="0"/>
    <x v="0"/>
    <x v="2"/>
    <s v="Økologisk"/>
    <x v="0"/>
    <s v="Halm"/>
    <n v="123999.92350109947"/>
    <n v="582390.44070761395"/>
    <n v="368361.9537475658"/>
    <n v="368361.9537475658"/>
  </r>
  <r>
    <x v="0"/>
    <x v="1"/>
    <x v="2"/>
    <s v="Økologisk"/>
    <x v="0"/>
    <s v="Halm"/>
    <n v="10163.928155827825"/>
    <n v="22362.674728452384"/>
    <n v="12865.200423766262"/>
    <n v="12865.200423766262"/>
  </r>
  <r>
    <x v="0"/>
    <x v="2"/>
    <x v="2"/>
    <s v="Økologisk"/>
    <x v="0"/>
    <s v="Halm"/>
    <n v="16600.156530636279"/>
    <n v="40172.3788041398"/>
    <n v="41578.412062284697"/>
    <n v="41578.412062284697"/>
  </r>
  <r>
    <x v="0"/>
    <x v="3"/>
    <x v="2"/>
    <s v="Økologisk"/>
    <x v="0"/>
    <s v="Græs"/>
    <n v="41926.203642789784"/>
    <n v="1622695.0153090789"/>
    <n v="0"/>
    <n v="1622695.0153090789"/>
  </r>
  <r>
    <x v="0"/>
    <x v="4"/>
    <x v="2"/>
    <s v="Økologisk"/>
    <x v="0"/>
    <s v="Grøntsager"/>
    <n v="3811.4730584354347"/>
    <n v="45080.197598645107"/>
    <n v="0"/>
    <n v="45080.197598645107"/>
  </r>
  <r>
    <x v="0"/>
    <x v="5"/>
    <x v="2"/>
    <s v="Økologisk"/>
    <x v="0"/>
    <s v="Kartofler"/>
    <n v="5564.0604716179014"/>
    <n v="134697.07217585095"/>
    <n v="0"/>
    <n v="134697.07217585095"/>
  </r>
  <r>
    <x v="0"/>
    <x v="6"/>
    <x v="2"/>
    <s v="Økologisk"/>
    <x v="0"/>
    <s v="Roer"/>
    <n v="12959.008398680477"/>
    <n v="600191.63853399118"/>
    <n v="0"/>
    <n v="600191.63853399118"/>
  </r>
  <r>
    <x v="0"/>
    <x v="7"/>
    <x v="2"/>
    <s v="Økologisk"/>
    <x v="0"/>
    <s v="Majs"/>
    <n v="18488.004218829818"/>
    <n v="683007.88625749561"/>
    <n v="0"/>
    <n v="683007.88625749561"/>
  </r>
  <r>
    <x v="0"/>
    <x v="8"/>
    <x v="2"/>
    <s v="Økologisk"/>
    <x v="0"/>
    <s v="Frugt"/>
    <n v="515.86798214186877"/>
    <n v="2496.4399259791458"/>
    <n v="0"/>
    <n v="2496.4399259791458"/>
  </r>
  <r>
    <x v="0"/>
    <x v="9"/>
    <x v="2"/>
    <s v="Økologisk"/>
    <x v="0"/>
    <s v="Øvrige"/>
    <n v="7106.788867903806"/>
    <n v="120699.48339062138"/>
    <n v="0"/>
    <n v="120699.48339062138"/>
  </r>
  <r>
    <x v="0"/>
    <x v="10"/>
    <x v="2"/>
    <s v="Økologisk"/>
    <x v="0"/>
    <s v="Halm"/>
    <n v="10264.37503355632"/>
    <n v="83599.748613494376"/>
    <n v="26913.191337984666"/>
    <n v="26913.191337984666"/>
  </r>
  <r>
    <x v="0"/>
    <x v="11"/>
    <x v="2"/>
    <s v="Økologisk"/>
    <x v="0"/>
    <s v="Juletræer"/>
    <n v="1927.8265500641185"/>
    <n v="54943.056676827371"/>
    <n v="0"/>
    <n v="54943.056676827371"/>
  </r>
  <r>
    <x v="0"/>
    <x v="12"/>
    <x v="2"/>
    <s v="Økologisk"/>
    <x v="0"/>
    <s v="Pil &amp; poppel"/>
    <n v="741.33391871453603"/>
    <n v="10306.34960164111"/>
    <n v="0"/>
    <n v="10306.34960164111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9.144058005662"/>
    <n v="151324.67981594364"/>
    <n v="71243.659257346269"/>
    <n v="71243.659257346269"/>
  </r>
  <r>
    <x v="0"/>
    <x v="1"/>
    <x v="1"/>
    <s v="Konventionel"/>
    <x v="1"/>
    <s v="Halm"/>
    <n v="1542.1050369777552"/>
    <n v="7143.0305312809624"/>
    <n v="3058.8011176822356"/>
    <n v="3058.8011176822356"/>
  </r>
  <r>
    <x v="0"/>
    <x v="2"/>
    <x v="1"/>
    <s v="Konventionel"/>
    <x v="1"/>
    <s v="Halm"/>
    <n v="1651.259855586846"/>
    <n v="8718.6520374985466"/>
    <n v="6716.8495296888796"/>
    <n v="6716.8495296888796"/>
  </r>
  <r>
    <x v="0"/>
    <x v="3"/>
    <x v="1"/>
    <s v="Konventionel"/>
    <x v="1"/>
    <s v="Græs"/>
    <n v="15238.408806724705"/>
    <n v="907355.81398761575"/>
    <n v="0"/>
    <n v="907355.81398761575"/>
  </r>
  <r>
    <x v="0"/>
    <x v="4"/>
    <x v="1"/>
    <s v="Konventionel"/>
    <x v="1"/>
    <s v="Grøntsager"/>
    <n v="71.270611166506612"/>
    <n v="1774.6382180460148"/>
    <n v="0"/>
    <n v="1774.6382180460148"/>
  </r>
  <r>
    <x v="0"/>
    <x v="5"/>
    <x v="1"/>
    <s v="Konventionel"/>
    <x v="1"/>
    <s v="Kartofler"/>
    <n v="1125.1782236252373"/>
    <n v="57344.797466919234"/>
    <n v="0"/>
    <n v="57344.797466919234"/>
  </r>
  <r>
    <x v="0"/>
    <x v="6"/>
    <x v="1"/>
    <s v="Konventionel"/>
    <x v="1"/>
    <s v="Roer"/>
    <n v="29.519410101552374"/>
    <n v="2878.2746613644977"/>
    <n v="0"/>
    <n v="2878.2746613644977"/>
  </r>
  <r>
    <x v="0"/>
    <x v="7"/>
    <x v="1"/>
    <s v="Konventionel"/>
    <x v="1"/>
    <s v="Majs"/>
    <n v="3810.512240832039"/>
    <n v="203527.0798073209"/>
    <n v="0"/>
    <n v="203527.0798073209"/>
  </r>
  <r>
    <x v="0"/>
    <x v="8"/>
    <x v="1"/>
    <s v="Konventionel"/>
    <x v="1"/>
    <s v="Frugt"/>
    <n v="64.915351748399516"/>
    <n v="661.35760361269433"/>
    <n v="0"/>
    <n v="661.35760361269433"/>
  </r>
  <r>
    <x v="0"/>
    <x v="9"/>
    <x v="1"/>
    <s v="Konventionel"/>
    <x v="1"/>
    <s v="Øvrige"/>
    <n v="1148.0865099527102"/>
    <n v="41049.984951674072"/>
    <n v="0"/>
    <n v="41049.984951674072"/>
  </r>
  <r>
    <x v="0"/>
    <x v="10"/>
    <x v="1"/>
    <s v="Konventionel"/>
    <x v="1"/>
    <s v="Halm"/>
    <n v="2833.816076318562"/>
    <n v="48590.403999036746"/>
    <n v="11643.583494377708"/>
    <n v="11643.583494377708"/>
  </r>
  <r>
    <x v="0"/>
    <x v="11"/>
    <x v="1"/>
    <s v="Konventionel"/>
    <x v="1"/>
    <s v="Juletræer"/>
    <n v="325.58580566036647"/>
    <n v="19535.148339621988"/>
    <n v="0"/>
    <n v="19535.148339621988"/>
  </r>
  <r>
    <x v="0"/>
    <x v="12"/>
    <x v="1"/>
    <s v="Konventionel"/>
    <x v="1"/>
    <s v="Pil &amp; poppel"/>
    <n v="534.73194997058431"/>
    <n v="15650.691218651249"/>
    <n v="0"/>
    <n v="15650.691218651249"/>
  </r>
  <r>
    <x v="0"/>
    <x v="13"/>
    <x v="1"/>
    <s v="Konventionel"/>
    <x v="1"/>
    <s v="Græs"/>
    <n v="15114.23333078555"/>
    <n v="250110.33315783931"/>
    <n v="0"/>
    <n v="250110.3331578393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5542749488609"/>
    <n v="15823.488195782778"/>
    <n v="7449.6982425745337"/>
    <n v="7449.6982425745337"/>
  </r>
  <r>
    <x v="0"/>
    <x v="1"/>
    <x v="1"/>
    <s v="Økologisk"/>
    <x v="1"/>
    <s v="Halm"/>
    <n v="240.67535259190402"/>
    <n v="635.44069292724873"/>
    <n v="272.10953295450639"/>
    <n v="272.10953295450639"/>
  </r>
  <r>
    <x v="0"/>
    <x v="2"/>
    <x v="1"/>
    <s v="Økologisk"/>
    <x v="1"/>
    <s v="Halm"/>
    <n v="257.71107572742682"/>
    <n v="748.3929639124475"/>
    <n v="576.56193939814955"/>
    <n v="576.56193939814955"/>
  </r>
  <r>
    <x v="0"/>
    <x v="3"/>
    <x v="1"/>
    <s v="Økologisk"/>
    <x v="1"/>
    <s v="Græs"/>
    <n v="2378.2487733038556"/>
    <n v="110456.14706693174"/>
    <n v="0"/>
    <n v="110456.14706693174"/>
  </r>
  <r>
    <x v="0"/>
    <x v="4"/>
    <x v="1"/>
    <s v="Økologisk"/>
    <x v="1"/>
    <s v="Grøntsager"/>
    <n v="11.123158968183114"/>
    <n v="157.87099523542295"/>
    <n v="0"/>
    <n v="157.87099523542295"/>
  </r>
  <r>
    <x v="0"/>
    <x v="5"/>
    <x v="1"/>
    <s v="Økologisk"/>
    <x v="1"/>
    <s v="Kartofler"/>
    <n v="175.60584992995032"/>
    <n v="5101.3666648317167"/>
    <n v="0"/>
    <n v="5101.3666648317167"/>
  </r>
  <r>
    <x v="0"/>
    <x v="6"/>
    <x v="1"/>
    <s v="Økologisk"/>
    <x v="1"/>
    <s v="Roer"/>
    <n v="4.6070755649821624"/>
    <n v="256.04998288092264"/>
    <n v="0"/>
    <n v="256.04998288092264"/>
  </r>
  <r>
    <x v="0"/>
    <x v="7"/>
    <x v="1"/>
    <s v="Økologisk"/>
    <x v="1"/>
    <s v="Majs"/>
    <n v="594.7042225576015"/>
    <n v="26364.40380625469"/>
    <n v="0"/>
    <n v="26364.40380625469"/>
  </r>
  <r>
    <x v="0"/>
    <x v="8"/>
    <x v="1"/>
    <s v="Økologisk"/>
    <x v="1"/>
    <s v="Frugt"/>
    <n v="10.131297671715533"/>
    <n v="58.83406658727958"/>
    <n v="0"/>
    <n v="58.83406658727958"/>
  </r>
  <r>
    <x v="0"/>
    <x v="9"/>
    <x v="1"/>
    <s v="Økologisk"/>
    <x v="1"/>
    <s v="Øvrige"/>
    <n v="179.18113161111663"/>
    <n v="3651.7876786489246"/>
    <n v="0"/>
    <n v="3651.7876786489246"/>
  </r>
  <r>
    <x v="0"/>
    <x v="10"/>
    <x v="1"/>
    <s v="Økologisk"/>
    <x v="1"/>
    <s v="Halm"/>
    <n v="442.27187318266579"/>
    <n v="4322.5798702033262"/>
    <n v="1035.8078033437741"/>
    <n v="1035.8078033437741"/>
  </r>
  <r>
    <x v="0"/>
    <x v="11"/>
    <x v="1"/>
    <s v="Økologisk"/>
    <x v="1"/>
    <s v="Juletræer"/>
    <n v="50.813969669536974"/>
    <n v="1737.8377626981642"/>
    <n v="0"/>
    <n v="1737.8377626981642"/>
  </r>
  <r>
    <x v="0"/>
    <x v="12"/>
    <x v="1"/>
    <s v="Økologisk"/>
    <x v="1"/>
    <s v="Pil &amp; poppel"/>
    <n v="83.455275428935138"/>
    <n v="1392.2782534973571"/>
    <n v="0"/>
    <n v="1392.2782534973571"/>
  </r>
  <r>
    <x v="0"/>
    <x v="13"/>
    <x v="1"/>
    <s v="Økologisk"/>
    <x v="1"/>
    <s v="Græs"/>
    <n v="2358.8687857295367"/>
    <n v="39034.560666252371"/>
    <n v="0"/>
    <n v="39034.56066625237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0"/>
    <n v="0"/>
    <n v="0"/>
    <n v="0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Korn"/>
    <n v="0"/>
    <n v="0"/>
    <n v="0"/>
    <n v="0"/>
  </r>
  <r>
    <x v="0"/>
    <x v="1"/>
    <x v="1"/>
    <s v="Konventionel"/>
    <x v="2"/>
    <s v="Bælgsæd"/>
    <n v="0"/>
    <n v="0"/>
    <n v="0"/>
    <n v="0"/>
  </r>
  <r>
    <x v="0"/>
    <x v="2"/>
    <x v="1"/>
    <s v="Konventionel"/>
    <x v="2"/>
    <s v="Raps"/>
    <n v="0"/>
    <n v="0"/>
    <n v="0"/>
    <n v="0"/>
  </r>
  <r>
    <x v="0"/>
    <x v="3"/>
    <x v="1"/>
    <s v="Konventionel"/>
    <x v="2"/>
    <s v="Græs"/>
    <n v="0"/>
    <n v="0"/>
    <n v="0"/>
    <n v="0"/>
  </r>
  <r>
    <x v="0"/>
    <x v="4"/>
    <x v="1"/>
    <s v="Konventionel"/>
    <x v="2"/>
    <s v="Grøntsager"/>
    <n v="0"/>
    <n v="0"/>
    <n v="0"/>
    <n v="0"/>
  </r>
  <r>
    <x v="0"/>
    <x v="5"/>
    <x v="1"/>
    <s v="Konventionel"/>
    <x v="2"/>
    <s v="Kartofler"/>
    <n v="0"/>
    <n v="0"/>
    <n v="0"/>
    <n v="0"/>
  </r>
  <r>
    <x v="0"/>
    <x v="6"/>
    <x v="1"/>
    <s v="Konventionel"/>
    <x v="2"/>
    <s v="Roer"/>
    <n v="0"/>
    <n v="0"/>
    <n v="0"/>
    <n v="0"/>
  </r>
  <r>
    <x v="0"/>
    <x v="7"/>
    <x v="1"/>
    <s v="Konventionel"/>
    <x v="2"/>
    <s v="Majs"/>
    <n v="0"/>
    <n v="0"/>
    <n v="0"/>
    <n v="0"/>
  </r>
  <r>
    <x v="0"/>
    <x v="8"/>
    <x v="1"/>
    <s v="Konventionel"/>
    <x v="2"/>
    <s v="Frugt"/>
    <n v="0"/>
    <n v="0"/>
    <n v="0"/>
    <n v="0"/>
  </r>
  <r>
    <x v="0"/>
    <x v="9"/>
    <x v="1"/>
    <s v="Konventionel"/>
    <x v="2"/>
    <s v="Øvrige"/>
    <n v="0"/>
    <n v="0"/>
    <n v="0"/>
    <n v="0"/>
  </r>
  <r>
    <x v="0"/>
    <x v="10"/>
    <x v="1"/>
    <s v="Konventionel"/>
    <x v="2"/>
    <s v="Frø"/>
    <n v="0"/>
    <n v="0"/>
    <n v="0"/>
    <n v="0"/>
  </r>
  <r>
    <x v="0"/>
    <x v="11"/>
    <x v="1"/>
    <s v="Konventionel"/>
    <x v="2"/>
    <s v="Juletræer"/>
    <n v="0"/>
    <n v="0"/>
    <n v="0"/>
    <n v="0"/>
  </r>
  <r>
    <x v="0"/>
    <x v="12"/>
    <x v="1"/>
    <s v="Konventionel"/>
    <x v="2"/>
    <s v="Pil &amp; poppel"/>
    <n v="0"/>
    <n v="0"/>
    <n v="0"/>
    <n v="0"/>
  </r>
  <r>
    <x v="0"/>
    <x v="13"/>
    <x v="1"/>
    <s v="Konventionel"/>
    <x v="2"/>
    <s v="Græs"/>
    <n v="0"/>
    <n v="0"/>
    <n v="0"/>
    <n v="0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Korn"/>
    <n v="0"/>
    <n v="0"/>
    <n v="0"/>
    <n v="0"/>
  </r>
  <r>
    <x v="0"/>
    <x v="1"/>
    <x v="1"/>
    <s v="Økologisk"/>
    <x v="2"/>
    <s v="Bælgsæd"/>
    <n v="0"/>
    <n v="0"/>
    <n v="0"/>
    <n v="0"/>
  </r>
  <r>
    <x v="0"/>
    <x v="2"/>
    <x v="1"/>
    <s v="Økologisk"/>
    <x v="2"/>
    <s v="Raps"/>
    <n v="0"/>
    <n v="0"/>
    <n v="0"/>
    <n v="0"/>
  </r>
  <r>
    <x v="0"/>
    <x v="3"/>
    <x v="1"/>
    <s v="Økologisk"/>
    <x v="2"/>
    <s v="Græs"/>
    <n v="0"/>
    <n v="0"/>
    <n v="0"/>
    <n v="0"/>
  </r>
  <r>
    <x v="0"/>
    <x v="4"/>
    <x v="1"/>
    <s v="Økologisk"/>
    <x v="2"/>
    <s v="Grøntsager"/>
    <n v="0"/>
    <n v="0"/>
    <n v="0"/>
    <n v="0"/>
  </r>
  <r>
    <x v="0"/>
    <x v="5"/>
    <x v="1"/>
    <s v="Økologisk"/>
    <x v="2"/>
    <s v="Kartofler"/>
    <n v="0"/>
    <n v="0"/>
    <n v="0"/>
    <n v="0"/>
  </r>
  <r>
    <x v="0"/>
    <x v="6"/>
    <x v="1"/>
    <s v="Økologisk"/>
    <x v="2"/>
    <s v="Roer"/>
    <n v="0"/>
    <n v="0"/>
    <n v="0"/>
    <n v="0"/>
  </r>
  <r>
    <x v="0"/>
    <x v="7"/>
    <x v="1"/>
    <s v="Økologisk"/>
    <x v="2"/>
    <s v="Majs"/>
    <n v="0"/>
    <n v="0"/>
    <n v="0"/>
    <n v="0"/>
  </r>
  <r>
    <x v="0"/>
    <x v="8"/>
    <x v="1"/>
    <s v="Økologisk"/>
    <x v="2"/>
    <s v="Frugt"/>
    <n v="0"/>
    <n v="0"/>
    <n v="0"/>
    <n v="0"/>
  </r>
  <r>
    <x v="0"/>
    <x v="9"/>
    <x v="1"/>
    <s v="Økologisk"/>
    <x v="2"/>
    <s v="Øvrige"/>
    <n v="0"/>
    <n v="0"/>
    <n v="0"/>
    <n v="0"/>
  </r>
  <r>
    <x v="0"/>
    <x v="10"/>
    <x v="1"/>
    <s v="Økologisk"/>
    <x v="2"/>
    <s v="Frø"/>
    <n v="0"/>
    <n v="0"/>
    <n v="0"/>
    <n v="0"/>
  </r>
  <r>
    <x v="0"/>
    <x v="11"/>
    <x v="1"/>
    <s v="Økologisk"/>
    <x v="2"/>
    <s v="Juletræer"/>
    <n v="0"/>
    <n v="0"/>
    <n v="0"/>
    <n v="0"/>
  </r>
  <r>
    <x v="0"/>
    <x v="12"/>
    <x v="1"/>
    <s v="Økologisk"/>
    <x v="2"/>
    <s v="Pil &amp; poppel"/>
    <n v="0"/>
    <n v="0"/>
    <n v="0"/>
    <n v="0"/>
  </r>
  <r>
    <x v="0"/>
    <x v="13"/>
    <x v="1"/>
    <s v="Økologisk"/>
    <x v="2"/>
    <s v="Græs"/>
    <n v="0"/>
    <n v="0"/>
    <n v="0"/>
    <n v="0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08944.86588121904"/>
    <n v="1464703.5098273456"/>
    <n v="689582.41242671432"/>
    <n v="689582.41242671432"/>
  </r>
  <r>
    <x v="1"/>
    <x v="1"/>
    <x v="1"/>
    <s v="Konventionel"/>
    <x v="0"/>
    <s v="Halm"/>
    <n v="36217.11008607797"/>
    <n v="139798.04493226096"/>
    <n v="59864.565077241372"/>
    <n v="59864.565077241372"/>
  </r>
  <r>
    <x v="1"/>
    <x v="2"/>
    <x v="1"/>
    <s v="Konventionel"/>
    <x v="0"/>
    <s v="Halm"/>
    <n v="30334.006710123296"/>
    <n v="133469.62952454251"/>
    <n v="102825.00258570757"/>
    <n v="102825.00258570757"/>
  </r>
  <r>
    <x v="1"/>
    <x v="3"/>
    <x v="1"/>
    <s v="Konventionel"/>
    <x v="0"/>
    <s v="Græs"/>
    <n v="61290.493991824253"/>
    <n v="3041234.3118743193"/>
    <n v="0"/>
    <n v="3041234.3118743193"/>
  </r>
  <r>
    <x v="1"/>
    <x v="4"/>
    <x v="1"/>
    <s v="Konventionel"/>
    <x v="0"/>
    <s v="Grøntsager"/>
    <n v="6964.8288627073007"/>
    <n v="144520.19890117651"/>
    <n v="0"/>
    <n v="144520.19890117651"/>
  </r>
  <r>
    <x v="1"/>
    <x v="5"/>
    <x v="1"/>
    <s v="Konventionel"/>
    <x v="0"/>
    <s v="Kartofler"/>
    <n v="10167.388926128393"/>
    <n v="431818.15296313551"/>
    <n v="0"/>
    <n v="431818.15296313551"/>
  </r>
  <r>
    <x v="1"/>
    <x v="6"/>
    <x v="1"/>
    <s v="Konventionel"/>
    <x v="0"/>
    <s v="Roer"/>
    <n v="6252.9826802402549"/>
    <n v="508078.17479444697"/>
    <n v="0"/>
    <n v="508078.17479444697"/>
  </r>
  <r>
    <x v="1"/>
    <x v="7"/>
    <x v="1"/>
    <s v="Konventionel"/>
    <x v="0"/>
    <s v="Majs"/>
    <n v="33783.732279618183"/>
    <n v="1503713.9237658055"/>
    <n v="0"/>
    <n v="1503713.9237658055"/>
  </r>
  <r>
    <x v="1"/>
    <x v="8"/>
    <x v="1"/>
    <s v="Konventionel"/>
    <x v="0"/>
    <s v="Frugt"/>
    <n v="942.66236604152175"/>
    <n v="8003.2034876925209"/>
    <n v="0"/>
    <n v="8003.2034876925209"/>
  </r>
  <r>
    <x v="1"/>
    <x v="9"/>
    <x v="1"/>
    <s v="Konventionel"/>
    <x v="0"/>
    <s v="Øvrige"/>
    <n v="12986.466772681726"/>
    <n v="386944.03032976319"/>
    <n v="0"/>
    <n v="386944.03032976319"/>
  </r>
  <r>
    <x v="1"/>
    <x v="10"/>
    <x v="1"/>
    <s v="Konventionel"/>
    <x v="0"/>
    <s v="Halm"/>
    <n v="18756.42681853586"/>
    <n v="268007.97115569178"/>
    <n v="64222.005426666794"/>
    <n v="64222.005426666794"/>
  </r>
  <r>
    <x v="1"/>
    <x v="11"/>
    <x v="1"/>
    <s v="Konventionel"/>
    <x v="0"/>
    <s v="Juletræer"/>
    <n v="3522.780245937678"/>
    <n v="176139.01229688391"/>
    <n v="0"/>
    <n v="176139.01229688391"/>
  </r>
  <r>
    <x v="1"/>
    <x v="12"/>
    <x v="1"/>
    <s v="Konventionel"/>
    <x v="0"/>
    <s v="Pil &amp; poppel"/>
    <n v="1354.663615564521"/>
    <n v="33040.575989378565"/>
    <n v="0"/>
    <n v="33040.575989378565"/>
  </r>
  <r>
    <x v="1"/>
    <x v="13"/>
    <x v="1"/>
    <s v="Konventionel"/>
    <x v="0"/>
    <s v="Græs"/>
    <n v="32966.856616814555"/>
    <n v="454612.95274587278"/>
    <n v="0"/>
    <n v="454612.95274587278"/>
  </r>
  <r>
    <x v="1"/>
    <x v="0"/>
    <x v="2"/>
    <s v="Konventionel"/>
    <x v="0"/>
    <s v="Halm"/>
    <n v="205143.32566624522"/>
    <n v="1438054.7129203789"/>
    <n v="909569.60592213972"/>
    <n v="909569.60592213972"/>
  </r>
  <r>
    <x v="1"/>
    <x v="1"/>
    <x v="2"/>
    <s v="Konventionel"/>
    <x v="0"/>
    <s v="Halm"/>
    <n v="16815.026693954529"/>
    <n v="64906.003038664494"/>
    <n v="37340.289027930121"/>
    <n v="37340.289027930121"/>
  </r>
  <r>
    <x v="1"/>
    <x v="2"/>
    <x v="2"/>
    <s v="Konventionel"/>
    <x v="0"/>
    <s v="Halm"/>
    <n v="27463.01143681569"/>
    <n v="120837.25032198905"/>
    <n v="125066.55408325867"/>
    <n v="125066.55408325867"/>
  </r>
  <r>
    <x v="1"/>
    <x v="3"/>
    <x v="2"/>
    <s v="Konventionel"/>
    <x v="0"/>
    <s v="Græs"/>
    <n v="69361.985112562426"/>
    <n v="3441741.7012853473"/>
    <n v="0"/>
    <n v="3441741.7012853473"/>
  </r>
  <r>
    <x v="1"/>
    <x v="4"/>
    <x v="2"/>
    <s v="Konventionel"/>
    <x v="0"/>
    <s v="Grøntsager"/>
    <n v="6305.635010232947"/>
    <n v="130841.92646233365"/>
    <n v="0"/>
    <n v="130841.92646233365"/>
  </r>
  <r>
    <x v="1"/>
    <x v="5"/>
    <x v="2"/>
    <s v="Konventionel"/>
    <x v="0"/>
    <s v="Kartofler"/>
    <n v="9205.0852704410936"/>
    <n v="390948.2511419612"/>
    <n v="0"/>
    <n v="390948.2511419612"/>
  </r>
  <r>
    <x v="1"/>
    <x v="6"/>
    <x v="2"/>
    <s v="Konventionel"/>
    <x v="0"/>
    <s v="Roer"/>
    <n v="21439.159034792021"/>
    <n v="1742011.6684389217"/>
    <n v="0"/>
    <n v="1742011.6684389217"/>
  </r>
  <r>
    <x v="1"/>
    <x v="7"/>
    <x v="2"/>
    <s v="Konventionel"/>
    <x v="0"/>
    <s v="Majs"/>
    <n v="30586.233953190236"/>
    <n v="1361393.2732564975"/>
    <n v="0"/>
    <n v="1361393.2732564975"/>
  </r>
  <r>
    <x v="1"/>
    <x v="8"/>
    <x v="2"/>
    <s v="Konventionel"/>
    <x v="0"/>
    <s v="Frugt"/>
    <n v="853.44305442559266"/>
    <n v="7245.7315320732832"/>
    <n v="0"/>
    <n v="7245.7315320732832"/>
  </r>
  <r>
    <x v="1"/>
    <x v="9"/>
    <x v="2"/>
    <s v="Konventionel"/>
    <x v="0"/>
    <s v="Øvrige"/>
    <n v="11757.348408015023"/>
    <n v="350321.28897127981"/>
    <n v="0"/>
    <n v="350321.28897127981"/>
  </r>
  <r>
    <x v="1"/>
    <x v="10"/>
    <x v="2"/>
    <s v="Konventionel"/>
    <x v="0"/>
    <s v="Halm"/>
    <n v="16981.204268651425"/>
    <n v="242642.06332327976"/>
    <n v="78113.539635796551"/>
    <n v="78113.539635796551"/>
  </r>
  <r>
    <x v="1"/>
    <x v="11"/>
    <x v="2"/>
    <s v="Konventionel"/>
    <x v="0"/>
    <s v="Juletræer"/>
    <n v="3189.3628529886219"/>
    <n v="159468.1426494311"/>
    <n v="0"/>
    <n v="159468.1426494311"/>
  </r>
  <r>
    <x v="1"/>
    <x v="12"/>
    <x v="2"/>
    <s v="Konventionel"/>
    <x v="0"/>
    <s v="Pil &amp; poppel"/>
    <n v="1226.4499946481128"/>
    <n v="29913.414503612512"/>
    <n v="0"/>
    <n v="29913.414503612512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32609.892362964823"/>
    <n v="153158.88146113689"/>
    <n v="72107.201391903262"/>
    <n v="72107.201391903262"/>
  </r>
  <r>
    <x v="1"/>
    <x v="1"/>
    <x v="1"/>
    <s v="Økologisk"/>
    <x v="0"/>
    <s v="Halm"/>
    <n v="5652.3813429139027"/>
    <n v="12436.369430679168"/>
    <n v="5325.5240262355192"/>
    <n v="5325.5240262355192"/>
  </r>
  <r>
    <x v="1"/>
    <x v="2"/>
    <x v="1"/>
    <s v="Økologisk"/>
    <x v="0"/>
    <s v="Halm"/>
    <n v="4734.2091397302265"/>
    <n v="11456.786118147149"/>
    <n v="8826.3080254205652"/>
    <n v="8826.3080254205652"/>
  </r>
  <r>
    <x v="1"/>
    <x v="3"/>
    <x v="1"/>
    <s v="Økologisk"/>
    <x v="0"/>
    <s v="Græs"/>
    <n v="9565.5684264696829"/>
    <n v="370221.9341507121"/>
    <n v="0"/>
    <n v="370221.9341507121"/>
  </r>
  <r>
    <x v="1"/>
    <x v="4"/>
    <x v="1"/>
    <s v="Økologisk"/>
    <x v="0"/>
    <s v="Grøntsager"/>
    <n v="1086.9964120988272"/>
    <n v="12856.450064098879"/>
    <n v="0"/>
    <n v="12856.450064098879"/>
  </r>
  <r>
    <x v="1"/>
    <x v="5"/>
    <x v="1"/>
    <s v="Økologisk"/>
    <x v="0"/>
    <s v="Kartofler"/>
    <n v="1586.8179248870906"/>
    <n v="38414.343202905533"/>
    <n v="0"/>
    <n v="38414.343202905533"/>
  </r>
  <r>
    <x v="1"/>
    <x v="6"/>
    <x v="1"/>
    <s v="Økologisk"/>
    <x v="0"/>
    <s v="Roer"/>
    <n v="975.89903102015546"/>
    <n v="45198.399480269007"/>
    <n v="0"/>
    <n v="45198.399480269007"/>
  </r>
  <r>
    <x v="1"/>
    <x v="7"/>
    <x v="1"/>
    <s v="Økologisk"/>
    <x v="0"/>
    <s v="Majs"/>
    <n v="5272.6056158941683"/>
    <n v="194787.45104966301"/>
    <n v="0"/>
    <n v="194787.45104966301"/>
  </r>
  <r>
    <x v="1"/>
    <x v="8"/>
    <x v="1"/>
    <s v="Økologisk"/>
    <x v="0"/>
    <s v="Frugt"/>
    <n v="147.12071608740513"/>
    <n v="711.96128136177958"/>
    <n v="0"/>
    <n v="711.96128136177958"/>
  </r>
  <r>
    <x v="1"/>
    <x v="9"/>
    <x v="1"/>
    <s v="Økologisk"/>
    <x v="0"/>
    <s v="Øvrige"/>
    <n v="2026.7896119214258"/>
    <n v="34422.362004480099"/>
    <n v="0"/>
    <n v="34422.362004480099"/>
  </r>
  <r>
    <x v="1"/>
    <x v="10"/>
    <x v="1"/>
    <s v="Økologisk"/>
    <x v="0"/>
    <s v="Halm"/>
    <n v="2927.3036075171572"/>
    <n v="23841.865179688415"/>
    <n v="5713.1599047190857"/>
    <n v="5713.1599047190857"/>
  </r>
  <r>
    <x v="1"/>
    <x v="11"/>
    <x v="1"/>
    <s v="Økologisk"/>
    <x v="0"/>
    <s v="Juletræer"/>
    <n v="549.79807306541795"/>
    <n v="15669.24508236441"/>
    <n v="0"/>
    <n v="15669.24508236441"/>
  </r>
  <r>
    <x v="1"/>
    <x v="12"/>
    <x v="1"/>
    <s v="Økologisk"/>
    <x v="0"/>
    <s v="Pil &amp; poppel"/>
    <n v="211.42148913434721"/>
    <n v="2939.2743611360465"/>
    <n v="0"/>
    <n v="2939.2743611360465"/>
  </r>
  <r>
    <x v="1"/>
    <x v="13"/>
    <x v="1"/>
    <s v="Økologisk"/>
    <x v="0"/>
    <s v="Græs"/>
    <n v="5145.1163506011162"/>
    <n v="70951.154474789393"/>
    <n v="0"/>
    <n v="70951.154474789393"/>
  </r>
  <r>
    <x v="1"/>
    <x v="0"/>
    <x v="2"/>
    <s v="Økologisk"/>
    <x v="0"/>
    <s v="Halm"/>
    <n v="43515.2508989005"/>
    <n v="204378.07889686598"/>
    <n v="129269.13490226772"/>
    <n v="129269.13490226772"/>
  </r>
  <r>
    <x v="1"/>
    <x v="1"/>
    <x v="2"/>
    <s v="Økologisk"/>
    <x v="0"/>
    <s v="Halm"/>
    <n v="3566.8238441721724"/>
    <n v="7847.7258219476134"/>
    <n v="4514.7804006497317"/>
    <n v="4514.7804006497317"/>
  </r>
  <r>
    <x v="1"/>
    <x v="2"/>
    <x v="2"/>
    <s v="Økologisk"/>
    <x v="0"/>
    <s v="Halm"/>
    <n v="5825.4872744760551"/>
    <n v="14097.679204232054"/>
    <n v="14591.097976380177"/>
    <n v="14591.097976380177"/>
  </r>
  <r>
    <x v="1"/>
    <x v="3"/>
    <x v="2"/>
    <s v="Økologisk"/>
    <x v="0"/>
    <s v="Græs"/>
    <n v="14713.148357210212"/>
    <n v="569451.80875812122"/>
    <n v="0"/>
    <n v="569451.80875812122"/>
  </r>
  <r>
    <x v="1"/>
    <x v="4"/>
    <x v="2"/>
    <s v="Økologisk"/>
    <x v="0"/>
    <s v="Grøntsager"/>
    <n v="1337.5589415645645"/>
    <n v="15819.978381354886"/>
    <n v="0"/>
    <n v="15819.978381354886"/>
  </r>
  <r>
    <x v="1"/>
    <x v="5"/>
    <x v="2"/>
    <s v="Økologisk"/>
    <x v="0"/>
    <s v="Kartofler"/>
    <n v="1952.5938452450805"/>
    <n v="47269.197638073478"/>
    <n v="0"/>
    <n v="47269.197638073478"/>
  </r>
  <r>
    <x v="1"/>
    <x v="6"/>
    <x v="2"/>
    <s v="Økologisk"/>
    <x v="0"/>
    <s v="Roer"/>
    <n v="4547.7004013195192"/>
    <n v="210625.04718397872"/>
    <n v="0"/>
    <n v="210625.04718397872"/>
  </r>
  <r>
    <x v="1"/>
    <x v="7"/>
    <x v="2"/>
    <s v="Økologisk"/>
    <x v="0"/>
    <s v="Majs"/>
    <n v="6487.9890203736868"/>
    <n v="239687.72477637127"/>
    <n v="0"/>
    <n v="239687.72477637127"/>
  </r>
  <r>
    <x v="1"/>
    <x v="8"/>
    <x v="2"/>
    <s v="Økologisk"/>
    <x v="0"/>
    <s v="Frugt"/>
    <n v="181.03337518118633"/>
    <n v="876.07481251431511"/>
    <n v="0"/>
    <n v="876.07481251431511"/>
  </r>
  <r>
    <x v="1"/>
    <x v="9"/>
    <x v="2"/>
    <s v="Økologisk"/>
    <x v="0"/>
    <s v="Øvrige"/>
    <n v="2493.9829956395506"/>
    <n v="42357.02857561838"/>
    <n v="0"/>
    <n v="42357.02857561838"/>
  </r>
  <r>
    <x v="1"/>
    <x v="10"/>
    <x v="2"/>
    <s v="Økologisk"/>
    <x v="0"/>
    <s v="Halm"/>
    <n v="3602.0736327442423"/>
    <n v="29337.631292723832"/>
    <n v="9444.6370650554018"/>
    <n v="9444.6370650554018"/>
  </r>
  <r>
    <x v="1"/>
    <x v="11"/>
    <x v="2"/>
    <s v="Økologisk"/>
    <x v="0"/>
    <s v="Juletræer"/>
    <n v="676.53151427031366"/>
    <n v="19281.148156703941"/>
    <n v="0"/>
    <n v="19281.148156703941"/>
  </r>
  <r>
    <x v="1"/>
    <x v="12"/>
    <x v="2"/>
    <s v="Økologisk"/>
    <x v="0"/>
    <s v="Pil &amp; poppel"/>
    <n v="260.15605947081178"/>
    <n v="3616.803753618603"/>
    <n v="0"/>
    <n v="3616.803753618603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912283773305"/>
    <n v="21396.689413110103"/>
    <n v="10073.561375692239"/>
    <n v="10073.561375692239"/>
  </r>
  <r>
    <x v="1"/>
    <x v="1"/>
    <x v="1"/>
    <s v="Konventionel"/>
    <x v="1"/>
    <s v="Halm"/>
    <n v="68.782772699511852"/>
    <n v="318.6018031441389"/>
    <n v="136.43222540980841"/>
    <n v="136.43222540980841"/>
  </r>
  <r>
    <x v="1"/>
    <x v="2"/>
    <x v="1"/>
    <s v="Konventionel"/>
    <x v="1"/>
    <s v="Halm"/>
    <n v="277.82436371988916"/>
    <n v="1466.9126404410149"/>
    <n v="1130.1094981957581"/>
    <n v="1130.1094981957581"/>
  </r>
  <r>
    <x v="1"/>
    <x v="3"/>
    <x v="1"/>
    <s v="Konventionel"/>
    <x v="1"/>
    <s v="Græs"/>
    <n v="816.92003872404018"/>
    <n v="48642.686785784252"/>
    <n v="0"/>
    <n v="48642.686785784252"/>
  </r>
  <r>
    <x v="1"/>
    <x v="4"/>
    <x v="1"/>
    <s v="Konventionel"/>
    <x v="1"/>
    <s v="Grøntsager"/>
    <n v="15.47158083370352"/>
    <n v="385.24236275921766"/>
    <n v="0"/>
    <n v="385.24236275921766"/>
  </r>
  <r>
    <x v="1"/>
    <x v="5"/>
    <x v="1"/>
    <s v="Konventionel"/>
    <x v="1"/>
    <s v="Kartofler"/>
    <n v="26.303103413603303"/>
    <n v="1340.5397530221824"/>
    <n v="0"/>
    <n v="1340.5397530221824"/>
  </r>
  <r>
    <x v="1"/>
    <x v="6"/>
    <x v="1"/>
    <s v="Konventionel"/>
    <x v="1"/>
    <s v="Roer"/>
    <n v="73.485337039665154"/>
    <n v="7165.1494001899164"/>
    <n v="0"/>
    <n v="7165.1494001899164"/>
  </r>
  <r>
    <x v="1"/>
    <x v="7"/>
    <x v="1"/>
    <s v="Konventionel"/>
    <x v="1"/>
    <s v="Majs"/>
    <n v="78.346709324351167"/>
    <n v="4184.6544384322442"/>
    <n v="0"/>
    <n v="4184.6544384322442"/>
  </r>
  <r>
    <x v="1"/>
    <x v="8"/>
    <x v="1"/>
    <s v="Konventionel"/>
    <x v="1"/>
    <s v="Frugt"/>
    <n v="16.900995738263163"/>
    <n v="172.18734458142512"/>
    <n v="0"/>
    <n v="172.18734458142512"/>
  </r>
  <r>
    <x v="1"/>
    <x v="9"/>
    <x v="1"/>
    <s v="Konventionel"/>
    <x v="1"/>
    <s v="Øvrige"/>
    <n v="120.68130675187054"/>
    <n v="4314.976078167404"/>
    <n v="0"/>
    <n v="4314.976078167404"/>
  </r>
  <r>
    <x v="1"/>
    <x v="10"/>
    <x v="1"/>
    <s v="Konventionel"/>
    <x v="1"/>
    <s v="Halm"/>
    <n v="876.14056409986233"/>
    <n v="15022.860631400607"/>
    <n v="3599.8863497735142"/>
    <n v="3599.8863497735142"/>
  </r>
  <r>
    <x v="1"/>
    <x v="11"/>
    <x v="1"/>
    <s v="Konventionel"/>
    <x v="1"/>
    <s v="Juletræer"/>
    <n v="26.483764144438243"/>
    <n v="1589.0258486662945"/>
    <n v="0"/>
    <n v="1589.0258486662945"/>
  </r>
  <r>
    <x v="1"/>
    <x v="12"/>
    <x v="1"/>
    <s v="Konventionel"/>
    <x v="1"/>
    <s v="Pil &amp; poppel"/>
    <n v="56.208438932954692"/>
    <n v="1645.1250419401372"/>
    <n v="0"/>
    <n v="1645.1250419401372"/>
  </r>
  <r>
    <x v="1"/>
    <x v="13"/>
    <x v="1"/>
    <s v="Konventionel"/>
    <x v="1"/>
    <s v="Græs"/>
    <n v="1629.0025287440153"/>
    <n v="26956.733845655966"/>
    <n v="0"/>
    <n v="26956.733845655966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7666570050825"/>
    <n v="2237.3763669546925"/>
    <n v="1053.3567935622696"/>
    <n v="1053.3567935622696"/>
  </r>
  <r>
    <x v="1"/>
    <x v="1"/>
    <x v="1"/>
    <s v="Økologisk"/>
    <x v="1"/>
    <s v="Halm"/>
    <n v="10.734883600501851"/>
    <n v="28.342669077389008"/>
    <n v="12.136947682410122"/>
    <n v="12.136947682410122"/>
  </r>
  <r>
    <x v="1"/>
    <x v="2"/>
    <x v="1"/>
    <s v="Økologisk"/>
    <x v="1"/>
    <s v="Halm"/>
    <n v="43.359871794433573"/>
    <n v="125.9170676910351"/>
    <n v="97.006508949173465"/>
    <n v="97.006508949173465"/>
  </r>
  <r>
    <x v="1"/>
    <x v="3"/>
    <x v="1"/>
    <s v="Økologisk"/>
    <x v="1"/>
    <s v="Græs"/>
    <n v="127.49619101473459"/>
    <n v="5921.4738942694585"/>
    <n v="0"/>
    <n v="5921.4738942694585"/>
  </r>
  <r>
    <x v="1"/>
    <x v="4"/>
    <x v="1"/>
    <s v="Økologisk"/>
    <x v="1"/>
    <s v="Grøntsager"/>
    <n v="2.4146397832947688"/>
    <n v="34.270982444302653"/>
    <n v="0"/>
    <n v="34.270982444302653"/>
  </r>
  <r>
    <x v="1"/>
    <x v="5"/>
    <x v="1"/>
    <s v="Økologisk"/>
    <x v="1"/>
    <s v="Kartofler"/>
    <n v="4.1051086252444469"/>
    <n v="119.25379652607738"/>
    <n v="0"/>
    <n v="119.25379652607738"/>
  </r>
  <r>
    <x v="1"/>
    <x v="6"/>
    <x v="1"/>
    <s v="Økologisk"/>
    <x v="1"/>
    <s v="Roer"/>
    <n v="11.468809826999765"/>
    <n v="637.40837727701046"/>
    <n v="0"/>
    <n v="637.40837727701046"/>
  </r>
  <r>
    <x v="1"/>
    <x v="7"/>
    <x v="1"/>
    <s v="Økologisk"/>
    <x v="1"/>
    <s v="Majs"/>
    <n v="12.227521108424749"/>
    <n v="542.06997667784162"/>
    <n v="0"/>
    <n v="542.06997667784162"/>
  </r>
  <r>
    <x v="1"/>
    <x v="8"/>
    <x v="1"/>
    <s v="Økologisk"/>
    <x v="1"/>
    <s v="Frugt"/>
    <n v="2.6377276585728633"/>
    <n v="15.31770654975799"/>
    <n v="0"/>
    <n v="15.31770654975799"/>
  </r>
  <r>
    <x v="1"/>
    <x v="9"/>
    <x v="1"/>
    <s v="Økologisk"/>
    <x v="1"/>
    <s v="Øvrige"/>
    <n v="18.834654810985576"/>
    <n v="383.85827654911185"/>
    <n v="0"/>
    <n v="383.85827654911185"/>
  </r>
  <r>
    <x v="1"/>
    <x v="10"/>
    <x v="1"/>
    <s v="Økologisk"/>
    <x v="1"/>
    <s v="Halm"/>
    <n v="136.73870075546986"/>
    <n v="1336.4267347818229"/>
    <n v="320.24422498852255"/>
    <n v="320.24422498852255"/>
  </r>
  <r>
    <x v="1"/>
    <x v="11"/>
    <x v="1"/>
    <s v="Økologisk"/>
    <x v="1"/>
    <s v="Juletræer"/>
    <n v="4.1333042306348711"/>
    <n v="141.35900468771257"/>
    <n v="0"/>
    <n v="141.35900468771257"/>
  </r>
  <r>
    <x v="1"/>
    <x v="12"/>
    <x v="1"/>
    <s v="Økologisk"/>
    <x v="1"/>
    <s v="Pil &amp; poppel"/>
    <n v="8.7724153247963965"/>
    <n v="146.34956297953013"/>
    <n v="0"/>
    <n v="146.34956297953013"/>
  </r>
  <r>
    <x v="1"/>
    <x v="13"/>
    <x v="1"/>
    <s v="Økologisk"/>
    <x v="1"/>
    <s v="Græs"/>
    <n v="254.23738887912378"/>
    <n v="4207.1203111717405"/>
    <n v="0"/>
    <n v="4207.1203111717405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0"/>
    <n v="0"/>
    <n v="0"/>
    <n v="0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Korn"/>
    <n v="0"/>
    <n v="0"/>
    <n v="0"/>
    <n v="0"/>
  </r>
  <r>
    <x v="1"/>
    <x v="1"/>
    <x v="1"/>
    <s v="Konventionel"/>
    <x v="2"/>
    <s v="Bælgsæd"/>
    <n v="0"/>
    <n v="0"/>
    <n v="0"/>
    <n v="0"/>
  </r>
  <r>
    <x v="1"/>
    <x v="2"/>
    <x v="1"/>
    <s v="Konventionel"/>
    <x v="2"/>
    <s v="Raps"/>
    <n v="0"/>
    <n v="0"/>
    <n v="0"/>
    <n v="0"/>
  </r>
  <r>
    <x v="1"/>
    <x v="3"/>
    <x v="1"/>
    <s v="Konventionel"/>
    <x v="2"/>
    <s v="Græs"/>
    <n v="0"/>
    <n v="0"/>
    <n v="0"/>
    <n v="0"/>
  </r>
  <r>
    <x v="1"/>
    <x v="4"/>
    <x v="1"/>
    <s v="Konventionel"/>
    <x v="2"/>
    <s v="Grøntsager"/>
    <n v="0"/>
    <n v="0"/>
    <n v="0"/>
    <n v="0"/>
  </r>
  <r>
    <x v="1"/>
    <x v="5"/>
    <x v="1"/>
    <s v="Konventionel"/>
    <x v="2"/>
    <s v="Kartofler"/>
    <n v="0"/>
    <n v="0"/>
    <n v="0"/>
    <n v="0"/>
  </r>
  <r>
    <x v="1"/>
    <x v="6"/>
    <x v="1"/>
    <s v="Konventionel"/>
    <x v="2"/>
    <s v="Roer"/>
    <n v="0"/>
    <n v="0"/>
    <n v="0"/>
    <n v="0"/>
  </r>
  <r>
    <x v="1"/>
    <x v="7"/>
    <x v="1"/>
    <s v="Konventionel"/>
    <x v="2"/>
    <s v="Majs"/>
    <n v="0"/>
    <n v="0"/>
    <n v="0"/>
    <n v="0"/>
  </r>
  <r>
    <x v="1"/>
    <x v="8"/>
    <x v="1"/>
    <s v="Konventionel"/>
    <x v="2"/>
    <s v="Frugt"/>
    <n v="0"/>
    <n v="0"/>
    <n v="0"/>
    <n v="0"/>
  </r>
  <r>
    <x v="1"/>
    <x v="9"/>
    <x v="1"/>
    <s v="Konventionel"/>
    <x v="2"/>
    <s v="Øvrige"/>
    <n v="0"/>
    <n v="0"/>
    <n v="0"/>
    <n v="0"/>
  </r>
  <r>
    <x v="1"/>
    <x v="10"/>
    <x v="1"/>
    <s v="Konventionel"/>
    <x v="2"/>
    <s v="Frø"/>
    <n v="0"/>
    <n v="0"/>
    <n v="0"/>
    <n v="0"/>
  </r>
  <r>
    <x v="1"/>
    <x v="11"/>
    <x v="1"/>
    <s v="Konventionel"/>
    <x v="2"/>
    <s v="Juletræer"/>
    <n v="0"/>
    <n v="0"/>
    <n v="0"/>
    <n v="0"/>
  </r>
  <r>
    <x v="1"/>
    <x v="12"/>
    <x v="1"/>
    <s v="Konventionel"/>
    <x v="2"/>
    <s v="Pil &amp; poppel"/>
    <n v="0"/>
    <n v="0"/>
    <n v="0"/>
    <n v="0"/>
  </r>
  <r>
    <x v="1"/>
    <x v="13"/>
    <x v="1"/>
    <s v="Konventionel"/>
    <x v="2"/>
    <s v="Græs"/>
    <n v="0"/>
    <n v="0"/>
    <n v="0"/>
    <n v="0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Korn"/>
    <n v="0"/>
    <n v="0"/>
    <n v="0"/>
    <n v="0"/>
  </r>
  <r>
    <x v="1"/>
    <x v="1"/>
    <x v="1"/>
    <s v="Økologisk"/>
    <x v="2"/>
    <s v="Bælgsæd"/>
    <n v="0"/>
    <n v="0"/>
    <n v="0"/>
    <n v="0"/>
  </r>
  <r>
    <x v="1"/>
    <x v="2"/>
    <x v="1"/>
    <s v="Økologisk"/>
    <x v="2"/>
    <s v="Raps"/>
    <n v="0"/>
    <n v="0"/>
    <n v="0"/>
    <n v="0"/>
  </r>
  <r>
    <x v="1"/>
    <x v="3"/>
    <x v="1"/>
    <s v="Økologisk"/>
    <x v="2"/>
    <s v="Græs"/>
    <n v="0"/>
    <n v="0"/>
    <n v="0"/>
    <n v="0"/>
  </r>
  <r>
    <x v="1"/>
    <x v="4"/>
    <x v="1"/>
    <s v="Økologisk"/>
    <x v="2"/>
    <s v="Grøntsager"/>
    <n v="0"/>
    <n v="0"/>
    <n v="0"/>
    <n v="0"/>
  </r>
  <r>
    <x v="1"/>
    <x v="5"/>
    <x v="1"/>
    <s v="Økologisk"/>
    <x v="2"/>
    <s v="Kartofler"/>
    <n v="0"/>
    <n v="0"/>
    <n v="0"/>
    <n v="0"/>
  </r>
  <r>
    <x v="1"/>
    <x v="6"/>
    <x v="1"/>
    <s v="Økologisk"/>
    <x v="2"/>
    <s v="Roer"/>
    <n v="0"/>
    <n v="0"/>
    <n v="0"/>
    <n v="0"/>
  </r>
  <r>
    <x v="1"/>
    <x v="7"/>
    <x v="1"/>
    <s v="Økologisk"/>
    <x v="2"/>
    <s v="Majs"/>
    <n v="0"/>
    <n v="0"/>
    <n v="0"/>
    <n v="0"/>
  </r>
  <r>
    <x v="1"/>
    <x v="8"/>
    <x v="1"/>
    <s v="Økologisk"/>
    <x v="2"/>
    <s v="Frugt"/>
    <n v="0"/>
    <n v="0"/>
    <n v="0"/>
    <n v="0"/>
  </r>
  <r>
    <x v="1"/>
    <x v="9"/>
    <x v="1"/>
    <s v="Økologisk"/>
    <x v="2"/>
    <s v="Øvrige"/>
    <n v="0"/>
    <n v="0"/>
    <n v="0"/>
    <n v="0"/>
  </r>
  <r>
    <x v="1"/>
    <x v="10"/>
    <x v="1"/>
    <s v="Økologisk"/>
    <x v="2"/>
    <s v="Frø"/>
    <n v="0"/>
    <n v="0"/>
    <n v="0"/>
    <n v="0"/>
  </r>
  <r>
    <x v="1"/>
    <x v="11"/>
    <x v="1"/>
    <s v="Økologisk"/>
    <x v="2"/>
    <s v="Juletræer"/>
    <n v="0"/>
    <n v="0"/>
    <n v="0"/>
    <n v="0"/>
  </r>
  <r>
    <x v="1"/>
    <x v="12"/>
    <x v="1"/>
    <s v="Økologisk"/>
    <x v="2"/>
    <s v="Pil &amp; poppel"/>
    <n v="0"/>
    <n v="0"/>
    <n v="0"/>
    <n v="0"/>
  </r>
  <r>
    <x v="1"/>
    <x v="13"/>
    <x v="1"/>
    <s v="Økologisk"/>
    <x v="2"/>
    <s v="Græs"/>
    <n v="0"/>
    <n v="0"/>
    <n v="0"/>
    <n v="0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540373.71898761264"/>
    <n v="64498.475475191975"/>
    <n v="0"/>
    <n v="43439.71273733316"/>
    <n v="0"/>
    <n v="0"/>
    <n v="0"/>
    <n v="0"/>
    <n v="432435.53077508754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x v="0"/>
  </r>
  <r>
    <x v="4"/>
    <s v=""/>
    <n v="0"/>
    <x v="1"/>
    <s v="Vestdanmark"/>
    <n v="25170381.54227329"/>
    <n v="0"/>
    <n v="0"/>
    <n v="0"/>
    <n v="0"/>
    <n v="25170381.54227329"/>
    <n v="0"/>
    <n v="0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77755.7548117861"/>
    <n v="0"/>
    <n v="0"/>
    <n v="0"/>
    <n v="0"/>
    <n v="0"/>
    <n v="0"/>
    <n v="0"/>
    <n v="1077755.7548117861"/>
    <n v="0"/>
    <n v="0"/>
    <n v="0"/>
    <n v="0"/>
    <n v="0"/>
    <n v="0"/>
    <n v="0"/>
    <n v="0"/>
    <n v="0"/>
    <n v="0"/>
    <x v="0"/>
  </r>
  <r>
    <x v="11"/>
    <s v=""/>
    <n v="0"/>
    <x v="1"/>
    <s v="Vestdanmark"/>
    <n v="31237.864620775024"/>
    <n v="0"/>
    <n v="0"/>
    <n v="257923.29437791562"/>
    <n v="0"/>
    <n v="0"/>
    <n v="0"/>
    <n v="0"/>
    <n v="-226685.42975714061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5191283.342545219"/>
    <n v="11930939.715450084"/>
    <n v="0"/>
    <n v="0"/>
    <n v="0"/>
    <n v="0"/>
    <n v="0"/>
    <n v="2301995.9904044634"/>
    <n v="958347.63669067249"/>
    <n v="958347.63669067249"/>
    <n v="0"/>
    <n v="1.7632398580562512"/>
    <n v="1.7632398580562512"/>
    <n v="0"/>
    <n v="1.7632398580562512"/>
    <n v="268337.33827338833"/>
    <n v="268337.33827338833"/>
    <n v="0"/>
    <n v="268337.33827338833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612155.17587532476"/>
    <n v="0"/>
    <n v="0"/>
    <n v="270140.71358529059"/>
    <n v="0"/>
    <n v="0"/>
    <n v="0"/>
    <n v="0"/>
    <n v="342014.46229003416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304712.5202368489"/>
    <n v="696107.27987490175"/>
    <n v="726974.95402379602"/>
    <n v="0"/>
    <n v="0"/>
    <n v="0"/>
    <n v="0"/>
    <n v="1915380.2145884021"/>
    <n v="-33749.928250251338"/>
    <n v="0"/>
    <n v="0"/>
    <n v="0"/>
    <n v="0"/>
    <n v="0"/>
    <n v="0"/>
    <n v="0"/>
    <n v="0"/>
    <n v="0"/>
    <n v="0"/>
    <x v="0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x v="0"/>
  </r>
  <r>
    <x v="20"/>
    <s v=""/>
    <n v="0"/>
    <x v="1"/>
    <s v="Vestdanmark"/>
    <n v="693465.38981891179"/>
    <n v="0"/>
    <n v="0"/>
    <n v="0"/>
    <n v="0"/>
    <n v="0"/>
    <n v="0"/>
    <n v="0"/>
    <n v="693465.38981891179"/>
    <n v="0"/>
    <n v="0"/>
    <n v="0"/>
    <n v="0"/>
    <n v="0"/>
    <n v="0"/>
    <n v="0"/>
    <n v="0"/>
    <n v="0"/>
    <n v="0"/>
    <x v="0"/>
  </r>
  <r>
    <x v="21"/>
    <s v=""/>
    <n v="0"/>
    <x v="1"/>
    <s v="Vestdanmark"/>
    <n v="1711406.2260271669"/>
    <n v="0"/>
    <n v="0"/>
    <n v="123531.68309679118"/>
    <n v="0"/>
    <n v="0"/>
    <n v="0"/>
    <n v="0"/>
    <n v="1587874.542930375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35721.5026810085"/>
    <n v="5880011.5738482485"/>
    <n v="0"/>
    <n v="295933.04302308214"/>
    <n v="0"/>
    <n v="0"/>
    <n v="0"/>
    <n v="0"/>
    <n v="-340223.11419032235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367373.36888766848"/>
    <n v="0"/>
    <n v="0"/>
    <n v="-367373.36888766848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x v="0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6186444.2740694936"/>
    <n v="5742281.5453988183"/>
    <n v="0"/>
    <n v="0"/>
    <n v="0"/>
    <n v="0"/>
    <n v="0"/>
    <n v="0"/>
    <n v="444162.72867067531"/>
    <n v="444162.72867067531"/>
    <n v="0"/>
    <n v="1.5945441959277245"/>
    <n v="1.5945441959277245"/>
    <n v="0"/>
    <n v="1.5945441959277245"/>
    <n v="133248.8186012026"/>
    <n v="133248.8186012026"/>
    <n v="0"/>
    <n v="133248.8186012026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x v="0"/>
  </r>
  <r>
    <x v="30"/>
    <s v=""/>
    <n v="0"/>
    <x v="1"/>
    <s v="Vestdanmark"/>
    <n v="1521178.0033630794"/>
    <n v="0"/>
    <n v="0"/>
    <n v="0"/>
    <n v="0"/>
    <n v="0"/>
    <n v="0"/>
    <n v="0"/>
    <n v="1521178.003363079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4439.67683087158"/>
    <n v="0"/>
    <n v="0"/>
    <n v="0"/>
    <n v="0"/>
    <n v="0"/>
    <n v="144439.67683087158"/>
    <n v="0"/>
    <n v="0"/>
    <n v="0"/>
    <n v="144439.67683087158"/>
    <n v="0"/>
    <n v="2.6576900536880368"/>
    <n v="0"/>
    <n v="2.6576900536880368"/>
    <n v="0"/>
    <n v="59942.465884811711"/>
    <n v="0"/>
    <n v="59942.465884811711"/>
    <x v="0"/>
  </r>
  <r>
    <x v="32"/>
    <s v="Pyrolyseprodukter"/>
    <n v="1"/>
    <x v="1"/>
    <s v="Vestdanmark"/>
    <n v="1072612.9201695053"/>
    <n v="0"/>
    <n v="0"/>
    <n v="0"/>
    <n v="0"/>
    <n v="0"/>
    <n v="1072612.9201695053"/>
    <n v="0"/>
    <n v="0"/>
    <n v="0"/>
    <n v="1072612.9201695053"/>
    <n v="0"/>
    <n v="9.6121440688904354"/>
    <n v="0"/>
    <n v="9.6121440688904354"/>
    <n v="0"/>
    <n v="0"/>
    <n v="0"/>
    <n v="0"/>
    <x v="0"/>
  </r>
  <r>
    <x v="33"/>
    <s v="Pyrolyseprodukter"/>
    <n v="1"/>
    <x v="1"/>
    <s v="Vestdanmark"/>
    <n v="268153.23004237632"/>
    <n v="0"/>
    <n v="0"/>
    <n v="0"/>
    <n v="0"/>
    <n v="0"/>
    <n v="268153.23004237632"/>
    <n v="0"/>
    <n v="0"/>
    <n v="0"/>
    <n v="268153.23004237632"/>
    <n v="0"/>
    <n v="8.9210748874669399"/>
    <n v="0"/>
    <n v="8.9210748874669399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16701.30592462153"/>
    <n v="0"/>
    <n v="0"/>
    <n v="0"/>
    <n v="0"/>
    <n v="0"/>
    <n v="0"/>
    <n v="516701.30592462153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8350.65296231076"/>
    <n v="262373.56843565725"/>
    <n v="0"/>
    <n v="0"/>
    <n v="0"/>
    <n v="0"/>
    <n v="0"/>
    <n v="0"/>
    <n v="-4022.915473346482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5344.4178958789"/>
    <n v="0"/>
    <n v="0"/>
    <n v="0"/>
    <n v="0"/>
    <n v="0"/>
    <n v="165344.4178958789"/>
    <n v="0"/>
    <n v="0"/>
    <n v="0"/>
    <n v="165344.4178958789"/>
    <n v="0"/>
    <n v="5.7870546263557605"/>
    <n v="0"/>
    <n v="5.7870546263557605"/>
    <n v="0"/>
    <n v="0"/>
    <n v="0"/>
    <n v="0"/>
    <x v="0"/>
  </r>
  <r>
    <x v="38"/>
    <s v="Græs og urter"/>
    <n v="1"/>
    <x v="1"/>
    <s v="Vestdanmark"/>
    <n v="1936270.3110472863"/>
    <n v="1824139.6252331052"/>
    <n v="0"/>
    <n v="0"/>
    <n v="0"/>
    <n v="0"/>
    <n v="0"/>
    <n v="0"/>
    <n v="112130.68581418111"/>
    <n v="112130.68581418111"/>
    <n v="0"/>
    <n v="0.30432716652712011"/>
    <n v="0.30432716652712011"/>
    <n v="0"/>
    <n v="0.30432716652712011"/>
    <n v="22426.137162836225"/>
    <n v="22426.137162836225"/>
    <n v="0"/>
    <n v="22426.137162836225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x v="0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34655.3823882169"/>
    <n v="0"/>
    <n v="0"/>
    <n v="0"/>
    <n v="0"/>
    <n v="0"/>
    <n v="2234655.3823882169"/>
    <n v="0"/>
    <n v="0"/>
    <n v="0"/>
    <n v="2234655.3823882169"/>
    <n v="0"/>
    <n v="32.38813175413204"/>
    <n v="0"/>
    <n v="32.38813175413204"/>
    <n v="0"/>
    <n v="1105223.3078728388"/>
    <n v="0"/>
    <n v="1105223.3078728388"/>
    <x v="0"/>
  </r>
  <r>
    <x v="47"/>
    <s v=""/>
    <n v="0"/>
    <x v="1"/>
    <s v="Vestdanmark"/>
    <n v="616333.4098752659"/>
    <n v="0"/>
    <n v="0"/>
    <n v="0"/>
    <n v="0"/>
    <n v="0"/>
    <n v="0"/>
    <n v="616333.4098752659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48780.55284374548"/>
    <n v="64498.475475191975"/>
    <n v="0"/>
    <n v="90266.583697186172"/>
    <n v="0"/>
    <n v="0"/>
    <n v="0"/>
    <n v="0"/>
    <n v="94015.49367136732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x v="2"/>
    <s v="Vestdanmark"/>
    <n v="678864914.26774728"/>
    <n v="0"/>
    <n v="0"/>
    <n v="0"/>
    <n v="0"/>
    <n v="0"/>
    <n v="678864914.26774728"/>
    <n v="0"/>
    <n v="0"/>
    <n v="0"/>
    <n v="678864914.26774728"/>
    <n v="0"/>
    <n v="0"/>
    <n v="0"/>
    <n v="0"/>
    <n v="0"/>
    <n v="0"/>
    <n v="0"/>
    <n v="0"/>
    <x v="0"/>
  </r>
  <r>
    <x v="4"/>
    <s v=""/>
    <n v="0"/>
    <x v="2"/>
    <s v="Vestdanmark"/>
    <n v="33592713.198515512"/>
    <n v="0"/>
    <n v="0"/>
    <n v="0"/>
    <n v="0"/>
    <n v="33592713.198515512"/>
    <n v="0"/>
    <n v="0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827922.5829120062"/>
    <n v="0"/>
    <n v="0"/>
    <n v="0"/>
    <n v="1827922.5829120062"/>
    <n v="0"/>
    <n v="0"/>
    <n v="0"/>
    <n v="0"/>
    <n v="0"/>
    <n v="1827922.5829120062"/>
    <n v="0"/>
    <n v="1.0383076937200559"/>
    <n v="1.0383076937200559"/>
    <n v="0"/>
    <n v="0"/>
    <n v="78168.16183995"/>
    <n v="78168.16183995"/>
    <n v="0"/>
    <x v="0"/>
  </r>
  <r>
    <x v="6"/>
    <s v="Husdyrgødning"/>
    <n v="1"/>
    <x v="2"/>
    <s v="Vestdanmark"/>
    <n v="2777977.7276885756"/>
    <n v="0"/>
    <n v="0"/>
    <n v="0"/>
    <n v="2777977.7276885756"/>
    <n v="0"/>
    <n v="0"/>
    <n v="0"/>
    <n v="0"/>
    <n v="0"/>
    <n v="2777977.7276885756"/>
    <n v="0"/>
    <n v="5.9837640254411921"/>
    <n v="5.9837640254411921"/>
    <n v="0"/>
    <n v="0"/>
    <n v="833393.31830657262"/>
    <n v="833393.31830657262"/>
    <n v="0"/>
    <x v="0"/>
  </r>
  <r>
    <x v="7"/>
    <s v=""/>
    <n v="0"/>
    <x v="2"/>
    <s v="Vestdanmark"/>
    <n v="1287475.606775647"/>
    <n v="1282655.9299479635"/>
    <n v="0"/>
    <n v="0"/>
    <n v="0"/>
    <n v="0"/>
    <n v="0"/>
    <n v="0"/>
    <n v="4819.6768276835792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8615.5317224824212"/>
    <n v="0"/>
    <n v="0"/>
    <n v="0"/>
    <n v="0"/>
    <n v="0"/>
    <n v="8615.5317224824212"/>
    <n v="0"/>
    <n v="4.0517984137662579E-3"/>
    <n v="4.0517984137662579E-3"/>
    <n v="0"/>
    <n v="0"/>
    <n v="542.77849851639257"/>
    <n v="542.77849851639257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031.48908666347"/>
    <n v="0"/>
    <n v="0"/>
    <n v="0"/>
    <n v="0"/>
    <n v="0"/>
    <n v="0"/>
    <n v="0"/>
    <n v="930031.48908666347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72.424920892809"/>
    <n v="0"/>
    <n v="0"/>
    <n v="267978.92035102146"/>
    <n v="0"/>
    <n v="0"/>
    <n v="0"/>
    <n v="0"/>
    <n v="-240206.49543012865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3716230.832700476"/>
    <n v="11930939.715450084"/>
    <n v="0"/>
    <n v="0"/>
    <n v="0"/>
    <n v="0"/>
    <n v="0"/>
    <n v="3740743.4844072536"/>
    <n v="-1955452.3671568613"/>
    <n v="0"/>
    <n v="0"/>
    <n v="0"/>
    <n v="0"/>
    <n v="0"/>
    <n v="0"/>
    <n v="0"/>
    <n v="0"/>
    <n v="0"/>
    <n v="0"/>
    <x v="0"/>
  </r>
  <r>
    <x v="14"/>
    <s v=""/>
    <n v="0"/>
    <x v="2"/>
    <s v="Vestdanmark"/>
    <n v="625345.2947196"/>
    <n v="625345.294719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558566.97681904281"/>
    <n v="0"/>
    <n v="0"/>
    <n v="280672.65868343826"/>
    <n v="0"/>
    <n v="0"/>
    <n v="0"/>
    <n v="0"/>
    <n v="277894.31813560455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726985.179536669"/>
    <n v="696107.27987490175"/>
    <n v="724013.50560011622"/>
    <n v="0"/>
    <n v="0"/>
    <n v="0"/>
    <n v="165870.38732341304"/>
    <n v="2140994.006738238"/>
    <n v="0"/>
    <n v="0"/>
    <n v="165870.38732341304"/>
    <n v="0"/>
    <n v="1.7144042007720051"/>
    <n v="0"/>
    <n v="1.7144042007720051"/>
    <n v="0"/>
    <n v="140989.82922490107"/>
    <n v="0"/>
    <n v="140989.82922490107"/>
    <x v="0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x v="0"/>
  </r>
  <r>
    <x v="20"/>
    <s v=""/>
    <n v="0"/>
    <x v="2"/>
    <s v="Vestdanmark"/>
    <n v="611231.17788747209"/>
    <n v="0"/>
    <n v="0"/>
    <n v="0"/>
    <n v="0"/>
    <n v="0"/>
    <n v="0"/>
    <n v="0"/>
    <n v="611231.17788747209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8479.6089578127"/>
    <n v="0"/>
    <n v="0"/>
    <n v="128347.79869443661"/>
    <n v="0"/>
    <n v="0"/>
    <n v="0"/>
    <n v="0"/>
    <n v="1370131.810263376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616280.3523078803"/>
    <n v="5880011.5738482485"/>
    <n v="0"/>
    <n v="307470.55071854044"/>
    <n v="0"/>
    <n v="0"/>
    <n v="0"/>
    <n v="0"/>
    <n v="-571201.77225890849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90604.36104061213"/>
    <n v="0"/>
    <n v="0"/>
    <n v="-90604.3610406121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2735406.502549823"/>
    <n v="0"/>
    <n v="0"/>
    <n v="0"/>
    <n v="0"/>
    <n v="0"/>
    <n v="12735406.502549823"/>
    <n v="0"/>
    <n v="6.4465354175256957"/>
    <n v="6.4465354175256957"/>
    <n v="0"/>
    <n v="0"/>
    <n v="967890.89419378655"/>
    <n v="967890.89419378655"/>
    <n v="0"/>
    <x v="0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474878.3612365024"/>
    <n v="5742281.5453988183"/>
    <n v="0"/>
    <n v="0"/>
    <n v="0"/>
    <n v="0"/>
    <n v="0"/>
    <n v="0"/>
    <n v="-267403.18416231591"/>
    <n v="0"/>
    <n v="0"/>
    <n v="0"/>
    <n v="0"/>
    <n v="0"/>
    <n v="0"/>
    <n v="0"/>
    <n v="0"/>
    <n v="0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x v="0"/>
  </r>
  <r>
    <x v="30"/>
    <s v=""/>
    <n v="0"/>
    <x v="2"/>
    <s v="Vestdanmark"/>
    <n v="1342759.0648478449"/>
    <n v="0"/>
    <n v="0"/>
    <n v="0"/>
    <n v="0"/>
    <n v="0"/>
    <n v="0"/>
    <n v="0"/>
    <n v="1342759.0648478449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656.20203449765"/>
    <n v="0"/>
    <n v="0"/>
    <n v="0"/>
    <n v="0"/>
    <n v="0"/>
    <n v="114656.20203449765"/>
    <n v="0"/>
    <n v="0"/>
    <n v="0"/>
    <n v="114656.20203449765"/>
    <n v="0"/>
    <n v="2.1096741174347562"/>
    <n v="0"/>
    <n v="2.1096741174347562"/>
    <n v="0"/>
    <n v="47582.323844316525"/>
    <n v="0"/>
    <n v="47582.323844316525"/>
    <x v="0"/>
  </r>
  <r>
    <x v="32"/>
    <s v="Pyrolyseprodukter"/>
    <n v="1"/>
    <x v="2"/>
    <s v="Vestdanmark"/>
    <n v="1198956.6437734135"/>
    <n v="0"/>
    <n v="0"/>
    <n v="0"/>
    <n v="0"/>
    <n v="0"/>
    <n v="1198956.6437734135"/>
    <n v="0"/>
    <n v="0"/>
    <n v="0"/>
    <n v="1198956.6437734135"/>
    <n v="0"/>
    <n v="10.744364323415173"/>
    <n v="0"/>
    <n v="10.744364323415173"/>
    <n v="0"/>
    <n v="0"/>
    <n v="0"/>
    <n v="0"/>
    <x v="0"/>
  </r>
  <r>
    <x v="33"/>
    <s v="Pyrolyseprodukter"/>
    <n v="1"/>
    <x v="2"/>
    <s v="Vestdanmark"/>
    <n v="299739.16094335337"/>
    <n v="0"/>
    <n v="0"/>
    <n v="0"/>
    <n v="0"/>
    <n v="0"/>
    <n v="299739.16094335337"/>
    <n v="0"/>
    <n v="0"/>
    <n v="0"/>
    <n v="299739.16094335337"/>
    <n v="0"/>
    <n v="9.9718936857840159"/>
    <n v="0"/>
    <n v="9.9718936857840159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61408.46512183419"/>
    <n v="0"/>
    <n v="0"/>
    <n v="0"/>
    <n v="0"/>
    <n v="0"/>
    <n v="0"/>
    <n v="461408.46512183419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30704.23256091709"/>
    <n v="262373.56843565725"/>
    <n v="0"/>
    <n v="0"/>
    <n v="0"/>
    <n v="0"/>
    <n v="0"/>
    <n v="0"/>
    <n v="-31669.335874740151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47650.70883898693"/>
    <n v="0"/>
    <n v="0"/>
    <n v="0"/>
    <n v="0"/>
    <n v="0"/>
    <n v="147650.70883898693"/>
    <n v="0"/>
    <n v="0"/>
    <n v="0"/>
    <n v="147650.70883898693"/>
    <n v="0"/>
    <n v="5.1677748093645421"/>
    <n v="0"/>
    <n v="5.1677748093645421"/>
    <n v="0"/>
    <n v="0"/>
    <n v="0"/>
    <n v="0"/>
    <x v="0"/>
  </r>
  <r>
    <x v="38"/>
    <s v="Græs og urter"/>
    <n v="1"/>
    <x v="2"/>
    <s v="Vestdanmark"/>
    <n v="6677019.1607134845"/>
    <n v="7383422.292610188"/>
    <n v="0"/>
    <n v="0"/>
    <n v="0"/>
    <n v="0"/>
    <n v="0"/>
    <n v="0"/>
    <n v="-706403.1318967035"/>
    <n v="0"/>
    <n v="0"/>
    <n v="0"/>
    <n v="0"/>
    <n v="0"/>
    <n v="0"/>
    <n v="0"/>
    <n v="0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4121832.5977837904"/>
    <n v="0"/>
    <n v="0"/>
    <n v="0"/>
    <n v="0"/>
    <n v="0"/>
    <n v="4121832.5977837904"/>
    <n v="0"/>
    <n v="2.0568356846200895"/>
    <n v="2.0568356846200895"/>
    <n v="0"/>
    <n v="0"/>
    <n v="247309.95586702743"/>
    <n v="247309.95586702743"/>
    <n v="0"/>
    <x v="0"/>
  </r>
  <r>
    <x v="42"/>
    <s v="Husdyrgødning"/>
    <n v="1"/>
    <x v="2"/>
    <s v="Vestdanmark"/>
    <n v="14432291.767579561"/>
    <n v="0"/>
    <n v="0"/>
    <n v="0"/>
    <n v="14432291.767579561"/>
    <n v="0"/>
    <n v="0"/>
    <n v="0"/>
    <n v="0"/>
    <n v="0"/>
    <n v="14432291.767579561"/>
    <n v="0"/>
    <n v="6.2174312934732763"/>
    <n v="6.2174312934732763"/>
    <n v="0"/>
    <n v="0"/>
    <n v="721614.58837897808"/>
    <n v="721614.58837897808"/>
    <n v="0"/>
    <x v="0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03763.8240737421"/>
    <n v="0"/>
    <n v="0"/>
    <n v="0"/>
    <n v="0"/>
    <n v="0"/>
    <n v="2503763.8240737421"/>
    <n v="0"/>
    <n v="0"/>
    <n v="0"/>
    <n v="2503763.8240737421"/>
    <n v="0"/>
    <n v="36.288473495481476"/>
    <n v="0"/>
    <n v="36.288473495481476"/>
    <n v="0"/>
    <n v="1238319.8579898048"/>
    <n v="0"/>
    <n v="1238319.8579898048"/>
    <x v="0"/>
  </r>
  <r>
    <x v="47"/>
    <s v=""/>
    <n v="0"/>
    <x v="2"/>
    <s v="Vestdanmark"/>
    <n v="751814.60495192441"/>
    <n v="0"/>
    <n v="0"/>
    <n v="0"/>
    <n v="0"/>
    <n v="0"/>
    <n v="0"/>
    <n v="751814.6049519244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167839.49471867783"/>
    <n v="7916.616753740097"/>
    <n v="0"/>
    <n v="37612.453499504722"/>
    <n v="0"/>
    <n v="0"/>
    <n v="0"/>
    <n v="0"/>
    <n v="122310.4244654330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x v="0"/>
  </r>
  <r>
    <x v="4"/>
    <s v=""/>
    <n v="0"/>
    <x v="1"/>
    <s v="Østdanmark"/>
    <n v="5136646.569981494"/>
    <n v="0"/>
    <n v="0"/>
    <n v="0"/>
    <n v="0"/>
    <n v="5136646.569981494"/>
    <n v="0"/>
    <n v="0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39030.03607171885"/>
    <n v="0"/>
    <n v="0"/>
    <n v="0"/>
    <n v="0"/>
    <n v="0"/>
    <n v="0"/>
    <n v="0"/>
    <n v="339030.03607171885"/>
    <n v="0"/>
    <n v="0"/>
    <n v="0"/>
    <n v="0"/>
    <n v="0"/>
    <n v="0"/>
    <n v="0"/>
    <n v="0"/>
    <n v="0"/>
    <n v="0"/>
    <x v="0"/>
  </r>
  <r>
    <x v="11"/>
    <s v=""/>
    <n v="0"/>
    <x v="1"/>
    <s v="Østdanmark"/>
    <n v="9792.9368022040308"/>
    <n v="0"/>
    <n v="0"/>
    <n v="223323.94265330929"/>
    <n v="0"/>
    <n v="0"/>
    <n v="0"/>
    <n v="0"/>
    <n v="-213531.0058511052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4425023.2048908332"/>
    <n v="1464417.2058845724"/>
    <n v="0"/>
    <n v="0"/>
    <n v="0"/>
    <n v="0"/>
    <n v="0"/>
    <n v="282549.62447427149"/>
    <n v="2678056.3745319895"/>
    <n v="2678056.3745319895"/>
    <n v="0"/>
    <n v="4.9272889720920441"/>
    <n v="4.9272889720920441"/>
    <n v="0"/>
    <n v="4.9272889720920441"/>
    <n v="749855.78486895713"/>
    <n v="749855.78486895713"/>
    <n v="0"/>
    <n v="749855.78486895713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92527.91889134687"/>
    <n v="0"/>
    <n v="0"/>
    <n v="233902.44520004498"/>
    <n v="0"/>
    <n v="0"/>
    <n v="0"/>
    <n v="0"/>
    <n v="-41374.526308698114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24888.9127888622"/>
    <n v="85441.004824644522"/>
    <n v="103520.85960187271"/>
    <n v="0"/>
    <n v="0"/>
    <n v="0"/>
    <n v="117557.33470049594"/>
    <n v="684619.7854115977"/>
    <n v="33749.928250251454"/>
    <n v="1.1641532182693481E-10"/>
    <n v="117557.33470049594"/>
    <n v="1.2032462213112001E-15"/>
    <n v="1.2150498452091274"/>
    <n v="0"/>
    <n v="1.2150498452091274"/>
    <n v="9.895302355289459E-11"/>
    <n v="99923.734495421639"/>
    <n v="0"/>
    <n v="99923.734495421639"/>
    <x v="0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x v="0"/>
  </r>
  <r>
    <x v="20"/>
    <s v=""/>
    <n v="0"/>
    <x v="1"/>
    <s v="Østdanmark"/>
    <n v="212892.50645586257"/>
    <n v="0"/>
    <n v="0"/>
    <n v="0"/>
    <n v="0"/>
    <n v="0"/>
    <n v="0"/>
    <n v="0"/>
    <n v="212892.5064558625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8861.51868714823"/>
    <n v="0"/>
    <n v="0"/>
    <n v="106960.41463921656"/>
    <n v="0"/>
    <n v="0"/>
    <n v="0"/>
    <n v="0"/>
    <n v="411901.10404793167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805646.1027754019"/>
    <n v="721719.35529882624"/>
    <n v="0"/>
    <n v="256234.83946537593"/>
    <n v="0"/>
    <n v="0"/>
    <n v="0"/>
    <n v="0"/>
    <n v="827691.90801119967"/>
    <n v="487468.79382087733"/>
    <n v="0"/>
    <n v="1.6695123732053703"/>
    <n v="1.6695123732053703"/>
    <n v="0"/>
    <n v="1.6695123732053703"/>
    <n v="151115.32608447198"/>
    <n v="151115.32608447198"/>
    <n v="0"/>
    <n v="151115.32608447198"/>
    <x v="0"/>
  </r>
  <r>
    <x v="23"/>
    <s v=""/>
    <n v="0"/>
    <x v="1"/>
    <s v="Østdanmark"/>
    <n v="0"/>
    <n v="0"/>
    <n v="0"/>
    <n v="0"/>
    <n v="0"/>
    <n v="292931.89088389446"/>
    <n v="0"/>
    <n v="0"/>
    <n v="-292931.8908838944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x v="0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73550.9091536368"/>
    <n v="704814.2138566036"/>
    <n v="0"/>
    <n v="0"/>
    <n v="0"/>
    <n v="0"/>
    <n v="0"/>
    <n v="0"/>
    <n v="1168736.6952970331"/>
    <n v="1168736.6952970331"/>
    <n v="0"/>
    <n v="4.1957647361163488"/>
    <n v="4.1957647361163488"/>
    <n v="0"/>
    <n v="4.1957647361163488"/>
    <n v="350621.00858910993"/>
    <n v="350621.00858910993"/>
    <n v="0"/>
    <n v="350621.00858910993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x v="0"/>
  </r>
  <r>
    <x v="30"/>
    <s v=""/>
    <n v="0"/>
    <x v="1"/>
    <s v="Østdanmark"/>
    <n v="468671.74935785588"/>
    <n v="0"/>
    <n v="0"/>
    <n v="0"/>
    <n v="0"/>
    <n v="0"/>
    <n v="0"/>
    <n v="0"/>
    <n v="468671.74935785588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1548.457450977716"/>
    <n v="0"/>
    <n v="0"/>
    <n v="0"/>
    <n v="0"/>
    <n v="0"/>
    <n v="41548.457450977716"/>
    <n v="0"/>
    <n v="0"/>
    <n v="0"/>
    <n v="41548.457450977716"/>
    <n v="0"/>
    <n v="0.76449161709798985"/>
    <n v="0"/>
    <n v="0.76449161709798985"/>
    <n v="0"/>
    <n v="17242.609842155754"/>
    <n v="0"/>
    <n v="17242.609842155754"/>
    <x v="0"/>
  </r>
  <r>
    <x v="32"/>
    <s v="Pyrolyseprodukter"/>
    <n v="1"/>
    <x v="1"/>
    <s v="Østdanmark"/>
    <n v="383387.07983049477"/>
    <n v="0"/>
    <n v="0"/>
    <n v="0"/>
    <n v="0"/>
    <n v="0"/>
    <n v="383387.07983049477"/>
    <n v="0"/>
    <n v="0"/>
    <n v="0"/>
    <n v="383387.07983049477"/>
    <n v="0"/>
    <n v="3.4356959311095614"/>
    <n v="0"/>
    <n v="3.4356959311095614"/>
    <n v="0"/>
    <n v="0"/>
    <n v="0"/>
    <n v="0"/>
    <x v="0"/>
  </r>
  <r>
    <x v="33"/>
    <s v="Pyrolyseprodukter"/>
    <n v="1"/>
    <x v="1"/>
    <s v="Østdanmark"/>
    <n v="95846.769957623692"/>
    <n v="0"/>
    <n v="0"/>
    <n v="0"/>
    <n v="0"/>
    <n v="0"/>
    <n v="95846.769957623692"/>
    <n v="0"/>
    <n v="0"/>
    <n v="0"/>
    <n v="95846.769957623692"/>
    <n v="0"/>
    <n v="3.1886851125330571"/>
    <n v="0"/>
    <n v="3.1886851125330571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61171.16988590392"/>
    <n v="0"/>
    <n v="0"/>
    <n v="0"/>
    <n v="0"/>
    <n v="0"/>
    <n v="0"/>
    <n v="161171.1698859039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80585.584942951959"/>
    <n v="32204.032301743573"/>
    <n v="0"/>
    <n v="0"/>
    <n v="0"/>
    <n v="0"/>
    <n v="0"/>
    <n v="0"/>
    <n v="48381.552641208385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51574.774363489254"/>
    <n v="0"/>
    <n v="0"/>
    <n v="0"/>
    <n v="0"/>
    <n v="0"/>
    <n v="51574.774363489254"/>
    <n v="0"/>
    <n v="0"/>
    <n v="0"/>
    <n v="51574.774363489254"/>
    <n v="0"/>
    <n v="1.8051171027221238"/>
    <n v="0"/>
    <n v="1.8051171027221238"/>
    <n v="0"/>
    <n v="0"/>
    <n v="0"/>
    <n v="0"/>
    <x v="0"/>
  </r>
  <r>
    <x v="38"/>
    <s v="Græs og urter"/>
    <n v="1"/>
    <x v="1"/>
    <s v="Østdanmark"/>
    <n v="617187.04525740119"/>
    <n v="223896.98689600852"/>
    <n v="0"/>
    <n v="0"/>
    <n v="0"/>
    <n v="0"/>
    <n v="0"/>
    <n v="0"/>
    <n v="393290.0583613927"/>
    <n v="393290.0583613927"/>
    <n v="0"/>
    <n v="1.0674049499951543"/>
    <n v="1.0674049499951543"/>
    <n v="0"/>
    <n v="1.0674049499951543"/>
    <n v="78658.011672278546"/>
    <n v="78658.011672278546"/>
    <n v="0"/>
    <n v="78658.011672278546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x v="0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9193.64467919595"/>
    <n v="0"/>
    <n v="0"/>
    <n v="0"/>
    <n v="0"/>
    <n v="0"/>
    <n v="649193.64467919595"/>
    <n v="0"/>
    <n v="0"/>
    <n v="0"/>
    <n v="649193.64467919595"/>
    <n v="0"/>
    <n v="9.4091328191033767"/>
    <n v="0"/>
    <n v="9.4091328191033767"/>
    <n v="0"/>
    <n v="321080.3567642523"/>
    <n v="0"/>
    <n v="321080.3567642523"/>
    <x v="0"/>
  </r>
  <r>
    <x v="47"/>
    <s v=""/>
    <n v="0"/>
    <x v="1"/>
    <s v="Østdanmark"/>
    <n v="178756.25020896082"/>
    <n v="0"/>
    <n v="0"/>
    <n v="0"/>
    <n v="0"/>
    <n v="0"/>
    <n v="0"/>
    <n v="178756.25020896082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87304.47463273452"/>
    <n v="7916.616753740097"/>
    <n v="0"/>
    <n v="78752.00538693853"/>
    <n v="0"/>
    <n v="0"/>
    <n v="0"/>
    <n v="0"/>
    <n v="635.85249205589935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x v="2"/>
    <s v="Østdanmark"/>
    <n v="146378184.64159739"/>
    <n v="0"/>
    <n v="0"/>
    <n v="0"/>
    <n v="0"/>
    <n v="0"/>
    <n v="146378184.64159739"/>
    <n v="0"/>
    <n v="0"/>
    <n v="0"/>
    <n v="146378184.64159739"/>
    <n v="0"/>
    <n v="0"/>
    <n v="0"/>
    <n v="0"/>
    <n v="0"/>
    <n v="0"/>
    <n v="0"/>
    <n v="0"/>
    <x v="0"/>
  </r>
  <r>
    <x v="4"/>
    <s v=""/>
    <n v="0"/>
    <x v="2"/>
    <s v="Østdanmark"/>
    <n v="6971920.1468140706"/>
    <n v="0"/>
    <n v="0"/>
    <n v="0"/>
    <n v="0"/>
    <n v="6971920.1468140706"/>
    <n v="0"/>
    <n v="0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24361.31145436168"/>
    <n v="0"/>
    <n v="0"/>
    <n v="0"/>
    <n v="224361.31145436168"/>
    <n v="0"/>
    <n v="0"/>
    <n v="0"/>
    <n v="0"/>
    <n v="0"/>
    <n v="224361.31145436168"/>
    <n v="0"/>
    <n v="0.12744307556235254"/>
    <n v="0.12744307556235254"/>
    <n v="0"/>
    <n v="0"/>
    <n v="9594.4497148499977"/>
    <n v="9594.4497148499977"/>
    <n v="0"/>
    <x v="0"/>
  </r>
  <r>
    <x v="6"/>
    <s v="Husdyrgødning"/>
    <n v="1"/>
    <x v="2"/>
    <s v="Østdanmark"/>
    <n v="377058.10701599991"/>
    <n v="0"/>
    <n v="0"/>
    <n v="0"/>
    <n v="377058.10701599991"/>
    <n v="0"/>
    <n v="0"/>
    <n v="0"/>
    <n v="0"/>
    <n v="0"/>
    <n v="377058.10701599991"/>
    <n v="0"/>
    <n v="0.81218316251246381"/>
    <n v="0.81218316251246381"/>
    <n v="0"/>
    <n v="0"/>
    <n v="113117.43210479997"/>
    <n v="113117.43210479997"/>
    <n v="0"/>
    <x v="0"/>
  </r>
  <r>
    <x v="7"/>
    <s v=""/>
    <n v="0"/>
    <x v="2"/>
    <s v="Østdanmark"/>
    <n v="158026.23059752941"/>
    <n v="157434.65794343888"/>
    <n v="0"/>
    <n v="0"/>
    <n v="0"/>
    <n v="0"/>
    <n v="0"/>
    <n v="0"/>
    <n v="591.5726540905307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723.09839736855315"/>
    <n v="0"/>
    <n v="0"/>
    <n v="0"/>
    <n v="0"/>
    <n v="0"/>
    <n v="723.09839736855315"/>
    <n v="0"/>
    <n v="3.4006594529845688E-4"/>
    <n v="3.4006594529845688E-4"/>
    <n v="0"/>
    <n v="0"/>
    <n v="45.555199034218852"/>
    <n v="45.555199034218852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326375.63353920425"/>
    <n v="0"/>
    <n v="0"/>
    <n v="0"/>
    <n v="0"/>
    <n v="0"/>
    <n v="0"/>
    <n v="0"/>
    <n v="326375.63353920425"/>
    <n v="0"/>
    <n v="0"/>
    <n v="0"/>
    <n v="0"/>
    <n v="0"/>
    <n v="0"/>
    <n v="0"/>
    <n v="0"/>
    <n v="0"/>
    <n v="0"/>
    <x v="0"/>
  </r>
  <r>
    <x v="11"/>
    <s v=""/>
    <n v="0"/>
    <x v="2"/>
    <s v="Østdanmark"/>
    <n v="9746.1676135051166"/>
    <n v="0"/>
    <n v="0"/>
    <n v="233795.01599247381"/>
    <n v="0"/>
    <n v="0"/>
    <n v="0"/>
    <n v="0"/>
    <n v="-224048.8483789686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4813432.2120521618"/>
    <n v="1464417.2058845721"/>
    <n v="0"/>
    <n v="0"/>
    <n v="0"/>
    <n v="0"/>
    <n v="0"/>
    <n v="459143.13977069111"/>
    <n v="2889871.8663968984"/>
    <n v="934419.49924003705"/>
    <n v="0"/>
    <n v="1.7192150761642633"/>
    <n v="1.7192150761642633"/>
    <n v="0"/>
    <n v="1.7192150761642633"/>
    <n v="261637.45978721039"/>
    <n v="261637.45978721039"/>
    <n v="0"/>
    <n v="261637.45978721039"/>
    <x v="0"/>
  </r>
  <r>
    <x v="14"/>
    <s v=""/>
    <n v="0"/>
    <x v="2"/>
    <s v="Østdanmark"/>
    <n v="76755.597718799996"/>
    <n v="76755.597718799996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96017.71883274973"/>
    <n v="0"/>
    <n v="0"/>
    <n v="244869.51675001203"/>
    <n v="0"/>
    <n v="0"/>
    <n v="0"/>
    <n v="0"/>
    <n v="-48851.797917262302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307909.6390134778"/>
    <n v="85441.004824644508"/>
    <n v="103062.42440743271"/>
    <n v="0"/>
    <n v="0"/>
    <n v="0"/>
    <n v="260400.21651963948"/>
    <n v="859005.99326176126"/>
    <n v="0"/>
    <n v="0"/>
    <n v="260400.21651963948"/>
    <n v="0"/>
    <n v="2.691446208615651"/>
    <n v="0"/>
    <n v="2.691446208615651"/>
    <n v="0"/>
    <n v="221340.18404169354"/>
    <n v="0"/>
    <n v="221340.18404169354"/>
    <x v="0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x v="0"/>
  </r>
  <r>
    <x v="20"/>
    <s v=""/>
    <n v="0"/>
    <x v="2"/>
    <s v="Østdanmark"/>
    <n v="214499.14896736204"/>
    <n v="0"/>
    <n v="0"/>
    <n v="0"/>
    <n v="0"/>
    <n v="0"/>
    <n v="0"/>
    <n v="0"/>
    <n v="214499.14896736204"/>
    <n v="0"/>
    <n v="0"/>
    <n v="0"/>
    <n v="0"/>
    <n v="0"/>
    <n v="0"/>
    <n v="0"/>
    <n v="0"/>
    <n v="0"/>
    <n v="0"/>
    <x v="0"/>
  </r>
  <r>
    <x v="21"/>
    <s v=""/>
    <n v="0"/>
    <x v="2"/>
    <s v="Østdanmark"/>
    <n v="525860.93853604153"/>
    <n v="0"/>
    <n v="0"/>
    <n v="111975.50765955324"/>
    <n v="0"/>
    <n v="0"/>
    <n v="0"/>
    <n v="0"/>
    <n v="413885.43087648827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970919.3501806939"/>
    <n v="721719.35529882624"/>
    <n v="0"/>
    <n v="268249.01834925939"/>
    <n v="0"/>
    <n v="0"/>
    <n v="0"/>
    <n v="0"/>
    <n v="980950.97653260827"/>
    <n v="409749.20427369978"/>
    <n v="0"/>
    <n v="1.4033336597488237"/>
    <n v="1.4033336597488237"/>
    <n v="0"/>
    <n v="1.4033336597488237"/>
    <n v="127022.25332484693"/>
    <n v="127022.25332484693"/>
    <n v="0"/>
    <n v="127022.25332484693"/>
    <x v="0"/>
  </r>
  <r>
    <x v="23"/>
    <s v=""/>
    <n v="0"/>
    <x v="2"/>
    <s v="Østdanmark"/>
    <n v="0"/>
    <n v="0"/>
    <n v="0"/>
    <n v="0"/>
    <n v="0"/>
    <n v="242528.9746703179"/>
    <n v="0"/>
    <n v="0"/>
    <n v="-242528.9746703179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905156.40673249087"/>
    <n v="0"/>
    <n v="0"/>
    <n v="0"/>
    <n v="0"/>
    <n v="0"/>
    <n v="905156.40673249087"/>
    <n v="0"/>
    <n v="0.4581811215239196"/>
    <n v="0.4581811215239196"/>
    <n v="0"/>
    <n v="0"/>
    <n v="68791.886911669309"/>
    <n v="68791.886911669309"/>
    <n v="0"/>
    <x v="0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921297.1976394423"/>
    <n v="704814.2138566036"/>
    <n v="0"/>
    <n v="0"/>
    <n v="0"/>
    <n v="0"/>
    <n v="0"/>
    <n v="0"/>
    <n v="1216482.9837828386"/>
    <n v="949079.79962052265"/>
    <n v="0"/>
    <n v="3.4071964806376767"/>
    <n v="3.4071964806376767"/>
    <n v="0"/>
    <n v="3.4071964806376767"/>
    <n v="284723.93988615676"/>
    <n v="284723.93988615676"/>
    <n v="0"/>
    <n v="284723.93988615676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x v="0"/>
  </r>
  <r>
    <x v="30"/>
    <s v=""/>
    <n v="0"/>
    <x v="2"/>
    <s v="Østdanmark"/>
    <n v="471213.98105627781"/>
    <n v="0"/>
    <n v="0"/>
    <n v="0"/>
    <n v="0"/>
    <n v="0"/>
    <n v="0"/>
    <n v="0"/>
    <n v="471213.9810562778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0236.261908677334"/>
    <n v="0"/>
    <n v="0"/>
    <n v="0"/>
    <n v="0"/>
    <n v="0"/>
    <n v="40236.261908677334"/>
    <n v="0"/>
    <n v="0"/>
    <n v="0"/>
    <n v="40236.261908677334"/>
    <n v="0"/>
    <n v="0.74034721911966284"/>
    <n v="0"/>
    <n v="0.74034721911966284"/>
    <n v="0"/>
    <n v="16698.048692101096"/>
    <n v="0"/>
    <n v="16698.048692101096"/>
    <x v="0"/>
  </r>
  <r>
    <x v="32"/>
    <s v="Pyrolyseprodukter"/>
    <n v="1"/>
    <x v="2"/>
    <s v="Østdanmark"/>
    <n v="481043.35622658633"/>
    <n v="0"/>
    <n v="0"/>
    <n v="0"/>
    <n v="0"/>
    <n v="0"/>
    <n v="481043.35622658633"/>
    <n v="0"/>
    <n v="0"/>
    <n v="0"/>
    <n v="481043.35622658633"/>
    <n v="0"/>
    <n v="4.3108356765848219"/>
    <n v="0"/>
    <n v="4.3108356765848219"/>
    <n v="0"/>
    <n v="0"/>
    <n v="0"/>
    <n v="0"/>
    <x v="0"/>
  </r>
  <r>
    <x v="33"/>
    <s v="Pyrolyseprodukter"/>
    <n v="1"/>
    <x v="2"/>
    <s v="Østdanmark"/>
    <n v="120260.83905664658"/>
    <n v="0"/>
    <n v="0"/>
    <n v="0"/>
    <n v="0"/>
    <n v="0"/>
    <n v="120260.83905664658"/>
    <n v="0"/>
    <n v="0"/>
    <n v="0"/>
    <n v="120260.83905664658"/>
    <n v="0"/>
    <n v="4.0009063142159782"/>
    <n v="0"/>
    <n v="4.0009063142159782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61921.91543146531"/>
    <n v="0"/>
    <n v="0"/>
    <n v="0"/>
    <n v="0"/>
    <n v="0"/>
    <n v="0"/>
    <n v="161921.91543146531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80960.957715732657"/>
    <n v="32204.032301743569"/>
    <n v="0"/>
    <n v="0"/>
    <n v="0"/>
    <n v="0"/>
    <n v="0"/>
    <n v="0"/>
    <n v="48756.925413989084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51815.012938068903"/>
    <n v="0"/>
    <n v="0"/>
    <n v="0"/>
    <n v="0"/>
    <n v="0"/>
    <n v="51815.012938068903"/>
    <n v="0"/>
    <n v="0"/>
    <n v="0"/>
    <n v="51815.012938068903"/>
    <n v="0"/>
    <n v="1.8135254528324114"/>
    <n v="0"/>
    <n v="1.8135254528324114"/>
    <n v="0"/>
    <n v="0"/>
    <n v="0"/>
    <n v="0"/>
    <x v="0"/>
  </r>
  <r>
    <x v="38"/>
    <s v="Græs og urter"/>
    <n v="1"/>
    <x v="2"/>
    <s v="Østdanmark"/>
    <n v="2343164.0587474802"/>
    <n v="906249.70886479609"/>
    <n v="0"/>
    <n v="0"/>
    <n v="0"/>
    <n v="0"/>
    <n v="0"/>
    <n v="0"/>
    <n v="1436914.3498826842"/>
    <n v="730511.21798598068"/>
    <n v="0"/>
    <n v="1.9826366660626711"/>
    <n v="1.9826366660626711"/>
    <n v="0"/>
    <n v="1.9826366660626711"/>
    <n v="146102.24359719615"/>
    <n v="146102.24359719615"/>
    <n v="0"/>
    <n v="146102.24359719615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500281.4918378997"/>
    <n v="0"/>
    <n v="0"/>
    <n v="0"/>
    <n v="0"/>
    <n v="0"/>
    <n v="3500281.4918378997"/>
    <n v="0"/>
    <n v="1.7466754672420306"/>
    <n v="1.7466754672420306"/>
    <n v="0"/>
    <n v="0"/>
    <n v="210016.88951027396"/>
    <n v="210016.88951027396"/>
    <n v="0"/>
    <x v="0"/>
  </r>
  <r>
    <x v="42"/>
    <s v="Husdyrgødning"/>
    <n v="1"/>
    <x v="2"/>
    <s v="Østdanmark"/>
    <n v="2091197.4416372697"/>
    <n v="0"/>
    <n v="0"/>
    <n v="0"/>
    <n v="2091197.4416372697"/>
    <n v="0"/>
    <n v="0"/>
    <n v="0"/>
    <n v="0"/>
    <n v="0"/>
    <n v="2091197.4416372697"/>
    <n v="0"/>
    <n v="0.90088785785733594"/>
    <n v="0.90088785785733594"/>
    <n v="0"/>
    <n v="0"/>
    <n v="104559.87208186349"/>
    <n v="104559.87208186349"/>
    <n v="0"/>
    <x v="0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63992.86087361549"/>
    <n v="0"/>
    <n v="0"/>
    <n v="0"/>
    <n v="0"/>
    <n v="0"/>
    <n v="663992.86087361549"/>
    <n v="0"/>
    <n v="0"/>
    <n v="0"/>
    <n v="663992.86087361549"/>
    <n v="0"/>
    <n v="9.6236262786946671"/>
    <n v="0"/>
    <n v="9.6236262786946671"/>
    <n v="0"/>
    <n v="328399.80244040897"/>
    <n v="0"/>
    <n v="328399.80244040897"/>
    <x v="0"/>
  </r>
  <r>
    <x v="47"/>
    <s v=""/>
    <n v="0"/>
    <x v="2"/>
    <s v="Østdanmark"/>
    <n v="192346.0860095199"/>
    <n v="0"/>
    <n v="0"/>
    <n v="0"/>
    <n v="0"/>
    <n v="0"/>
    <n v="0"/>
    <n v="192346.0860095199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540373.71898761264"/>
    <n v="64498.475475191975"/>
    <n v="0"/>
    <n v="43439.71273733316"/>
    <n v="0"/>
    <n v="0"/>
    <n v="0"/>
    <n v="0"/>
    <n v="432435.5307750875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n v="0"/>
    <x v="1"/>
  </r>
  <r>
    <x v="4"/>
    <s v=""/>
    <n v="0"/>
    <x v="1"/>
    <s v="Vestdanmark"/>
    <n v="25170381.54227329"/>
    <n v="0"/>
    <n v="0"/>
    <n v="0"/>
    <n v="0"/>
    <n v="25170381.54227329"/>
    <n v="0"/>
    <n v="0"/>
    <n v="0"/>
    <n v="0"/>
    <n v="0"/>
    <n v="0"/>
    <n v="0"/>
    <n v="0"/>
    <n v="0"/>
    <n v="0"/>
    <n v="0"/>
    <n v="0"/>
    <n v="0"/>
    <n v="0"/>
    <x v="1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n v="0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n v="0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77755.7548117861"/>
    <n v="0"/>
    <n v="0"/>
    <n v="0"/>
    <n v="0"/>
    <n v="0"/>
    <n v="0"/>
    <n v="0"/>
    <n v="1077755.7548117861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1237.864620775024"/>
    <n v="0"/>
    <n v="0"/>
    <n v="257923.29437791562"/>
    <n v="0"/>
    <n v="0"/>
    <n v="0"/>
    <n v="0"/>
    <n v="-226685.42975714061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5191283.342545219"/>
    <n v="11930939.715450084"/>
    <n v="0"/>
    <n v="0"/>
    <n v="0"/>
    <n v="0"/>
    <n v="0"/>
    <n v="2301995.9904044634"/>
    <n v="958347.63669067249"/>
    <n v="958347.63669067249"/>
    <n v="0"/>
    <n v="1.7632398580562512"/>
    <n v="1.7632398580562512"/>
    <n v="0"/>
    <n v="1.7632398580562512"/>
    <n v="268337.33827338833"/>
    <n v="268337.33827338833"/>
    <n v="0"/>
    <n v="268337.33827338833"/>
    <n v="0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612155.17587532476"/>
    <n v="0"/>
    <n v="0"/>
    <n v="270140.71358529059"/>
    <n v="0"/>
    <n v="0"/>
    <n v="0"/>
    <n v="0"/>
    <n v="342014.46229003416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304712.5202368489"/>
    <n v="696107.27987490175"/>
    <n v="726974.95402379602"/>
    <n v="0"/>
    <n v="0"/>
    <n v="0"/>
    <n v="0"/>
    <n v="1915380.2145884021"/>
    <n v="-33749.928250251338"/>
    <n v="0"/>
    <n v="0"/>
    <n v="0"/>
    <n v="0"/>
    <n v="0"/>
    <n v="0"/>
    <n v="0"/>
    <n v="0"/>
    <n v="0"/>
    <n v="0"/>
    <n v="0"/>
    <x v="0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n v="0"/>
    <x v="0"/>
  </r>
  <r>
    <x v="20"/>
    <s v=""/>
    <n v="0"/>
    <x v="1"/>
    <s v="Vestdanmark"/>
    <n v="693465.38981891179"/>
    <n v="0"/>
    <n v="0"/>
    <n v="0"/>
    <n v="0"/>
    <n v="0"/>
    <n v="0"/>
    <n v="0"/>
    <n v="693465.38981891179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11406.2260271669"/>
    <n v="0"/>
    <n v="0"/>
    <n v="123531.68309679118"/>
    <n v="0"/>
    <n v="0"/>
    <n v="0"/>
    <n v="0"/>
    <n v="1587874.542930375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835721.5026810085"/>
    <n v="5880011.5738482485"/>
    <n v="0"/>
    <n v="295933.04302308214"/>
    <n v="0"/>
    <n v="0"/>
    <n v="0"/>
    <n v="0"/>
    <n v="-340223.11419032235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367373.36888766848"/>
    <n v="0"/>
    <n v="0"/>
    <n v="-367373.36888766848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n v="0"/>
    <x v="1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6186444.2740694936"/>
    <n v="5742281.5453988183"/>
    <n v="0"/>
    <n v="0"/>
    <n v="0"/>
    <n v="0"/>
    <n v="0"/>
    <n v="0"/>
    <n v="444162.72867067531"/>
    <n v="444162.72867067531"/>
    <n v="0"/>
    <n v="1.5945441959277245"/>
    <n v="1.5945441959277245"/>
    <n v="0"/>
    <n v="1.5945441959277245"/>
    <n v="133248.8186012026"/>
    <n v="133248.8186012026"/>
    <n v="0"/>
    <n v="133248.8186012026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n v="0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521178.0033630794"/>
    <n v="0"/>
    <n v="0"/>
    <n v="0"/>
    <n v="0"/>
    <n v="0"/>
    <n v="0"/>
    <n v="0"/>
    <n v="1521178.003363079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4439.67683087158"/>
    <n v="0"/>
    <n v="0"/>
    <n v="0"/>
    <n v="0"/>
    <n v="0"/>
    <n v="144439.67683087158"/>
    <n v="0"/>
    <n v="0"/>
    <n v="0"/>
    <n v="144439.67683087158"/>
    <n v="0"/>
    <n v="2.6576900536880368"/>
    <n v="0"/>
    <n v="2.6576900536880368"/>
    <n v="0"/>
    <n v="59942.465884811711"/>
    <n v="0"/>
    <n v="59942.465884811711"/>
    <n v="0"/>
    <x v="1"/>
  </r>
  <r>
    <x v="32"/>
    <s v="Pyrolyseprodukter"/>
    <n v="1"/>
    <x v="1"/>
    <s v="Vestdanmark"/>
    <n v="1072612.9201695053"/>
    <n v="0"/>
    <n v="0"/>
    <n v="0"/>
    <n v="0"/>
    <n v="0"/>
    <n v="1072612.9201695053"/>
    <n v="0"/>
    <n v="0"/>
    <n v="0"/>
    <n v="1072612.9201695053"/>
    <n v="0"/>
    <n v="9.6121440688904354"/>
    <n v="0"/>
    <n v="9.6121440688904354"/>
    <n v="0"/>
    <n v="0"/>
    <n v="0"/>
    <n v="0"/>
    <n v="0"/>
    <x v="1"/>
  </r>
  <r>
    <x v="33"/>
    <s v="Pyrolyseprodukter"/>
    <n v="1"/>
    <x v="1"/>
    <s v="Vestdanmark"/>
    <n v="268153.23004237632"/>
    <n v="0"/>
    <n v="0"/>
    <n v="0"/>
    <n v="0"/>
    <n v="0"/>
    <n v="268153.23004237632"/>
    <n v="0"/>
    <n v="0"/>
    <n v="0"/>
    <n v="268153.23004237632"/>
    <n v="0"/>
    <n v="8.9210748874669399"/>
    <n v="0"/>
    <n v="8.9210748874669399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16701.30592462153"/>
    <n v="0"/>
    <n v="0"/>
    <n v="0"/>
    <n v="0"/>
    <n v="0"/>
    <n v="0"/>
    <n v="516701.3059246215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8350.65296231076"/>
    <n v="262373.56843565725"/>
    <n v="0"/>
    <n v="0"/>
    <n v="0"/>
    <n v="0"/>
    <n v="0"/>
    <n v="0"/>
    <n v="-4022.915473346482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5344.4178958789"/>
    <n v="0"/>
    <n v="0"/>
    <n v="0"/>
    <n v="0"/>
    <n v="0"/>
    <n v="165344.4178958789"/>
    <n v="0"/>
    <n v="0"/>
    <n v="0"/>
    <n v="165344.4178958789"/>
    <n v="0"/>
    <n v="5.7870546263557605"/>
    <n v="0"/>
    <n v="5.7870546263557605"/>
    <n v="0"/>
    <n v="0"/>
    <n v="0"/>
    <n v="0"/>
    <n v="0"/>
    <x v="1"/>
  </r>
  <r>
    <x v="38"/>
    <s v="Græs og urter"/>
    <n v="1"/>
    <x v="1"/>
    <s v="Vestdanmark"/>
    <n v="1936270.3110472863"/>
    <n v="1824139.6252331052"/>
    <n v="0"/>
    <n v="0"/>
    <n v="0"/>
    <n v="0"/>
    <n v="0"/>
    <n v="0"/>
    <n v="112130.68581418111"/>
    <n v="112130.68581418111"/>
    <n v="0"/>
    <n v="0.30432716652712011"/>
    <n v="0.30432716652712011"/>
    <n v="0"/>
    <n v="0.30432716652712011"/>
    <n v="22426.137162836225"/>
    <n v="22426.137162836225"/>
    <n v="0"/>
    <n v="22426.137162836225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n v="0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n v="0"/>
    <x v="1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34655.3823882169"/>
    <n v="0"/>
    <n v="0"/>
    <n v="0"/>
    <n v="0"/>
    <n v="0"/>
    <n v="2234655.3823882169"/>
    <n v="0"/>
    <n v="0"/>
    <n v="0"/>
    <n v="2234655.3823882169"/>
    <n v="0"/>
    <n v="32.38813175413204"/>
    <n v="0"/>
    <n v="32.38813175413204"/>
    <n v="0"/>
    <n v="1105223.3078728388"/>
    <n v="0"/>
    <n v="1105223.3078728388"/>
    <n v="0"/>
    <x v="1"/>
  </r>
  <r>
    <x v="47"/>
    <s v=""/>
    <n v="0"/>
    <x v="1"/>
    <s v="Vestdanmark"/>
    <n v="616333.4098752659"/>
    <n v="0"/>
    <n v="0"/>
    <n v="0"/>
    <n v="0"/>
    <n v="0"/>
    <n v="0"/>
    <n v="616333.409875265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48780.55284374548"/>
    <n v="64498.475475191975"/>
    <n v="0"/>
    <n v="90266.583697186172"/>
    <n v="0"/>
    <n v="0"/>
    <n v="0"/>
    <n v="0"/>
    <n v="94015.49367136732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x v="2"/>
    <s v="Vestdanmark"/>
    <n v="678864914.26774728"/>
    <n v="0"/>
    <n v="0"/>
    <n v="0"/>
    <n v="0"/>
    <n v="0"/>
    <n v="678864914.26774728"/>
    <n v="0"/>
    <n v="0"/>
    <n v="0"/>
    <n v="678864914.26774728"/>
    <n v="0"/>
    <n v="0"/>
    <n v="0"/>
    <n v="0"/>
    <n v="0"/>
    <n v="0"/>
    <n v="0"/>
    <n v="0"/>
    <n v="0"/>
    <x v="1"/>
  </r>
  <r>
    <x v="4"/>
    <s v=""/>
    <n v="0"/>
    <x v="2"/>
    <s v="Vestdanmark"/>
    <n v="33592713.198515512"/>
    <n v="0"/>
    <n v="0"/>
    <n v="0"/>
    <n v="0"/>
    <n v="33592713.198515512"/>
    <n v="0"/>
    <n v="0"/>
    <n v="0"/>
    <n v="0"/>
    <n v="0"/>
    <n v="0"/>
    <n v="0"/>
    <n v="0"/>
    <n v="0"/>
    <n v="0"/>
    <n v="0"/>
    <n v="0"/>
    <n v="0"/>
    <n v="0"/>
    <x v="1"/>
  </r>
  <r>
    <x v="5"/>
    <s v="Bionedbrydeligt affald"/>
    <n v="1"/>
    <x v="2"/>
    <s v="Vestdanmark"/>
    <n v="1827922.5829120062"/>
    <n v="0"/>
    <n v="0"/>
    <n v="0"/>
    <n v="1827922.5829120062"/>
    <n v="0"/>
    <n v="0"/>
    <n v="0"/>
    <n v="0"/>
    <n v="0"/>
    <n v="1827922.5829120062"/>
    <n v="0"/>
    <n v="1.0383076937200559"/>
    <n v="1.0383076937200559"/>
    <n v="0"/>
    <n v="0"/>
    <n v="78168.16183995"/>
    <n v="78168.16183995"/>
    <n v="0"/>
    <n v="0"/>
    <x v="1"/>
  </r>
  <r>
    <x v="6"/>
    <s v="Husdyrgødning"/>
    <n v="1"/>
    <x v="2"/>
    <s v="Vestdanmark"/>
    <n v="2777977.7276885756"/>
    <n v="0"/>
    <n v="0"/>
    <n v="0"/>
    <n v="2777977.7276885756"/>
    <n v="0"/>
    <n v="0"/>
    <n v="0"/>
    <n v="0"/>
    <n v="0"/>
    <n v="2777977.7276885756"/>
    <n v="0"/>
    <n v="5.9837640254411921"/>
    <n v="5.9837640254411921"/>
    <n v="0"/>
    <n v="0"/>
    <n v="833393.31830657262"/>
    <n v="833393.31830657262"/>
    <n v="0"/>
    <n v="0"/>
    <x v="1"/>
  </r>
  <r>
    <x v="7"/>
    <s v=""/>
    <n v="0"/>
    <x v="2"/>
    <s v="Vestdanmark"/>
    <n v="1287475.606775647"/>
    <n v="1282655.9299479635"/>
    <n v="0"/>
    <n v="0"/>
    <n v="0"/>
    <n v="0"/>
    <n v="0"/>
    <n v="0"/>
    <n v="4819.6768276835792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8615.5317224824212"/>
    <n v="0"/>
    <n v="0"/>
    <n v="0"/>
    <n v="0"/>
    <n v="0"/>
    <n v="8615.5317224824212"/>
    <n v="0"/>
    <n v="4.0517984137662579E-3"/>
    <n v="4.0517984137662579E-3"/>
    <n v="0"/>
    <n v="0"/>
    <n v="542.77849851639257"/>
    <n v="542.77849851639257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30031.48908666347"/>
    <n v="0"/>
    <n v="0"/>
    <n v="0"/>
    <n v="0"/>
    <n v="0"/>
    <n v="0"/>
    <n v="0"/>
    <n v="930031.48908666347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7772.424920892809"/>
    <n v="0"/>
    <n v="0"/>
    <n v="267978.92035102146"/>
    <n v="0"/>
    <n v="0"/>
    <n v="0"/>
    <n v="0"/>
    <n v="-240206.49543012865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3716230.832700476"/>
    <n v="11930939.715450084"/>
    <n v="0"/>
    <n v="0"/>
    <n v="0"/>
    <n v="0"/>
    <n v="0"/>
    <n v="3740743.4844072536"/>
    <n v="-1955452.3671568613"/>
    <n v="0"/>
    <n v="0"/>
    <n v="0"/>
    <n v="0"/>
    <n v="0"/>
    <n v="0"/>
    <n v="0"/>
    <n v="0"/>
    <n v="0"/>
    <n v="0"/>
    <n v="0"/>
    <x v="0"/>
  </r>
  <r>
    <x v="14"/>
    <s v=""/>
    <n v="0"/>
    <x v="2"/>
    <s v="Vestdanmark"/>
    <n v="625345.2947196"/>
    <n v="625345.29471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558566.97681904281"/>
    <n v="0"/>
    <n v="0"/>
    <n v="280672.65868343826"/>
    <n v="0"/>
    <n v="0"/>
    <n v="0"/>
    <n v="0"/>
    <n v="277894.31813560455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726985.179536669"/>
    <n v="696107.27987490175"/>
    <n v="724013.50560011622"/>
    <n v="0"/>
    <n v="0"/>
    <n v="0"/>
    <n v="165870.38732341304"/>
    <n v="2140994.006738238"/>
    <n v="0"/>
    <n v="0"/>
    <n v="165870.38732341304"/>
    <n v="0"/>
    <n v="1.7144042007720051"/>
    <n v="0"/>
    <n v="1.7144042007720051"/>
    <n v="0"/>
    <n v="140989.82922490107"/>
    <n v="0"/>
    <n v="140989.82922490107"/>
    <n v="0"/>
    <x v="1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n v="0"/>
    <x v="0"/>
  </r>
  <r>
    <x v="20"/>
    <s v=""/>
    <n v="0"/>
    <x v="2"/>
    <s v="Vestdanmark"/>
    <n v="611231.17788747209"/>
    <n v="0"/>
    <n v="0"/>
    <n v="0"/>
    <n v="0"/>
    <n v="0"/>
    <n v="0"/>
    <n v="0"/>
    <n v="611231.17788747209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498479.6089578127"/>
    <n v="0"/>
    <n v="0"/>
    <n v="128347.79869443661"/>
    <n v="0"/>
    <n v="0"/>
    <n v="0"/>
    <n v="0"/>
    <n v="1370131.810263376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616280.3523078803"/>
    <n v="5880011.5738482485"/>
    <n v="0"/>
    <n v="307470.55071854044"/>
    <n v="0"/>
    <n v="0"/>
    <n v="0"/>
    <n v="0"/>
    <n v="-571201.77225890849"/>
    <n v="0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90604.36104061213"/>
    <n v="0"/>
    <n v="0"/>
    <n v="-90604.3610406121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2735406.502549823"/>
    <n v="0"/>
    <n v="0"/>
    <n v="0"/>
    <n v="0"/>
    <n v="0"/>
    <n v="12735406.502549823"/>
    <n v="0"/>
    <n v="6.4465354175256957"/>
    <n v="6.4465354175256957"/>
    <n v="0"/>
    <n v="0"/>
    <n v="967890.89419378655"/>
    <n v="967890.89419378655"/>
    <n v="0"/>
    <n v="0"/>
    <x v="1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474878.3612365024"/>
    <n v="5742281.5453988183"/>
    <n v="0"/>
    <n v="0"/>
    <n v="0"/>
    <n v="0"/>
    <n v="0"/>
    <n v="0"/>
    <n v="-267403.18416231591"/>
    <n v="0"/>
    <n v="0"/>
    <n v="0"/>
    <n v="0"/>
    <n v="0"/>
    <n v="0"/>
    <n v="0"/>
    <n v="0"/>
    <n v="0"/>
    <n v="0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342759.0648478449"/>
    <n v="0"/>
    <n v="0"/>
    <n v="0"/>
    <n v="0"/>
    <n v="0"/>
    <n v="0"/>
    <n v="0"/>
    <n v="1342759.0648478449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14656.20203449765"/>
    <n v="0"/>
    <n v="0"/>
    <n v="0"/>
    <n v="0"/>
    <n v="0"/>
    <n v="114656.20203449765"/>
    <n v="0"/>
    <n v="0"/>
    <n v="0"/>
    <n v="114656.20203449765"/>
    <n v="0"/>
    <n v="2.1096741174347562"/>
    <n v="0"/>
    <n v="2.1096741174347562"/>
    <n v="0"/>
    <n v="47582.323844316525"/>
    <n v="0"/>
    <n v="47582.323844316525"/>
    <n v="0"/>
    <x v="1"/>
  </r>
  <r>
    <x v="32"/>
    <s v="Pyrolyseprodukter"/>
    <n v="1"/>
    <x v="2"/>
    <s v="Vestdanmark"/>
    <n v="1198956.6437734135"/>
    <n v="0"/>
    <n v="0"/>
    <n v="0"/>
    <n v="0"/>
    <n v="0"/>
    <n v="1198956.6437734135"/>
    <n v="0"/>
    <n v="0"/>
    <n v="0"/>
    <n v="1198956.6437734135"/>
    <n v="0"/>
    <n v="10.744364323415173"/>
    <n v="0"/>
    <n v="10.744364323415173"/>
    <n v="0"/>
    <n v="0"/>
    <n v="0"/>
    <n v="0"/>
    <n v="0"/>
    <x v="1"/>
  </r>
  <r>
    <x v="33"/>
    <s v="Pyrolyseprodukter"/>
    <n v="1"/>
    <x v="2"/>
    <s v="Vestdanmark"/>
    <n v="299739.16094335337"/>
    <n v="0"/>
    <n v="0"/>
    <n v="0"/>
    <n v="0"/>
    <n v="0"/>
    <n v="299739.16094335337"/>
    <n v="0"/>
    <n v="0"/>
    <n v="0"/>
    <n v="299739.16094335337"/>
    <n v="0"/>
    <n v="9.9718936857840159"/>
    <n v="0"/>
    <n v="9.9718936857840159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61408.46512183419"/>
    <n v="0"/>
    <n v="0"/>
    <n v="0"/>
    <n v="0"/>
    <n v="0"/>
    <n v="0"/>
    <n v="461408.4651218341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30704.23256091709"/>
    <n v="262373.56843565725"/>
    <n v="0"/>
    <n v="0"/>
    <n v="0"/>
    <n v="0"/>
    <n v="0"/>
    <n v="0"/>
    <n v="-31669.335874740151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47650.70883898693"/>
    <n v="0"/>
    <n v="0"/>
    <n v="0"/>
    <n v="0"/>
    <n v="0"/>
    <n v="147650.70883898693"/>
    <n v="0"/>
    <n v="0"/>
    <n v="0"/>
    <n v="147650.70883898693"/>
    <n v="0"/>
    <n v="5.1677748093645421"/>
    <n v="0"/>
    <n v="5.1677748093645421"/>
    <n v="0"/>
    <n v="0"/>
    <n v="0"/>
    <n v="0"/>
    <n v="0"/>
    <x v="1"/>
  </r>
  <r>
    <x v="38"/>
    <s v="Græs og urter"/>
    <n v="1"/>
    <x v="2"/>
    <s v="Vestdanmark"/>
    <n v="6677019.1607134845"/>
    <n v="7383422.292610188"/>
    <n v="0"/>
    <n v="0"/>
    <n v="0"/>
    <n v="0"/>
    <n v="0"/>
    <n v="0"/>
    <n v="-706403.1318967035"/>
    <n v="0"/>
    <n v="0"/>
    <n v="0"/>
    <n v="0"/>
    <n v="0"/>
    <n v="0"/>
    <n v="0"/>
    <n v="0"/>
    <n v="0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4121832.5977837904"/>
    <n v="0"/>
    <n v="0"/>
    <n v="0"/>
    <n v="0"/>
    <n v="0"/>
    <n v="4121832.5977837904"/>
    <n v="0"/>
    <n v="2.0568356846200895"/>
    <n v="2.0568356846200895"/>
    <n v="0"/>
    <n v="0"/>
    <n v="247309.95586702743"/>
    <n v="247309.95586702743"/>
    <n v="0"/>
    <n v="0"/>
    <x v="1"/>
  </r>
  <r>
    <x v="42"/>
    <s v="Husdyrgødning"/>
    <n v="1"/>
    <x v="2"/>
    <s v="Vestdanmark"/>
    <n v="14432291.767579561"/>
    <n v="0"/>
    <n v="0"/>
    <n v="0"/>
    <n v="14432291.767579561"/>
    <n v="0"/>
    <n v="0"/>
    <n v="0"/>
    <n v="0"/>
    <n v="0"/>
    <n v="14432291.767579561"/>
    <n v="0"/>
    <n v="6.2174312934732763"/>
    <n v="6.2174312934732763"/>
    <n v="0"/>
    <n v="0"/>
    <n v="721614.58837897808"/>
    <n v="721614.58837897808"/>
    <n v="0"/>
    <n v="0"/>
    <x v="1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03763.8240737421"/>
    <n v="0"/>
    <n v="0"/>
    <n v="0"/>
    <n v="0"/>
    <n v="0"/>
    <n v="2503763.8240737421"/>
    <n v="0"/>
    <n v="0"/>
    <n v="0"/>
    <n v="2503763.8240737421"/>
    <n v="0"/>
    <n v="36.288473495481476"/>
    <n v="0"/>
    <n v="36.288473495481476"/>
    <n v="0"/>
    <n v="1238319.8579898048"/>
    <n v="0"/>
    <n v="1238319.8579898048"/>
    <n v="0"/>
    <x v="1"/>
  </r>
  <r>
    <x v="47"/>
    <s v=""/>
    <n v="0"/>
    <x v="2"/>
    <s v="Vestdanmark"/>
    <n v="751814.60495192441"/>
    <n v="0"/>
    <n v="0"/>
    <n v="0"/>
    <n v="0"/>
    <n v="0"/>
    <n v="0"/>
    <n v="751814.6049519244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167839.49471867783"/>
    <n v="7916.616753740097"/>
    <n v="0"/>
    <n v="37612.453499504722"/>
    <n v="0"/>
    <n v="0"/>
    <n v="0"/>
    <n v="0"/>
    <n v="122310.4244654330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n v="0"/>
    <x v="1"/>
  </r>
  <r>
    <x v="4"/>
    <s v=""/>
    <n v="0"/>
    <x v="1"/>
    <s v="Østdanmark"/>
    <n v="5136646.569981494"/>
    <n v="0"/>
    <n v="0"/>
    <n v="0"/>
    <n v="0"/>
    <n v="5136646.569981494"/>
    <n v="0"/>
    <n v="0"/>
    <n v="0"/>
    <n v="0"/>
    <n v="0"/>
    <n v="0"/>
    <n v="0"/>
    <n v="0"/>
    <n v="0"/>
    <n v="0"/>
    <n v="0"/>
    <n v="0"/>
    <n v="0"/>
    <n v="0"/>
    <x v="1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n v="0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n v="0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39030.03607171885"/>
    <n v="0"/>
    <n v="0"/>
    <n v="0"/>
    <n v="0"/>
    <n v="0"/>
    <n v="0"/>
    <n v="0"/>
    <n v="339030.0360717188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92.9368022040308"/>
    <n v="0"/>
    <n v="0"/>
    <n v="223323.94265330929"/>
    <n v="0"/>
    <n v="0"/>
    <n v="0"/>
    <n v="0"/>
    <n v="-213531.0058511052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4425023.2048908332"/>
    <n v="1464417.2058845724"/>
    <n v="0"/>
    <n v="0"/>
    <n v="0"/>
    <n v="0"/>
    <n v="0"/>
    <n v="282549.62447427149"/>
    <n v="2678056.3745319895"/>
    <n v="2678056.3745319895"/>
    <n v="0"/>
    <n v="4.9272889720920441"/>
    <n v="4.9272889720920441"/>
    <n v="0"/>
    <n v="4.9272889720920441"/>
    <n v="749855.78486895713"/>
    <n v="749855.78486895713"/>
    <n v="0"/>
    <n v="749855.78486895713"/>
    <n v="0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92527.91889134687"/>
    <n v="0"/>
    <n v="0"/>
    <n v="233902.44520004498"/>
    <n v="0"/>
    <n v="0"/>
    <n v="0"/>
    <n v="0"/>
    <n v="-41374.526308698114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24888.9127888622"/>
    <n v="85441.004824644522"/>
    <n v="103520.85960187271"/>
    <n v="0"/>
    <n v="0"/>
    <n v="0"/>
    <n v="117557.33470049594"/>
    <n v="684619.7854115977"/>
    <n v="33749.928250251454"/>
    <n v="1.1641532182693481E-10"/>
    <n v="117557.33470049594"/>
    <n v="1.2032462213112001E-15"/>
    <n v="1.2150498452091274"/>
    <n v="0"/>
    <n v="1.2150498452091274"/>
    <n v="9.895302355289459E-11"/>
    <n v="99923.734495421639"/>
    <n v="0"/>
    <n v="99923.734495421639"/>
    <n v="0"/>
    <x v="0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n v="0"/>
    <x v="0"/>
  </r>
  <r>
    <x v="20"/>
    <s v=""/>
    <n v="0"/>
    <x v="1"/>
    <s v="Østdanmark"/>
    <n v="212892.50645586257"/>
    <n v="0"/>
    <n v="0"/>
    <n v="0"/>
    <n v="0"/>
    <n v="0"/>
    <n v="0"/>
    <n v="0"/>
    <n v="212892.5064558625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8861.51868714823"/>
    <n v="0"/>
    <n v="0"/>
    <n v="106960.41463921656"/>
    <n v="0"/>
    <n v="0"/>
    <n v="0"/>
    <n v="0"/>
    <n v="411901.10404793167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805646.1027754019"/>
    <n v="721719.35529882624"/>
    <n v="0"/>
    <n v="256234.83946537593"/>
    <n v="0"/>
    <n v="0"/>
    <n v="0"/>
    <n v="0"/>
    <n v="827691.90801119967"/>
    <n v="487468.79382087733"/>
    <n v="0"/>
    <n v="1.6695123732053703"/>
    <n v="1.6695123732053703"/>
    <n v="0"/>
    <n v="1.6695123732053703"/>
    <n v="151115.32608447198"/>
    <n v="151115.32608447198"/>
    <n v="0"/>
    <n v="151115.32608447198"/>
    <n v="0"/>
    <x v="0"/>
  </r>
  <r>
    <x v="23"/>
    <s v=""/>
    <n v="0"/>
    <x v="1"/>
    <s v="Østdanmark"/>
    <n v="0"/>
    <n v="0"/>
    <n v="0"/>
    <n v="0"/>
    <n v="0"/>
    <n v="292931.89088389446"/>
    <n v="0"/>
    <n v="0"/>
    <n v="-292931.8908838944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n v="0"/>
    <x v="1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73550.9091536368"/>
    <n v="704814.2138566036"/>
    <n v="0"/>
    <n v="0"/>
    <n v="0"/>
    <n v="0"/>
    <n v="0"/>
    <n v="0"/>
    <n v="1168736.6952970331"/>
    <n v="1168736.6952970331"/>
    <n v="0"/>
    <n v="4.1957647361163488"/>
    <n v="4.1957647361163488"/>
    <n v="0"/>
    <n v="4.1957647361163488"/>
    <n v="350621.00858910993"/>
    <n v="350621.00858910993"/>
    <n v="0"/>
    <n v="350621.00858910993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n v="0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68671.74935785588"/>
    <n v="0"/>
    <n v="0"/>
    <n v="0"/>
    <n v="0"/>
    <n v="0"/>
    <n v="0"/>
    <n v="0"/>
    <n v="468671.74935785588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1548.457450977716"/>
    <n v="0"/>
    <n v="0"/>
    <n v="0"/>
    <n v="0"/>
    <n v="0"/>
    <n v="41548.457450977716"/>
    <n v="0"/>
    <n v="0"/>
    <n v="0"/>
    <n v="41548.457450977716"/>
    <n v="0"/>
    <n v="0.76449161709798985"/>
    <n v="0"/>
    <n v="0.76449161709798985"/>
    <n v="0"/>
    <n v="17242.609842155754"/>
    <n v="0"/>
    <n v="17242.609842155754"/>
    <n v="0"/>
    <x v="1"/>
  </r>
  <r>
    <x v="32"/>
    <s v="Pyrolyseprodukter"/>
    <n v="1"/>
    <x v="1"/>
    <s v="Østdanmark"/>
    <n v="383387.07983049477"/>
    <n v="0"/>
    <n v="0"/>
    <n v="0"/>
    <n v="0"/>
    <n v="0"/>
    <n v="383387.07983049477"/>
    <n v="0"/>
    <n v="0"/>
    <n v="0"/>
    <n v="383387.07983049477"/>
    <n v="0"/>
    <n v="3.4356959311095614"/>
    <n v="0"/>
    <n v="3.4356959311095614"/>
    <n v="0"/>
    <n v="0"/>
    <n v="0"/>
    <n v="0"/>
    <n v="0"/>
    <x v="1"/>
  </r>
  <r>
    <x v="33"/>
    <s v="Pyrolyseprodukter"/>
    <n v="1"/>
    <x v="1"/>
    <s v="Østdanmark"/>
    <n v="95846.769957623692"/>
    <n v="0"/>
    <n v="0"/>
    <n v="0"/>
    <n v="0"/>
    <n v="0"/>
    <n v="95846.769957623692"/>
    <n v="0"/>
    <n v="0"/>
    <n v="0"/>
    <n v="95846.769957623692"/>
    <n v="0"/>
    <n v="3.1886851125330571"/>
    <n v="0"/>
    <n v="3.1886851125330571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61171.16988590392"/>
    <n v="0"/>
    <n v="0"/>
    <n v="0"/>
    <n v="0"/>
    <n v="0"/>
    <n v="0"/>
    <n v="161171.1698859039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80585.584942951959"/>
    <n v="32204.032301743573"/>
    <n v="0"/>
    <n v="0"/>
    <n v="0"/>
    <n v="0"/>
    <n v="0"/>
    <n v="0"/>
    <n v="48381.552641208385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51574.774363489254"/>
    <n v="0"/>
    <n v="0"/>
    <n v="0"/>
    <n v="0"/>
    <n v="0"/>
    <n v="51574.774363489254"/>
    <n v="0"/>
    <n v="0"/>
    <n v="0"/>
    <n v="51574.774363489254"/>
    <n v="0"/>
    <n v="1.8051171027221238"/>
    <n v="0"/>
    <n v="1.8051171027221238"/>
    <n v="0"/>
    <n v="0"/>
    <n v="0"/>
    <n v="0"/>
    <n v="0"/>
    <x v="1"/>
  </r>
  <r>
    <x v="38"/>
    <s v="Græs og urter"/>
    <n v="1"/>
    <x v="1"/>
    <s v="Østdanmark"/>
    <n v="617187.04525740119"/>
    <n v="223896.98689600852"/>
    <n v="0"/>
    <n v="0"/>
    <n v="0"/>
    <n v="0"/>
    <n v="0"/>
    <n v="0"/>
    <n v="393290.0583613927"/>
    <n v="393290.0583613927"/>
    <n v="0"/>
    <n v="1.0674049499951543"/>
    <n v="1.0674049499951543"/>
    <n v="0"/>
    <n v="1.0674049499951543"/>
    <n v="78658.011672278546"/>
    <n v="78658.011672278546"/>
    <n v="0"/>
    <n v="78658.011672278546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n v="0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n v="0"/>
    <x v="1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9193.64467919595"/>
    <n v="0"/>
    <n v="0"/>
    <n v="0"/>
    <n v="0"/>
    <n v="0"/>
    <n v="649193.64467919595"/>
    <n v="0"/>
    <n v="0"/>
    <n v="0"/>
    <n v="649193.64467919595"/>
    <n v="0"/>
    <n v="9.4091328191033767"/>
    <n v="0"/>
    <n v="9.4091328191033767"/>
    <n v="0"/>
    <n v="321080.3567642523"/>
    <n v="0"/>
    <n v="321080.3567642523"/>
    <n v="0"/>
    <x v="1"/>
  </r>
  <r>
    <x v="47"/>
    <s v=""/>
    <n v="0"/>
    <x v="1"/>
    <s v="Østdanmark"/>
    <n v="178756.25020896082"/>
    <n v="0"/>
    <n v="0"/>
    <n v="0"/>
    <n v="0"/>
    <n v="0"/>
    <n v="0"/>
    <n v="178756.2502089608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87304.47463273452"/>
    <n v="7916.616753740097"/>
    <n v="0"/>
    <n v="78752.00538693853"/>
    <n v="0"/>
    <n v="0"/>
    <n v="0"/>
    <n v="0"/>
    <n v="635.8524920558993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x v="2"/>
    <s v="Østdanmark"/>
    <n v="146378184.64159739"/>
    <n v="0"/>
    <n v="0"/>
    <n v="0"/>
    <n v="0"/>
    <n v="0"/>
    <n v="146378184.64159739"/>
    <n v="0"/>
    <n v="0"/>
    <n v="0"/>
    <n v="146378184.64159739"/>
    <n v="0"/>
    <n v="0"/>
    <n v="0"/>
    <n v="0"/>
    <n v="0"/>
    <n v="0"/>
    <n v="0"/>
    <n v="0"/>
    <n v="0"/>
    <x v="1"/>
  </r>
  <r>
    <x v="4"/>
    <s v=""/>
    <n v="0"/>
    <x v="2"/>
    <s v="Østdanmark"/>
    <n v="6971920.1468140706"/>
    <n v="0"/>
    <n v="0"/>
    <n v="0"/>
    <n v="0"/>
    <n v="6971920.1468140706"/>
    <n v="0"/>
    <n v="0"/>
    <n v="0"/>
    <n v="0"/>
    <n v="0"/>
    <n v="0"/>
    <n v="0"/>
    <n v="0"/>
    <n v="0"/>
    <n v="0"/>
    <n v="0"/>
    <n v="0"/>
    <n v="0"/>
    <n v="0"/>
    <x v="1"/>
  </r>
  <r>
    <x v="5"/>
    <s v="Bionedbrydeligt affald"/>
    <n v="1"/>
    <x v="2"/>
    <s v="Østdanmark"/>
    <n v="224361.31145436168"/>
    <n v="0"/>
    <n v="0"/>
    <n v="0"/>
    <n v="224361.31145436168"/>
    <n v="0"/>
    <n v="0"/>
    <n v="0"/>
    <n v="0"/>
    <n v="0"/>
    <n v="224361.31145436168"/>
    <n v="0"/>
    <n v="0.12744307556235254"/>
    <n v="0.12744307556235254"/>
    <n v="0"/>
    <n v="0"/>
    <n v="9594.4497148499977"/>
    <n v="9594.4497148499977"/>
    <n v="0"/>
    <n v="0"/>
    <x v="1"/>
  </r>
  <r>
    <x v="6"/>
    <s v="Husdyrgødning"/>
    <n v="1"/>
    <x v="2"/>
    <s v="Østdanmark"/>
    <n v="377058.10701599991"/>
    <n v="0"/>
    <n v="0"/>
    <n v="0"/>
    <n v="377058.10701599991"/>
    <n v="0"/>
    <n v="0"/>
    <n v="0"/>
    <n v="0"/>
    <n v="0"/>
    <n v="377058.10701599991"/>
    <n v="0"/>
    <n v="0.81218316251246381"/>
    <n v="0.81218316251246381"/>
    <n v="0"/>
    <n v="0"/>
    <n v="113117.43210479997"/>
    <n v="113117.43210479997"/>
    <n v="0"/>
    <n v="0"/>
    <x v="1"/>
  </r>
  <r>
    <x v="7"/>
    <s v=""/>
    <n v="0"/>
    <x v="2"/>
    <s v="Østdanmark"/>
    <n v="158026.23059752941"/>
    <n v="157434.65794343888"/>
    <n v="0"/>
    <n v="0"/>
    <n v="0"/>
    <n v="0"/>
    <n v="0"/>
    <n v="0"/>
    <n v="591.5726540905307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723.09839736855315"/>
    <n v="0"/>
    <n v="0"/>
    <n v="0"/>
    <n v="0"/>
    <n v="0"/>
    <n v="723.09839736855315"/>
    <n v="0"/>
    <n v="3.4006594529845688E-4"/>
    <n v="3.4006594529845688E-4"/>
    <n v="0"/>
    <n v="0"/>
    <n v="45.555199034218852"/>
    <n v="45.555199034218852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26375.63353920425"/>
    <n v="0"/>
    <n v="0"/>
    <n v="0"/>
    <n v="0"/>
    <n v="0"/>
    <n v="0"/>
    <n v="0"/>
    <n v="326375.6335392042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9746.1676135051166"/>
    <n v="0"/>
    <n v="0"/>
    <n v="233795.01599247381"/>
    <n v="0"/>
    <n v="0"/>
    <n v="0"/>
    <n v="0"/>
    <n v="-224048.8483789686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4813432.2120521618"/>
    <n v="1464417.2058845721"/>
    <n v="0"/>
    <n v="0"/>
    <n v="0"/>
    <n v="0"/>
    <n v="0"/>
    <n v="459143.13977069111"/>
    <n v="2889871.8663968984"/>
    <n v="934419.49924003705"/>
    <n v="0"/>
    <n v="1.7192150761642633"/>
    <n v="1.7192150761642633"/>
    <n v="0"/>
    <n v="1.7192150761642633"/>
    <n v="261637.45978721039"/>
    <n v="261637.45978721039"/>
    <n v="0"/>
    <n v="261637.45978721039"/>
    <n v="0"/>
    <x v="0"/>
  </r>
  <r>
    <x v="14"/>
    <s v=""/>
    <n v="0"/>
    <x v="2"/>
    <s v="Østdanmark"/>
    <n v="76755.597718799996"/>
    <n v="76755.5977187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96017.71883274973"/>
    <n v="0"/>
    <n v="0"/>
    <n v="244869.51675001203"/>
    <n v="0"/>
    <n v="0"/>
    <n v="0"/>
    <n v="0"/>
    <n v="-48851.797917262302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307909.6390134778"/>
    <n v="85441.004824644508"/>
    <n v="103062.42440743271"/>
    <n v="0"/>
    <n v="0"/>
    <n v="0"/>
    <n v="260400.21651963948"/>
    <n v="859005.99326176126"/>
    <n v="0"/>
    <n v="0"/>
    <n v="260400.21651963948"/>
    <n v="0"/>
    <n v="2.691446208615651"/>
    <n v="0"/>
    <n v="2.691446208615651"/>
    <n v="0"/>
    <n v="221340.18404169354"/>
    <n v="0"/>
    <n v="221340.18404169354"/>
    <n v="0"/>
    <x v="1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n v="0"/>
    <x v="0"/>
  </r>
  <r>
    <x v="20"/>
    <s v=""/>
    <n v="0"/>
    <x v="2"/>
    <s v="Østdanmark"/>
    <n v="214499.14896736204"/>
    <n v="0"/>
    <n v="0"/>
    <n v="0"/>
    <n v="0"/>
    <n v="0"/>
    <n v="0"/>
    <n v="0"/>
    <n v="214499.14896736204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25860.93853604153"/>
    <n v="0"/>
    <n v="0"/>
    <n v="111975.50765955324"/>
    <n v="0"/>
    <n v="0"/>
    <n v="0"/>
    <n v="0"/>
    <n v="413885.43087648827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970919.3501806939"/>
    <n v="721719.35529882624"/>
    <n v="0"/>
    <n v="268249.01834925939"/>
    <n v="0"/>
    <n v="0"/>
    <n v="0"/>
    <n v="0"/>
    <n v="980950.97653260827"/>
    <n v="409749.20427369978"/>
    <n v="0"/>
    <n v="1.4033336597488237"/>
    <n v="1.4033336597488237"/>
    <n v="0"/>
    <n v="1.4033336597488237"/>
    <n v="127022.25332484693"/>
    <n v="127022.25332484693"/>
    <n v="0"/>
    <n v="127022.25332484693"/>
    <n v="0"/>
    <x v="0"/>
  </r>
  <r>
    <x v="23"/>
    <s v=""/>
    <n v="0"/>
    <x v="2"/>
    <s v="Østdanmark"/>
    <n v="0"/>
    <n v="0"/>
    <n v="0"/>
    <n v="0"/>
    <n v="0"/>
    <n v="242528.9746703179"/>
    <n v="0"/>
    <n v="0"/>
    <n v="-242528.974670317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905156.40673249087"/>
    <n v="0"/>
    <n v="0"/>
    <n v="0"/>
    <n v="0"/>
    <n v="0"/>
    <n v="905156.40673249087"/>
    <n v="0"/>
    <n v="0.4581811215239196"/>
    <n v="0.4581811215239196"/>
    <n v="0"/>
    <n v="0"/>
    <n v="68791.886911669309"/>
    <n v="68791.886911669309"/>
    <n v="0"/>
    <n v="0"/>
    <x v="1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921297.1976394423"/>
    <n v="704814.2138566036"/>
    <n v="0"/>
    <n v="0"/>
    <n v="0"/>
    <n v="0"/>
    <n v="0"/>
    <n v="0"/>
    <n v="1216482.9837828386"/>
    <n v="949079.79962052265"/>
    <n v="0"/>
    <n v="3.4071964806376767"/>
    <n v="3.4071964806376767"/>
    <n v="0"/>
    <n v="3.4071964806376767"/>
    <n v="284723.93988615676"/>
    <n v="284723.93988615676"/>
    <n v="0"/>
    <n v="284723.93988615676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n v="0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71213.98105627781"/>
    <n v="0"/>
    <n v="0"/>
    <n v="0"/>
    <n v="0"/>
    <n v="0"/>
    <n v="0"/>
    <n v="0"/>
    <n v="471213.9810562778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0236.261908677334"/>
    <n v="0"/>
    <n v="0"/>
    <n v="0"/>
    <n v="0"/>
    <n v="0"/>
    <n v="40236.261908677334"/>
    <n v="0"/>
    <n v="0"/>
    <n v="0"/>
    <n v="40236.261908677334"/>
    <n v="0"/>
    <n v="0.74034721911966284"/>
    <n v="0"/>
    <n v="0.74034721911966284"/>
    <n v="0"/>
    <n v="16698.048692101096"/>
    <n v="0"/>
    <n v="16698.048692101096"/>
    <n v="0"/>
    <x v="1"/>
  </r>
  <r>
    <x v="32"/>
    <s v="Pyrolyseprodukter"/>
    <n v="1"/>
    <x v="2"/>
    <s v="Østdanmark"/>
    <n v="481043.35622658633"/>
    <n v="0"/>
    <n v="0"/>
    <n v="0"/>
    <n v="0"/>
    <n v="0"/>
    <n v="481043.35622658633"/>
    <n v="0"/>
    <n v="0"/>
    <n v="0"/>
    <n v="481043.35622658633"/>
    <n v="0"/>
    <n v="4.3108356765848219"/>
    <n v="0"/>
    <n v="4.3108356765848219"/>
    <n v="0"/>
    <n v="0"/>
    <n v="0"/>
    <n v="0"/>
    <n v="0"/>
    <x v="1"/>
  </r>
  <r>
    <x v="33"/>
    <s v="Pyrolyseprodukter"/>
    <n v="1"/>
    <x v="2"/>
    <s v="Østdanmark"/>
    <n v="120260.83905664658"/>
    <n v="0"/>
    <n v="0"/>
    <n v="0"/>
    <n v="0"/>
    <n v="0"/>
    <n v="120260.83905664658"/>
    <n v="0"/>
    <n v="0"/>
    <n v="0"/>
    <n v="120260.83905664658"/>
    <n v="0"/>
    <n v="4.0009063142159782"/>
    <n v="0"/>
    <n v="4.0009063142159782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61921.91543146531"/>
    <n v="0"/>
    <n v="0"/>
    <n v="0"/>
    <n v="0"/>
    <n v="0"/>
    <n v="0"/>
    <n v="161921.91543146531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80960.957715732657"/>
    <n v="32204.032301743569"/>
    <n v="0"/>
    <n v="0"/>
    <n v="0"/>
    <n v="0"/>
    <n v="0"/>
    <n v="0"/>
    <n v="48756.925413989084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51815.012938068903"/>
    <n v="0"/>
    <n v="0"/>
    <n v="0"/>
    <n v="0"/>
    <n v="0"/>
    <n v="51815.012938068903"/>
    <n v="0"/>
    <n v="0"/>
    <n v="0"/>
    <n v="51815.012938068903"/>
    <n v="0"/>
    <n v="1.8135254528324114"/>
    <n v="0"/>
    <n v="1.8135254528324114"/>
    <n v="0"/>
    <n v="0"/>
    <n v="0"/>
    <n v="0"/>
    <n v="0"/>
    <x v="1"/>
  </r>
  <r>
    <x v="38"/>
    <s v="Græs og urter"/>
    <n v="1"/>
    <x v="2"/>
    <s v="Østdanmark"/>
    <n v="2343164.0587474802"/>
    <n v="906249.70886479609"/>
    <n v="0"/>
    <n v="0"/>
    <n v="0"/>
    <n v="0"/>
    <n v="0"/>
    <n v="0"/>
    <n v="1436914.3498826842"/>
    <n v="730511.21798598068"/>
    <n v="0"/>
    <n v="1.9826366660626711"/>
    <n v="1.9826366660626711"/>
    <n v="0"/>
    <n v="1.9826366660626711"/>
    <n v="146102.24359719615"/>
    <n v="146102.24359719615"/>
    <n v="0"/>
    <n v="146102.24359719615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500281.4918378997"/>
    <n v="0"/>
    <n v="0"/>
    <n v="0"/>
    <n v="0"/>
    <n v="0"/>
    <n v="3500281.4918378997"/>
    <n v="0"/>
    <n v="1.7466754672420306"/>
    <n v="1.7466754672420306"/>
    <n v="0"/>
    <n v="0"/>
    <n v="210016.88951027396"/>
    <n v="210016.88951027396"/>
    <n v="0"/>
    <n v="0"/>
    <x v="1"/>
  </r>
  <r>
    <x v="42"/>
    <s v="Husdyrgødning"/>
    <n v="1"/>
    <x v="2"/>
    <s v="Østdanmark"/>
    <n v="2091197.4416372697"/>
    <n v="0"/>
    <n v="0"/>
    <n v="0"/>
    <n v="2091197.4416372697"/>
    <n v="0"/>
    <n v="0"/>
    <n v="0"/>
    <n v="0"/>
    <n v="0"/>
    <n v="2091197.4416372697"/>
    <n v="0"/>
    <n v="0.90088785785733594"/>
    <n v="0.90088785785733594"/>
    <n v="0"/>
    <n v="0"/>
    <n v="104559.87208186349"/>
    <n v="104559.87208186349"/>
    <n v="0"/>
    <n v="0"/>
    <x v="1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63992.86087361549"/>
    <n v="0"/>
    <n v="0"/>
    <n v="0"/>
    <n v="0"/>
    <n v="0"/>
    <n v="663992.86087361549"/>
    <n v="0"/>
    <n v="0"/>
    <n v="0"/>
    <n v="663992.86087361549"/>
    <n v="0"/>
    <n v="9.6236262786946671"/>
    <n v="0"/>
    <n v="9.6236262786946671"/>
    <n v="0"/>
    <n v="328399.80244040897"/>
    <n v="0"/>
    <n v="328399.80244040897"/>
    <n v="0"/>
    <x v="1"/>
  </r>
  <r>
    <x v="47"/>
    <s v=""/>
    <n v="0"/>
    <x v="2"/>
    <s v="Østdanmark"/>
    <n v="192346.0860095199"/>
    <n v="0"/>
    <n v="0"/>
    <n v="0"/>
    <n v="0"/>
    <n v="0"/>
    <n v="0"/>
    <n v="192346.0860095199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5249173.0181139261"/>
    <s v="CO2 - atmosfære"/>
    <x v="0"/>
  </r>
  <r>
    <s v="Vestdanmark"/>
    <x v="1"/>
    <n v="5058223.5325662289"/>
    <s v="Landbrug"/>
    <x v="1"/>
  </r>
  <r>
    <s v="Vestdanmark"/>
    <x v="1"/>
    <n v="3845243.4797012922"/>
    <s v="Landbrug"/>
    <x v="2"/>
  </r>
  <r>
    <s v="Vestdanmark"/>
    <x v="1"/>
    <n v="1037756.4163185137"/>
    <s v="Landbrug"/>
    <x v="2"/>
  </r>
  <r>
    <s v="Vestdanmark"/>
    <x v="1"/>
    <n v="0"/>
    <s v="Landbrug"/>
    <x v="2"/>
  </r>
  <r>
    <s v="Vestdanmark"/>
    <x v="1"/>
    <n v="-37462.493699251529"/>
    <s v="Hav"/>
    <x v="3"/>
  </r>
  <r>
    <s v="Vestdanmark"/>
    <x v="1"/>
    <n v="-2463696.6162966844"/>
    <s v="Skov"/>
    <x v="4"/>
  </r>
  <r>
    <s v="Vestdanmark"/>
    <x v="1"/>
    <n v="-510343.90982166253"/>
    <s v="HWP"/>
    <x v="5"/>
  </r>
  <r>
    <s v="Vestdanmark"/>
    <x v="1"/>
    <n v="-430442.57059981115"/>
    <s v="Biogasanlæg"/>
    <x v="6"/>
  </r>
  <r>
    <s v="Vestdanmark"/>
    <x v="1"/>
    <n v="-1250104.8200546971"/>
    <s v="Pyrolyseproces"/>
    <x v="7"/>
  </r>
  <r>
    <s v="Vestdanmark"/>
    <x v="2"/>
    <n v="214762.24953894294"/>
    <s v="CO2 - atmosfære"/>
    <x v="0"/>
  </r>
  <r>
    <s v="Vestdanmark"/>
    <x v="2"/>
    <n v="5037270.6270728866"/>
    <s v="Landbrug"/>
    <x v="1"/>
  </r>
  <r>
    <s v="Vestdanmark"/>
    <x v="2"/>
    <n v="3305299.3001200864"/>
    <s v="Landbrug"/>
    <x v="2"/>
  </r>
  <r>
    <s v="Vestdanmark"/>
    <x v="2"/>
    <n v="0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4425001.48436624"/>
    <s v="Skov"/>
    <x v="4"/>
  </r>
  <r>
    <s v="Vestdanmark"/>
    <x v="2"/>
    <n v="-1709543.2509407327"/>
    <s v="HWP"/>
    <x v="5"/>
  </r>
  <r>
    <s v="Vestdanmark"/>
    <x v="2"/>
    <n v="-558445.02691664896"/>
    <s v="Biogasanlæg"/>
    <x v="6"/>
  </r>
  <r>
    <s v="Vestdanmark"/>
    <x v="2"/>
    <n v="-1397355.4217311565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703640.17032156733"/>
    <s v="CO2 - atmosfære"/>
    <x v="0"/>
  </r>
  <r>
    <s v="Østdanmark"/>
    <x v="1"/>
    <n v="449093.3493058047"/>
    <s v="Landbrug"/>
    <x v="1"/>
  </r>
  <r>
    <s v="Østdanmark"/>
    <x v="1"/>
    <n v="1210780.7654976042"/>
    <s v="Landbrug"/>
    <x v="2"/>
  </r>
  <r>
    <s v="Østdanmark"/>
    <x v="1"/>
    <n v="111849.51929049424"/>
    <s v="Landbrug"/>
    <x v="2"/>
  </r>
  <r>
    <s v="Østdanmark"/>
    <x v="1"/>
    <n v="0"/>
    <s v="Landbrug"/>
    <x v="2"/>
  </r>
  <r>
    <s v="Østdanmark"/>
    <x v="1"/>
    <n v="-12810.937899750508"/>
    <s v="Hav"/>
    <x v="3"/>
  </r>
  <r>
    <s v="Østdanmark"/>
    <x v="1"/>
    <n v="-428425.0387315189"/>
    <s v="Skov"/>
    <x v="4"/>
  </r>
  <r>
    <s v="Østdanmark"/>
    <x v="1"/>
    <n v="-138802.5616622777"/>
    <s v="HWP"/>
    <x v="5"/>
  </r>
  <r>
    <s v="Østdanmark"/>
    <x v="1"/>
    <n v="-41216.412200152758"/>
    <s v="Biogasanlæg"/>
    <x v="6"/>
  </r>
  <r>
    <s v="Østdanmark"/>
    <x v="1"/>
    <n v="-446828.51327863603"/>
    <s v="Pyrolyseproces"/>
    <x v="7"/>
  </r>
  <r>
    <s v="Østdanmark"/>
    <x v="2"/>
    <n v="-149248.19189918938"/>
    <s v="CO2 - atmosfære"/>
    <x v="0"/>
  </r>
  <r>
    <s v="Østdanmark"/>
    <x v="2"/>
    <n v="447960.28277222451"/>
    <s v="Landbrug"/>
    <x v="1"/>
  </r>
  <r>
    <s v="Østdanmark"/>
    <x v="2"/>
    <n v="1159927.5570473268"/>
    <s v="Landbrug"/>
    <x v="2"/>
  </r>
  <r>
    <s v="Østdanmark"/>
    <x v="2"/>
    <n v="0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808058.06581591361"/>
    <s v="Skov"/>
    <x v="4"/>
  </r>
  <r>
    <s v="Østdanmark"/>
    <x v="2"/>
    <n v="-322371.07155755645"/>
    <s v="HWP"/>
    <x v="5"/>
  </r>
  <r>
    <s v="Østdanmark"/>
    <x v="2"/>
    <n v="-53251.378176677419"/>
    <s v="Biogasanlæg"/>
    <x v="6"/>
  </r>
  <r>
    <s v="Østdanmark"/>
    <x v="2"/>
    <n v="-560644.57826884277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540373.71898761264"/>
    <n v="64498.475475191975"/>
    <n v="0"/>
    <n v="43439.71273733316"/>
    <n v="0"/>
    <n v="0"/>
    <n v="0"/>
    <n v="0"/>
    <n v="432435.53077508754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</r>
  <r>
    <x v="4"/>
    <x v="10"/>
    <n v="0"/>
    <x v="1"/>
    <s v="Vestdanmark"/>
    <n v="25170381.54227329"/>
    <n v="0"/>
    <n v="0"/>
    <n v="0"/>
    <n v="0"/>
    <n v="25170381.54227329"/>
    <n v="0"/>
    <n v="0"/>
    <n v="0"/>
    <n v="0"/>
    <n v="0"/>
    <n v="0"/>
    <n v="0"/>
    <n v="0"/>
    <n v="0"/>
    <n v="0"/>
    <n v="0"/>
    <n v="0"/>
    <n v="0"/>
  </r>
  <r>
    <x v="5"/>
    <x v="1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</r>
  <r>
    <x v="6"/>
    <x v="2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</r>
  <r>
    <x v="7"/>
    <x v="10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77755.7548117861"/>
    <n v="0"/>
    <n v="0"/>
    <n v="0"/>
    <n v="0"/>
    <n v="0"/>
    <n v="0"/>
    <n v="0"/>
    <n v="1077755.7548117861"/>
    <n v="0"/>
    <n v="0"/>
    <n v="0"/>
    <n v="0"/>
    <n v="0"/>
    <n v="0"/>
    <n v="0"/>
    <n v="0"/>
    <n v="0"/>
    <n v="0"/>
  </r>
  <r>
    <x v="11"/>
    <x v="10"/>
    <n v="0"/>
    <x v="1"/>
    <s v="Vestdanmark"/>
    <n v="31237.864620775024"/>
    <n v="0"/>
    <n v="0"/>
    <n v="257923.29437791562"/>
    <n v="0"/>
    <n v="0"/>
    <n v="0"/>
    <n v="0"/>
    <n v="-226685.42975714061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5191283.342545219"/>
    <n v="11930939.715450084"/>
    <n v="0"/>
    <n v="0"/>
    <n v="0"/>
    <n v="0"/>
    <n v="0"/>
    <n v="2301995.9904044634"/>
    <n v="958347.63669067249"/>
    <n v="958347.63669067249"/>
    <n v="0"/>
    <n v="1.7632398580562512"/>
    <n v="1.7632398580562512"/>
    <n v="0"/>
    <n v="1.7632398580562512"/>
    <n v="268337.33827338833"/>
    <n v="268337.33827338833"/>
    <n v="0"/>
    <n v="268337.33827338833"/>
  </r>
  <r>
    <x v="14"/>
    <x v="10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612155.17587532476"/>
    <n v="0"/>
    <n v="0"/>
    <n v="270140.71358529059"/>
    <n v="0"/>
    <n v="0"/>
    <n v="0"/>
    <n v="0"/>
    <n v="342014.46229003416"/>
    <n v="0"/>
    <n v="0"/>
    <n v="0"/>
    <n v="0"/>
    <n v="0"/>
    <n v="0"/>
    <n v="0"/>
    <n v="0"/>
    <n v="0"/>
    <n v="0"/>
  </r>
  <r>
    <x v="16"/>
    <x v="5"/>
    <n v="1"/>
    <x v="1"/>
    <s v="Vestdanmark"/>
    <n v="3304712.5202368489"/>
    <n v="696107.27987490175"/>
    <n v="726974.95402379602"/>
    <n v="0"/>
    <n v="0"/>
    <n v="0"/>
    <n v="0"/>
    <n v="1915380.2145884021"/>
    <n v="-33749.928250251338"/>
    <n v="0"/>
    <n v="0"/>
    <n v="0"/>
    <n v="0"/>
    <n v="0"/>
    <n v="0"/>
    <n v="0"/>
    <n v="0"/>
    <n v="0"/>
    <n v="0"/>
  </r>
  <r>
    <x v="17"/>
    <x v="1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</r>
  <r>
    <x v="20"/>
    <x v="10"/>
    <n v="0"/>
    <x v="1"/>
    <s v="Vestdanmark"/>
    <n v="693465.38981891179"/>
    <n v="0"/>
    <n v="0"/>
    <n v="0"/>
    <n v="0"/>
    <n v="0"/>
    <n v="0"/>
    <n v="0"/>
    <n v="693465.38981891179"/>
    <n v="0"/>
    <n v="0"/>
    <n v="0"/>
    <n v="0"/>
    <n v="0"/>
    <n v="0"/>
    <n v="0"/>
    <n v="0"/>
    <n v="0"/>
    <n v="0"/>
  </r>
  <r>
    <x v="21"/>
    <x v="10"/>
    <n v="0"/>
    <x v="1"/>
    <s v="Vestdanmark"/>
    <n v="1711406.2260271669"/>
    <n v="0"/>
    <n v="0"/>
    <n v="123531.68309679118"/>
    <n v="0"/>
    <n v="0"/>
    <n v="0"/>
    <n v="0"/>
    <n v="1587874.5429303758"/>
    <n v="0"/>
    <n v="0"/>
    <n v="0"/>
    <n v="0"/>
    <n v="0"/>
    <n v="0"/>
    <n v="0"/>
    <n v="0"/>
    <n v="0"/>
    <n v="0"/>
  </r>
  <r>
    <x v="22"/>
    <x v="5"/>
    <n v="1"/>
    <x v="1"/>
    <s v="Vestdanmark"/>
    <n v="5835721.5026810085"/>
    <n v="5880011.5738482485"/>
    <n v="0"/>
    <n v="295933.04302308214"/>
    <n v="0"/>
    <n v="0"/>
    <n v="0"/>
    <n v="0"/>
    <n v="-340223.11419032235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367373.36888766848"/>
    <n v="0"/>
    <n v="0"/>
    <n v="-367373.36888766848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</r>
  <r>
    <x v="25"/>
    <x v="10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</r>
  <r>
    <x v="26"/>
    <x v="4"/>
    <n v="1"/>
    <x v="1"/>
    <s v="Vestdanmark"/>
    <n v="6186444.2740694936"/>
    <n v="5742281.5453988183"/>
    <n v="0"/>
    <n v="0"/>
    <n v="0"/>
    <n v="0"/>
    <n v="0"/>
    <n v="0"/>
    <n v="444162.72867067531"/>
    <n v="444162.72867067531"/>
    <n v="0"/>
    <n v="1.5945441959277245"/>
    <n v="1.5945441959277245"/>
    <n v="0"/>
    <n v="1.5945441959277245"/>
    <n v="133248.8186012026"/>
    <n v="133248.8186012026"/>
    <n v="0"/>
    <n v="133248.8186012026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</r>
  <r>
    <x v="29"/>
    <x v="10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</r>
  <r>
    <x v="30"/>
    <x v="10"/>
    <n v="0"/>
    <x v="1"/>
    <s v="Vestdanmark"/>
    <n v="1521178.0033630794"/>
    <n v="0"/>
    <n v="0"/>
    <n v="0"/>
    <n v="0"/>
    <n v="0"/>
    <n v="0"/>
    <n v="0"/>
    <n v="1521178.0033630794"/>
    <n v="0"/>
    <n v="0"/>
    <n v="0"/>
    <n v="0"/>
    <n v="0"/>
    <n v="0"/>
    <n v="0"/>
    <n v="0"/>
    <n v="0"/>
    <n v="0"/>
  </r>
  <r>
    <x v="31"/>
    <x v="7"/>
    <n v="1"/>
    <x v="1"/>
    <s v="Vestdanmark"/>
    <n v="144439.67683087158"/>
    <n v="0"/>
    <n v="0"/>
    <n v="0"/>
    <n v="0"/>
    <n v="0"/>
    <n v="144439.67683087158"/>
    <n v="0"/>
    <n v="0"/>
    <n v="0"/>
    <n v="144439.67683087158"/>
    <n v="0"/>
    <n v="2.6576900536880368"/>
    <n v="0"/>
    <n v="2.6576900536880368"/>
    <n v="0"/>
    <n v="59942.465884811711"/>
    <n v="0"/>
    <n v="59942.465884811711"/>
  </r>
  <r>
    <x v="32"/>
    <x v="8"/>
    <n v="1"/>
    <x v="1"/>
    <s v="Vestdanmark"/>
    <n v="1072612.9201695053"/>
    <n v="0"/>
    <n v="0"/>
    <n v="0"/>
    <n v="0"/>
    <n v="0"/>
    <n v="1072612.9201695053"/>
    <n v="0"/>
    <n v="0"/>
    <n v="0"/>
    <n v="1072612.9201695053"/>
    <n v="0"/>
    <n v="9.6121440688904354"/>
    <n v="0"/>
    <n v="9.6121440688904354"/>
    <n v="0"/>
    <n v="0"/>
    <n v="0"/>
    <n v="0"/>
  </r>
  <r>
    <x v="33"/>
    <x v="8"/>
    <n v="1"/>
    <x v="1"/>
    <s v="Vestdanmark"/>
    <n v="268153.23004237632"/>
    <n v="0"/>
    <n v="0"/>
    <n v="0"/>
    <n v="0"/>
    <n v="0"/>
    <n v="268153.23004237632"/>
    <n v="0"/>
    <n v="0"/>
    <n v="0"/>
    <n v="268153.23004237632"/>
    <n v="0"/>
    <n v="8.9210748874669399"/>
    <n v="0"/>
    <n v="8.9210748874669399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16701.30592462153"/>
    <n v="0"/>
    <n v="0"/>
    <n v="0"/>
    <n v="0"/>
    <n v="0"/>
    <n v="0"/>
    <n v="516701.30592462153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8350.65296231076"/>
    <n v="262373.56843565725"/>
    <n v="0"/>
    <n v="0"/>
    <n v="0"/>
    <n v="0"/>
    <n v="0"/>
    <n v="0"/>
    <n v="-4022.915473346482"/>
    <n v="0"/>
    <n v="0"/>
    <n v="0"/>
    <n v="0"/>
    <n v="0"/>
    <n v="0"/>
    <n v="0"/>
    <n v="0"/>
    <n v="0"/>
    <n v="0"/>
  </r>
  <r>
    <x v="37"/>
    <x v="9"/>
    <n v="1"/>
    <x v="1"/>
    <s v="Vestdanmark"/>
    <n v="165344.4178958789"/>
    <n v="0"/>
    <n v="0"/>
    <n v="0"/>
    <n v="0"/>
    <n v="0"/>
    <n v="165344.4178958789"/>
    <n v="0"/>
    <n v="0"/>
    <n v="0"/>
    <n v="165344.4178958789"/>
    <n v="0"/>
    <n v="5.7870546263557605"/>
    <n v="0"/>
    <n v="5.7870546263557605"/>
    <n v="0"/>
    <n v="0"/>
    <n v="0"/>
    <n v="0"/>
  </r>
  <r>
    <x v="38"/>
    <x v="4"/>
    <n v="1"/>
    <x v="1"/>
    <s v="Vestdanmark"/>
    <n v="1936270.3110472863"/>
    <n v="1824139.6252331052"/>
    <n v="0"/>
    <n v="0"/>
    <n v="0"/>
    <n v="0"/>
    <n v="0"/>
    <n v="0"/>
    <n v="112130.68581418111"/>
    <n v="112130.68581418111"/>
    <n v="0"/>
    <n v="0.30432716652712011"/>
    <n v="0.30432716652712011"/>
    <n v="0"/>
    <n v="0.30432716652712011"/>
    <n v="22426.137162836225"/>
    <n v="22426.137162836225"/>
    <n v="0"/>
    <n v="22426.137162836225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</r>
  <r>
    <x v="42"/>
    <x v="2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</r>
  <r>
    <x v="43"/>
    <x v="10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34655.3823882169"/>
    <n v="0"/>
    <n v="0"/>
    <n v="0"/>
    <n v="0"/>
    <n v="0"/>
    <n v="2234655.3823882169"/>
    <n v="0"/>
    <n v="0"/>
    <n v="0"/>
    <n v="2234655.3823882169"/>
    <n v="0"/>
    <n v="32.38813175413204"/>
    <n v="0"/>
    <n v="32.38813175413204"/>
    <n v="0"/>
    <n v="1105223.3078728388"/>
    <n v="0"/>
    <n v="1105223.3078728388"/>
  </r>
  <r>
    <x v="47"/>
    <x v="10"/>
    <n v="0"/>
    <x v="1"/>
    <s v="Vestdanmark"/>
    <n v="616333.4098752659"/>
    <n v="0"/>
    <n v="0"/>
    <n v="0"/>
    <n v="0"/>
    <n v="0"/>
    <n v="0"/>
    <n v="616333.4098752659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48780.55284374548"/>
    <n v="64498.475475191975"/>
    <n v="0"/>
    <n v="90266.583697186172"/>
    <n v="0"/>
    <n v="0"/>
    <n v="0"/>
    <n v="0"/>
    <n v="94015.49367136732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x v="2"/>
    <s v="Vestdanmark"/>
    <n v="678864914.26774728"/>
    <n v="0"/>
    <n v="0"/>
    <n v="0"/>
    <n v="0"/>
    <n v="0"/>
    <n v="678864914.26774728"/>
    <n v="0"/>
    <n v="0"/>
    <n v="0"/>
    <n v="678864914.26774728"/>
    <n v="0"/>
    <n v="0"/>
    <n v="0"/>
    <n v="0"/>
    <n v="0"/>
    <n v="0"/>
    <n v="0"/>
    <n v="0"/>
  </r>
  <r>
    <x v="4"/>
    <x v="10"/>
    <n v="0"/>
    <x v="2"/>
    <s v="Vestdanmark"/>
    <n v="33592713.198515512"/>
    <n v="0"/>
    <n v="0"/>
    <n v="0"/>
    <n v="0"/>
    <n v="33592713.198515512"/>
    <n v="0"/>
    <n v="0"/>
    <n v="0"/>
    <n v="0"/>
    <n v="0"/>
    <n v="0"/>
    <n v="0"/>
    <n v="0"/>
    <n v="0"/>
    <n v="0"/>
    <n v="0"/>
    <n v="0"/>
    <n v="0"/>
  </r>
  <r>
    <x v="5"/>
    <x v="1"/>
    <n v="1"/>
    <x v="2"/>
    <s v="Vestdanmark"/>
    <n v="1827922.5829120062"/>
    <n v="0"/>
    <n v="0"/>
    <n v="0"/>
    <n v="1827922.5829120062"/>
    <n v="0"/>
    <n v="0"/>
    <n v="0"/>
    <n v="0"/>
    <n v="0"/>
    <n v="1827922.5829120062"/>
    <n v="0"/>
    <n v="1.0383076937200559"/>
    <n v="1.0383076937200559"/>
    <n v="0"/>
    <n v="0"/>
    <n v="78168.16183995"/>
    <n v="78168.16183995"/>
    <n v="0"/>
  </r>
  <r>
    <x v="6"/>
    <x v="2"/>
    <n v="1"/>
    <x v="2"/>
    <s v="Vestdanmark"/>
    <n v="2777977.7276885756"/>
    <n v="0"/>
    <n v="0"/>
    <n v="0"/>
    <n v="2777977.7276885756"/>
    <n v="0"/>
    <n v="0"/>
    <n v="0"/>
    <n v="0"/>
    <n v="0"/>
    <n v="2777977.7276885756"/>
    <n v="0"/>
    <n v="5.9837640254411921"/>
    <n v="5.9837640254411921"/>
    <n v="0"/>
    <n v="0"/>
    <n v="833393.31830657262"/>
    <n v="833393.31830657262"/>
    <n v="0"/>
  </r>
  <r>
    <x v="7"/>
    <x v="10"/>
    <n v="0"/>
    <x v="2"/>
    <s v="Vestdanmark"/>
    <n v="1287475.606775647"/>
    <n v="1282655.9299479635"/>
    <n v="0"/>
    <n v="0"/>
    <n v="0"/>
    <n v="0"/>
    <n v="0"/>
    <n v="0"/>
    <n v="4819.6768276835792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8615.5317224824212"/>
    <n v="0"/>
    <n v="0"/>
    <n v="0"/>
    <n v="0"/>
    <n v="0"/>
    <n v="8615.5317224824212"/>
    <n v="0"/>
    <n v="4.0517984137662579E-3"/>
    <n v="4.0517984137662579E-3"/>
    <n v="0"/>
    <n v="0"/>
    <n v="542.77849851639257"/>
    <n v="542.77849851639257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930031.48908666347"/>
    <n v="0"/>
    <n v="0"/>
    <n v="0"/>
    <n v="0"/>
    <n v="0"/>
    <n v="0"/>
    <n v="0"/>
    <n v="930031.48908666347"/>
    <n v="0"/>
    <n v="0"/>
    <n v="0"/>
    <n v="0"/>
    <n v="0"/>
    <n v="0"/>
    <n v="0"/>
    <n v="0"/>
    <n v="0"/>
    <n v="0"/>
  </r>
  <r>
    <x v="11"/>
    <x v="10"/>
    <n v="0"/>
    <x v="2"/>
    <s v="Vestdanmark"/>
    <n v="27772.424920892809"/>
    <n v="0"/>
    <n v="0"/>
    <n v="267978.92035102146"/>
    <n v="0"/>
    <n v="0"/>
    <n v="0"/>
    <n v="0"/>
    <n v="-240206.49543012865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3716230.832700476"/>
    <n v="11930939.715450084"/>
    <n v="0"/>
    <n v="0"/>
    <n v="0"/>
    <n v="0"/>
    <n v="0"/>
    <n v="3740743.4844072536"/>
    <n v="-1955452.3671568613"/>
    <n v="0"/>
    <n v="0"/>
    <n v="0"/>
    <n v="0"/>
    <n v="0"/>
    <n v="0"/>
    <n v="0"/>
    <n v="0"/>
    <n v="0"/>
    <n v="0"/>
  </r>
  <r>
    <x v="14"/>
    <x v="10"/>
    <n v="0"/>
    <x v="2"/>
    <s v="Vestdanmark"/>
    <n v="625345.2947196"/>
    <n v="625345.294719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558566.97681904281"/>
    <n v="0"/>
    <n v="0"/>
    <n v="280672.65868343826"/>
    <n v="0"/>
    <n v="0"/>
    <n v="0"/>
    <n v="0"/>
    <n v="277894.31813560455"/>
    <n v="0"/>
    <n v="0"/>
    <n v="0"/>
    <n v="0"/>
    <n v="0"/>
    <n v="0"/>
    <n v="0"/>
    <n v="0"/>
    <n v="0"/>
    <n v="0"/>
  </r>
  <r>
    <x v="16"/>
    <x v="5"/>
    <n v="1"/>
    <x v="2"/>
    <s v="Vestdanmark"/>
    <n v="3726985.179536669"/>
    <n v="696107.27987490175"/>
    <n v="724013.50560011622"/>
    <n v="0"/>
    <n v="0"/>
    <n v="0"/>
    <n v="165870.38732341304"/>
    <n v="2140994.006738238"/>
    <n v="0"/>
    <n v="0"/>
    <n v="165870.38732341304"/>
    <n v="0"/>
    <n v="1.7144042007720051"/>
    <n v="0"/>
    <n v="1.7144042007720051"/>
    <n v="0"/>
    <n v="140989.82922490107"/>
    <n v="0"/>
    <n v="140989.82922490107"/>
  </r>
  <r>
    <x v="17"/>
    <x v="1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</r>
  <r>
    <x v="20"/>
    <x v="10"/>
    <n v="0"/>
    <x v="2"/>
    <s v="Vestdanmark"/>
    <n v="611231.17788747209"/>
    <n v="0"/>
    <n v="0"/>
    <n v="0"/>
    <n v="0"/>
    <n v="0"/>
    <n v="0"/>
    <n v="0"/>
    <n v="611231.17788747209"/>
    <n v="0"/>
    <n v="0"/>
    <n v="0"/>
    <n v="0"/>
    <n v="0"/>
    <n v="0"/>
    <n v="0"/>
    <n v="0"/>
    <n v="0"/>
    <n v="0"/>
  </r>
  <r>
    <x v="21"/>
    <x v="10"/>
    <n v="0"/>
    <x v="2"/>
    <s v="Vestdanmark"/>
    <n v="1498479.6089578127"/>
    <n v="0"/>
    <n v="0"/>
    <n v="128347.79869443661"/>
    <n v="0"/>
    <n v="0"/>
    <n v="0"/>
    <n v="0"/>
    <n v="1370131.810263376"/>
    <n v="0"/>
    <n v="0"/>
    <n v="0"/>
    <n v="0"/>
    <n v="0"/>
    <n v="0"/>
    <n v="0"/>
    <n v="0"/>
    <n v="0"/>
    <n v="0"/>
  </r>
  <r>
    <x v="22"/>
    <x v="5"/>
    <n v="1"/>
    <x v="2"/>
    <s v="Vestdanmark"/>
    <n v="5616280.3523078803"/>
    <n v="5880011.5738482485"/>
    <n v="0"/>
    <n v="307470.55071854044"/>
    <n v="0"/>
    <n v="0"/>
    <n v="0"/>
    <n v="0"/>
    <n v="-571201.77225890849"/>
    <n v="0"/>
    <n v="0"/>
    <n v="0"/>
    <n v="0"/>
    <n v="0"/>
    <n v="0"/>
    <n v="0"/>
    <n v="0"/>
    <n v="0"/>
    <n v="0"/>
  </r>
  <r>
    <x v="23"/>
    <x v="10"/>
    <n v="0"/>
    <x v="2"/>
    <s v="Vestdanmark"/>
    <n v="0"/>
    <n v="0"/>
    <n v="0"/>
    <n v="0"/>
    <n v="0"/>
    <n v="90604.36104061213"/>
    <n v="0"/>
    <n v="0"/>
    <n v="-90604.36104061213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2735406.502549823"/>
    <n v="0"/>
    <n v="0"/>
    <n v="0"/>
    <n v="0"/>
    <n v="0"/>
    <n v="12735406.502549823"/>
    <n v="0"/>
    <n v="6.4465354175256957"/>
    <n v="6.4465354175256957"/>
    <n v="0"/>
    <n v="0"/>
    <n v="967890.89419378655"/>
    <n v="967890.89419378655"/>
    <n v="0"/>
  </r>
  <r>
    <x v="25"/>
    <x v="10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</r>
  <r>
    <x v="26"/>
    <x v="4"/>
    <n v="1"/>
    <x v="2"/>
    <s v="Vestdanmark"/>
    <n v="5474878.3612365024"/>
    <n v="5742281.5453988183"/>
    <n v="0"/>
    <n v="0"/>
    <n v="0"/>
    <n v="0"/>
    <n v="0"/>
    <n v="0"/>
    <n v="-267403.18416231591"/>
    <n v="0"/>
    <n v="0"/>
    <n v="0"/>
    <n v="0"/>
    <n v="0"/>
    <n v="0"/>
    <n v="0"/>
    <n v="0"/>
    <n v="0"/>
    <n v="0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</r>
  <r>
    <x v="29"/>
    <x v="10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</r>
  <r>
    <x v="30"/>
    <x v="10"/>
    <n v="0"/>
    <x v="2"/>
    <s v="Vestdanmark"/>
    <n v="1342759.0648478449"/>
    <n v="0"/>
    <n v="0"/>
    <n v="0"/>
    <n v="0"/>
    <n v="0"/>
    <n v="0"/>
    <n v="0"/>
    <n v="1342759.0648478449"/>
    <n v="0"/>
    <n v="0"/>
    <n v="0"/>
    <n v="0"/>
    <n v="0"/>
    <n v="0"/>
    <n v="0"/>
    <n v="0"/>
    <n v="0"/>
    <n v="0"/>
  </r>
  <r>
    <x v="31"/>
    <x v="7"/>
    <n v="1"/>
    <x v="2"/>
    <s v="Vestdanmark"/>
    <n v="114656.20203449765"/>
    <n v="0"/>
    <n v="0"/>
    <n v="0"/>
    <n v="0"/>
    <n v="0"/>
    <n v="114656.20203449765"/>
    <n v="0"/>
    <n v="0"/>
    <n v="0"/>
    <n v="114656.20203449765"/>
    <n v="0"/>
    <n v="2.1096741174347562"/>
    <n v="0"/>
    <n v="2.1096741174347562"/>
    <n v="0"/>
    <n v="47582.323844316525"/>
    <n v="0"/>
    <n v="47582.323844316525"/>
  </r>
  <r>
    <x v="32"/>
    <x v="8"/>
    <n v="1"/>
    <x v="2"/>
    <s v="Vestdanmark"/>
    <n v="1198956.6437734135"/>
    <n v="0"/>
    <n v="0"/>
    <n v="0"/>
    <n v="0"/>
    <n v="0"/>
    <n v="1198956.6437734135"/>
    <n v="0"/>
    <n v="0"/>
    <n v="0"/>
    <n v="1198956.6437734135"/>
    <n v="0"/>
    <n v="10.744364323415173"/>
    <n v="0"/>
    <n v="10.744364323415173"/>
    <n v="0"/>
    <n v="0"/>
    <n v="0"/>
    <n v="0"/>
  </r>
  <r>
    <x v="33"/>
    <x v="8"/>
    <n v="1"/>
    <x v="2"/>
    <s v="Vestdanmark"/>
    <n v="299739.16094335337"/>
    <n v="0"/>
    <n v="0"/>
    <n v="0"/>
    <n v="0"/>
    <n v="0"/>
    <n v="299739.16094335337"/>
    <n v="0"/>
    <n v="0"/>
    <n v="0"/>
    <n v="299739.16094335337"/>
    <n v="0"/>
    <n v="9.9718936857840159"/>
    <n v="0"/>
    <n v="9.9718936857840159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61408.46512183419"/>
    <n v="0"/>
    <n v="0"/>
    <n v="0"/>
    <n v="0"/>
    <n v="0"/>
    <n v="0"/>
    <n v="461408.46512183419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30704.23256091709"/>
    <n v="262373.56843565725"/>
    <n v="0"/>
    <n v="0"/>
    <n v="0"/>
    <n v="0"/>
    <n v="0"/>
    <n v="0"/>
    <n v="-31669.335874740151"/>
    <n v="0"/>
    <n v="0"/>
    <n v="0"/>
    <n v="0"/>
    <n v="0"/>
    <n v="0"/>
    <n v="0"/>
    <n v="0"/>
    <n v="0"/>
    <n v="0"/>
  </r>
  <r>
    <x v="37"/>
    <x v="9"/>
    <n v="1"/>
    <x v="2"/>
    <s v="Vestdanmark"/>
    <n v="147650.70883898693"/>
    <n v="0"/>
    <n v="0"/>
    <n v="0"/>
    <n v="0"/>
    <n v="0"/>
    <n v="147650.70883898693"/>
    <n v="0"/>
    <n v="0"/>
    <n v="0"/>
    <n v="147650.70883898693"/>
    <n v="0"/>
    <n v="5.1677748093645421"/>
    <n v="0"/>
    <n v="5.1677748093645421"/>
    <n v="0"/>
    <n v="0"/>
    <n v="0"/>
    <n v="0"/>
  </r>
  <r>
    <x v="38"/>
    <x v="4"/>
    <n v="1"/>
    <x v="2"/>
    <s v="Vestdanmark"/>
    <n v="6677019.1607134845"/>
    <n v="7383422.292610188"/>
    <n v="0"/>
    <n v="0"/>
    <n v="0"/>
    <n v="0"/>
    <n v="0"/>
    <n v="0"/>
    <n v="-706403.1318967035"/>
    <n v="0"/>
    <n v="0"/>
    <n v="0"/>
    <n v="0"/>
    <n v="0"/>
    <n v="0"/>
    <n v="0"/>
    <n v="0"/>
    <n v="0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4121832.5977837904"/>
    <n v="0"/>
    <n v="0"/>
    <n v="0"/>
    <n v="0"/>
    <n v="0"/>
    <n v="4121832.5977837904"/>
    <n v="0"/>
    <n v="2.0568356846200895"/>
    <n v="2.0568356846200895"/>
    <n v="0"/>
    <n v="0"/>
    <n v="247309.95586702743"/>
    <n v="247309.95586702743"/>
    <n v="0"/>
  </r>
  <r>
    <x v="42"/>
    <x v="2"/>
    <n v="1"/>
    <x v="2"/>
    <s v="Vestdanmark"/>
    <n v="14432291.767579561"/>
    <n v="0"/>
    <n v="0"/>
    <n v="0"/>
    <n v="14432291.767579561"/>
    <n v="0"/>
    <n v="0"/>
    <n v="0"/>
    <n v="0"/>
    <n v="0"/>
    <n v="14432291.767579561"/>
    <n v="0"/>
    <n v="6.2174312934732763"/>
    <n v="6.2174312934732763"/>
    <n v="0"/>
    <n v="0"/>
    <n v="721614.58837897808"/>
    <n v="721614.58837897808"/>
    <n v="0"/>
  </r>
  <r>
    <x v="43"/>
    <x v="10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03763.8240737421"/>
    <n v="0"/>
    <n v="0"/>
    <n v="0"/>
    <n v="0"/>
    <n v="0"/>
    <n v="2503763.8240737421"/>
    <n v="0"/>
    <n v="0"/>
    <n v="0"/>
    <n v="2503763.8240737421"/>
    <n v="0"/>
    <n v="36.288473495481476"/>
    <n v="0"/>
    <n v="36.288473495481476"/>
    <n v="0"/>
    <n v="1238319.8579898048"/>
    <n v="0"/>
    <n v="1238319.8579898048"/>
  </r>
  <r>
    <x v="47"/>
    <x v="10"/>
    <n v="0"/>
    <x v="2"/>
    <s v="Vestdanmark"/>
    <n v="751814.60495192441"/>
    <n v="0"/>
    <n v="0"/>
    <n v="0"/>
    <n v="0"/>
    <n v="0"/>
    <n v="0"/>
    <n v="751814.6049519244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167839.49471867783"/>
    <n v="7916.616753740097"/>
    <n v="0"/>
    <n v="37612.453499504722"/>
    <n v="0"/>
    <n v="0"/>
    <n v="0"/>
    <n v="0"/>
    <n v="122310.4244654330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</r>
  <r>
    <x v="4"/>
    <x v="10"/>
    <n v="0"/>
    <x v="1"/>
    <s v="Østdanmark"/>
    <n v="5136646.569981494"/>
    <n v="0"/>
    <n v="0"/>
    <n v="0"/>
    <n v="0"/>
    <n v="5136646.569981494"/>
    <n v="0"/>
    <n v="0"/>
    <n v="0"/>
    <n v="0"/>
    <n v="0"/>
    <n v="0"/>
    <n v="0"/>
    <n v="0"/>
    <n v="0"/>
    <n v="0"/>
    <n v="0"/>
    <n v="0"/>
    <n v="0"/>
  </r>
  <r>
    <x v="5"/>
    <x v="1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</r>
  <r>
    <x v="6"/>
    <x v="2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</r>
  <r>
    <x v="7"/>
    <x v="10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39030.03607171885"/>
    <n v="0"/>
    <n v="0"/>
    <n v="0"/>
    <n v="0"/>
    <n v="0"/>
    <n v="0"/>
    <n v="0"/>
    <n v="339030.03607171885"/>
    <n v="0"/>
    <n v="0"/>
    <n v="0"/>
    <n v="0"/>
    <n v="0"/>
    <n v="0"/>
    <n v="0"/>
    <n v="0"/>
    <n v="0"/>
    <n v="0"/>
  </r>
  <r>
    <x v="11"/>
    <x v="10"/>
    <n v="0"/>
    <x v="1"/>
    <s v="Østdanmark"/>
    <n v="9792.9368022040308"/>
    <n v="0"/>
    <n v="0"/>
    <n v="223323.94265330929"/>
    <n v="0"/>
    <n v="0"/>
    <n v="0"/>
    <n v="0"/>
    <n v="-213531.0058511052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4425023.2048908332"/>
    <n v="1464417.2058845724"/>
    <n v="0"/>
    <n v="0"/>
    <n v="0"/>
    <n v="0"/>
    <n v="0"/>
    <n v="282549.62447427149"/>
    <n v="2678056.3745319895"/>
    <n v="2678056.3745319895"/>
    <n v="0"/>
    <n v="4.9272889720920441"/>
    <n v="4.9272889720920441"/>
    <n v="0"/>
    <n v="4.9272889720920441"/>
    <n v="749855.78486895713"/>
    <n v="749855.78486895713"/>
    <n v="0"/>
    <n v="749855.78486895713"/>
  </r>
  <r>
    <x v="14"/>
    <x v="10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92527.91889134687"/>
    <n v="0"/>
    <n v="0"/>
    <n v="233902.44520004498"/>
    <n v="0"/>
    <n v="0"/>
    <n v="0"/>
    <n v="0"/>
    <n v="-41374.526308698114"/>
    <n v="0"/>
    <n v="0"/>
    <n v="0"/>
    <n v="0"/>
    <n v="0"/>
    <n v="0"/>
    <n v="0"/>
    <n v="0"/>
    <n v="0"/>
    <n v="0"/>
  </r>
  <r>
    <x v="16"/>
    <x v="5"/>
    <n v="1"/>
    <x v="1"/>
    <s v="Østdanmark"/>
    <n v="1024888.9127888622"/>
    <n v="85441.004824644522"/>
    <n v="103520.85960187271"/>
    <n v="0"/>
    <n v="0"/>
    <n v="0"/>
    <n v="117557.33470049594"/>
    <n v="684619.7854115977"/>
    <n v="33749.928250251454"/>
    <n v="1.1641532182693481E-10"/>
    <n v="117557.33470049594"/>
    <n v="1.2032462213112001E-15"/>
    <n v="1.2150498452091274"/>
    <n v="0"/>
    <n v="1.2150498452091274"/>
    <n v="9.895302355289459E-11"/>
    <n v="99923.734495421639"/>
    <n v="0"/>
    <n v="99923.734495421639"/>
  </r>
  <r>
    <x v="17"/>
    <x v="1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</r>
  <r>
    <x v="20"/>
    <x v="10"/>
    <n v="0"/>
    <x v="1"/>
    <s v="Østdanmark"/>
    <n v="212892.50645586257"/>
    <n v="0"/>
    <n v="0"/>
    <n v="0"/>
    <n v="0"/>
    <n v="0"/>
    <n v="0"/>
    <n v="0"/>
    <n v="212892.50645586257"/>
    <n v="0"/>
    <n v="0"/>
    <n v="0"/>
    <n v="0"/>
    <n v="0"/>
    <n v="0"/>
    <n v="0"/>
    <n v="0"/>
    <n v="0"/>
    <n v="0"/>
  </r>
  <r>
    <x v="21"/>
    <x v="10"/>
    <n v="0"/>
    <x v="1"/>
    <s v="Østdanmark"/>
    <n v="518861.51868714823"/>
    <n v="0"/>
    <n v="0"/>
    <n v="106960.41463921656"/>
    <n v="0"/>
    <n v="0"/>
    <n v="0"/>
    <n v="0"/>
    <n v="411901.10404793167"/>
    <n v="0"/>
    <n v="0"/>
    <n v="0"/>
    <n v="0"/>
    <n v="0"/>
    <n v="0"/>
    <n v="0"/>
    <n v="0"/>
    <n v="0"/>
    <n v="0"/>
  </r>
  <r>
    <x v="22"/>
    <x v="5"/>
    <n v="1"/>
    <x v="1"/>
    <s v="Østdanmark"/>
    <n v="1805646.1027754019"/>
    <n v="721719.35529882624"/>
    <n v="0"/>
    <n v="256234.83946537593"/>
    <n v="0"/>
    <n v="0"/>
    <n v="0"/>
    <n v="0"/>
    <n v="827691.90801119967"/>
    <n v="487468.79382087733"/>
    <n v="0"/>
    <n v="1.6695123732053703"/>
    <n v="1.6695123732053703"/>
    <n v="0"/>
    <n v="1.6695123732053703"/>
    <n v="151115.32608447198"/>
    <n v="151115.32608447198"/>
    <n v="0"/>
    <n v="151115.32608447198"/>
  </r>
  <r>
    <x v="23"/>
    <x v="10"/>
    <n v="0"/>
    <x v="1"/>
    <s v="Østdanmark"/>
    <n v="0"/>
    <n v="0"/>
    <n v="0"/>
    <n v="0"/>
    <n v="0"/>
    <n v="292931.89088389446"/>
    <n v="0"/>
    <n v="0"/>
    <n v="-292931.89088389446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</r>
  <r>
    <x v="25"/>
    <x v="10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</r>
  <r>
    <x v="26"/>
    <x v="4"/>
    <n v="1"/>
    <x v="1"/>
    <s v="Østdanmark"/>
    <n v="1873550.9091536368"/>
    <n v="704814.2138566036"/>
    <n v="0"/>
    <n v="0"/>
    <n v="0"/>
    <n v="0"/>
    <n v="0"/>
    <n v="0"/>
    <n v="1168736.6952970331"/>
    <n v="1168736.6952970331"/>
    <n v="0"/>
    <n v="4.1957647361163488"/>
    <n v="4.1957647361163488"/>
    <n v="0"/>
    <n v="4.1957647361163488"/>
    <n v="350621.00858910993"/>
    <n v="350621.00858910993"/>
    <n v="0"/>
    <n v="350621.00858910993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</r>
  <r>
    <x v="29"/>
    <x v="10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</r>
  <r>
    <x v="30"/>
    <x v="10"/>
    <n v="0"/>
    <x v="1"/>
    <s v="Østdanmark"/>
    <n v="468671.74935785588"/>
    <n v="0"/>
    <n v="0"/>
    <n v="0"/>
    <n v="0"/>
    <n v="0"/>
    <n v="0"/>
    <n v="0"/>
    <n v="468671.74935785588"/>
    <n v="0"/>
    <n v="0"/>
    <n v="0"/>
    <n v="0"/>
    <n v="0"/>
    <n v="0"/>
    <n v="0"/>
    <n v="0"/>
    <n v="0"/>
    <n v="0"/>
  </r>
  <r>
    <x v="31"/>
    <x v="7"/>
    <n v="1"/>
    <x v="1"/>
    <s v="Østdanmark"/>
    <n v="41548.457450977716"/>
    <n v="0"/>
    <n v="0"/>
    <n v="0"/>
    <n v="0"/>
    <n v="0"/>
    <n v="41548.457450977716"/>
    <n v="0"/>
    <n v="0"/>
    <n v="0"/>
    <n v="41548.457450977716"/>
    <n v="0"/>
    <n v="0.76449161709798985"/>
    <n v="0"/>
    <n v="0.76449161709798985"/>
    <n v="0"/>
    <n v="17242.609842155754"/>
    <n v="0"/>
    <n v="17242.609842155754"/>
  </r>
  <r>
    <x v="32"/>
    <x v="8"/>
    <n v="1"/>
    <x v="1"/>
    <s v="Østdanmark"/>
    <n v="383387.07983049477"/>
    <n v="0"/>
    <n v="0"/>
    <n v="0"/>
    <n v="0"/>
    <n v="0"/>
    <n v="383387.07983049477"/>
    <n v="0"/>
    <n v="0"/>
    <n v="0"/>
    <n v="383387.07983049477"/>
    <n v="0"/>
    <n v="3.4356959311095614"/>
    <n v="0"/>
    <n v="3.4356959311095614"/>
    <n v="0"/>
    <n v="0"/>
    <n v="0"/>
    <n v="0"/>
  </r>
  <r>
    <x v="33"/>
    <x v="8"/>
    <n v="1"/>
    <x v="1"/>
    <s v="Østdanmark"/>
    <n v="95846.769957623692"/>
    <n v="0"/>
    <n v="0"/>
    <n v="0"/>
    <n v="0"/>
    <n v="0"/>
    <n v="95846.769957623692"/>
    <n v="0"/>
    <n v="0"/>
    <n v="0"/>
    <n v="95846.769957623692"/>
    <n v="0"/>
    <n v="3.1886851125330571"/>
    <n v="0"/>
    <n v="3.1886851125330571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61171.16988590392"/>
    <n v="0"/>
    <n v="0"/>
    <n v="0"/>
    <n v="0"/>
    <n v="0"/>
    <n v="0"/>
    <n v="161171.1698859039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80585.584942951959"/>
    <n v="32204.032301743573"/>
    <n v="0"/>
    <n v="0"/>
    <n v="0"/>
    <n v="0"/>
    <n v="0"/>
    <n v="0"/>
    <n v="48381.552641208385"/>
    <n v="0"/>
    <n v="0"/>
    <n v="0"/>
    <n v="0"/>
    <n v="0"/>
    <n v="0"/>
    <n v="0"/>
    <n v="0"/>
    <n v="0"/>
    <n v="0"/>
  </r>
  <r>
    <x v="37"/>
    <x v="9"/>
    <n v="1"/>
    <x v="1"/>
    <s v="Østdanmark"/>
    <n v="51574.774363489254"/>
    <n v="0"/>
    <n v="0"/>
    <n v="0"/>
    <n v="0"/>
    <n v="0"/>
    <n v="51574.774363489254"/>
    <n v="0"/>
    <n v="0"/>
    <n v="0"/>
    <n v="51574.774363489254"/>
    <n v="0"/>
    <n v="1.8051171027221238"/>
    <n v="0"/>
    <n v="1.8051171027221238"/>
    <n v="0"/>
    <n v="0"/>
    <n v="0"/>
    <n v="0"/>
  </r>
  <r>
    <x v="38"/>
    <x v="4"/>
    <n v="1"/>
    <x v="1"/>
    <s v="Østdanmark"/>
    <n v="617187.04525740119"/>
    <n v="223896.98689600852"/>
    <n v="0"/>
    <n v="0"/>
    <n v="0"/>
    <n v="0"/>
    <n v="0"/>
    <n v="0"/>
    <n v="393290.0583613927"/>
    <n v="393290.0583613927"/>
    <n v="0"/>
    <n v="1.0674049499951543"/>
    <n v="1.0674049499951543"/>
    <n v="0"/>
    <n v="1.0674049499951543"/>
    <n v="78658.011672278546"/>
    <n v="78658.011672278546"/>
    <n v="0"/>
    <n v="78658.011672278546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</r>
  <r>
    <x v="42"/>
    <x v="2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</r>
  <r>
    <x v="43"/>
    <x v="10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9193.64467919595"/>
    <n v="0"/>
    <n v="0"/>
    <n v="0"/>
    <n v="0"/>
    <n v="0"/>
    <n v="649193.64467919595"/>
    <n v="0"/>
    <n v="0"/>
    <n v="0"/>
    <n v="649193.64467919595"/>
    <n v="0"/>
    <n v="9.4091328191033767"/>
    <n v="0"/>
    <n v="9.4091328191033767"/>
    <n v="0"/>
    <n v="321080.3567642523"/>
    <n v="0"/>
    <n v="321080.3567642523"/>
  </r>
  <r>
    <x v="47"/>
    <x v="10"/>
    <n v="0"/>
    <x v="1"/>
    <s v="Østdanmark"/>
    <n v="178756.25020896082"/>
    <n v="0"/>
    <n v="0"/>
    <n v="0"/>
    <n v="0"/>
    <n v="0"/>
    <n v="0"/>
    <n v="178756.25020896082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87304.47463273452"/>
    <n v="7916.616753740097"/>
    <n v="0"/>
    <n v="78752.00538693853"/>
    <n v="0"/>
    <n v="0"/>
    <n v="0"/>
    <n v="0"/>
    <n v="635.85249205589935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x v="2"/>
    <s v="Østdanmark"/>
    <n v="146378184.64159739"/>
    <n v="0"/>
    <n v="0"/>
    <n v="0"/>
    <n v="0"/>
    <n v="0"/>
    <n v="146378184.64159739"/>
    <n v="0"/>
    <n v="0"/>
    <n v="0"/>
    <n v="146378184.64159739"/>
    <n v="0"/>
    <n v="0"/>
    <n v="0"/>
    <n v="0"/>
    <n v="0"/>
    <n v="0"/>
    <n v="0"/>
    <n v="0"/>
  </r>
  <r>
    <x v="4"/>
    <x v="10"/>
    <n v="0"/>
    <x v="2"/>
    <s v="Østdanmark"/>
    <n v="6971920.1468140706"/>
    <n v="0"/>
    <n v="0"/>
    <n v="0"/>
    <n v="0"/>
    <n v="6971920.1468140706"/>
    <n v="0"/>
    <n v="0"/>
    <n v="0"/>
    <n v="0"/>
    <n v="0"/>
    <n v="0"/>
    <n v="0"/>
    <n v="0"/>
    <n v="0"/>
    <n v="0"/>
    <n v="0"/>
    <n v="0"/>
    <n v="0"/>
  </r>
  <r>
    <x v="5"/>
    <x v="1"/>
    <n v="1"/>
    <x v="2"/>
    <s v="Østdanmark"/>
    <n v="224361.31145436168"/>
    <n v="0"/>
    <n v="0"/>
    <n v="0"/>
    <n v="224361.31145436168"/>
    <n v="0"/>
    <n v="0"/>
    <n v="0"/>
    <n v="0"/>
    <n v="0"/>
    <n v="224361.31145436168"/>
    <n v="0"/>
    <n v="0.12744307556235254"/>
    <n v="0.12744307556235254"/>
    <n v="0"/>
    <n v="0"/>
    <n v="9594.4497148499977"/>
    <n v="9594.4497148499977"/>
    <n v="0"/>
  </r>
  <r>
    <x v="6"/>
    <x v="2"/>
    <n v="1"/>
    <x v="2"/>
    <s v="Østdanmark"/>
    <n v="377058.10701599991"/>
    <n v="0"/>
    <n v="0"/>
    <n v="0"/>
    <n v="377058.10701599991"/>
    <n v="0"/>
    <n v="0"/>
    <n v="0"/>
    <n v="0"/>
    <n v="0"/>
    <n v="377058.10701599991"/>
    <n v="0"/>
    <n v="0.81218316251246381"/>
    <n v="0.81218316251246381"/>
    <n v="0"/>
    <n v="0"/>
    <n v="113117.43210479997"/>
    <n v="113117.43210479997"/>
    <n v="0"/>
  </r>
  <r>
    <x v="7"/>
    <x v="10"/>
    <n v="0"/>
    <x v="2"/>
    <s v="Østdanmark"/>
    <n v="158026.23059752941"/>
    <n v="157434.65794343888"/>
    <n v="0"/>
    <n v="0"/>
    <n v="0"/>
    <n v="0"/>
    <n v="0"/>
    <n v="0"/>
    <n v="591.5726540905307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723.09839736855315"/>
    <n v="0"/>
    <n v="0"/>
    <n v="0"/>
    <n v="0"/>
    <n v="0"/>
    <n v="723.09839736855315"/>
    <n v="0"/>
    <n v="3.4006594529845688E-4"/>
    <n v="3.4006594529845688E-4"/>
    <n v="0"/>
    <n v="0"/>
    <n v="45.555199034218852"/>
    <n v="45.555199034218852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326375.63353920425"/>
    <n v="0"/>
    <n v="0"/>
    <n v="0"/>
    <n v="0"/>
    <n v="0"/>
    <n v="0"/>
    <n v="0"/>
    <n v="326375.63353920425"/>
    <n v="0"/>
    <n v="0"/>
    <n v="0"/>
    <n v="0"/>
    <n v="0"/>
    <n v="0"/>
    <n v="0"/>
    <n v="0"/>
    <n v="0"/>
    <n v="0"/>
  </r>
  <r>
    <x v="11"/>
    <x v="10"/>
    <n v="0"/>
    <x v="2"/>
    <s v="Østdanmark"/>
    <n v="9746.1676135051166"/>
    <n v="0"/>
    <n v="0"/>
    <n v="233795.01599247381"/>
    <n v="0"/>
    <n v="0"/>
    <n v="0"/>
    <n v="0"/>
    <n v="-224048.8483789686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4813432.2120521618"/>
    <n v="1464417.2058845721"/>
    <n v="0"/>
    <n v="0"/>
    <n v="0"/>
    <n v="0"/>
    <n v="0"/>
    <n v="459143.13977069111"/>
    <n v="2889871.8663968984"/>
    <n v="934419.49924003705"/>
    <n v="0"/>
    <n v="1.7192150761642633"/>
    <n v="1.7192150761642633"/>
    <n v="0"/>
    <n v="1.7192150761642633"/>
    <n v="261637.45978721039"/>
    <n v="261637.45978721039"/>
    <n v="0"/>
    <n v="261637.45978721039"/>
  </r>
  <r>
    <x v="14"/>
    <x v="10"/>
    <n v="0"/>
    <x v="2"/>
    <s v="Østdanmark"/>
    <n v="76755.597718799996"/>
    <n v="76755.597718799996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96017.71883274973"/>
    <n v="0"/>
    <n v="0"/>
    <n v="244869.51675001203"/>
    <n v="0"/>
    <n v="0"/>
    <n v="0"/>
    <n v="0"/>
    <n v="-48851.797917262302"/>
    <n v="0"/>
    <n v="0"/>
    <n v="0"/>
    <n v="0"/>
    <n v="0"/>
    <n v="0"/>
    <n v="0"/>
    <n v="0"/>
    <n v="0"/>
    <n v="0"/>
  </r>
  <r>
    <x v="16"/>
    <x v="5"/>
    <n v="1"/>
    <x v="2"/>
    <s v="Østdanmark"/>
    <n v="1307909.6390134778"/>
    <n v="85441.004824644508"/>
    <n v="103062.42440743271"/>
    <n v="0"/>
    <n v="0"/>
    <n v="0"/>
    <n v="260400.21651963948"/>
    <n v="859005.99326176126"/>
    <n v="0"/>
    <n v="0"/>
    <n v="260400.21651963948"/>
    <n v="0"/>
    <n v="2.691446208615651"/>
    <n v="0"/>
    <n v="2.691446208615651"/>
    <n v="0"/>
    <n v="221340.18404169354"/>
    <n v="0"/>
    <n v="221340.18404169354"/>
  </r>
  <r>
    <x v="17"/>
    <x v="1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</r>
  <r>
    <x v="20"/>
    <x v="10"/>
    <n v="0"/>
    <x v="2"/>
    <s v="Østdanmark"/>
    <n v="214499.14896736204"/>
    <n v="0"/>
    <n v="0"/>
    <n v="0"/>
    <n v="0"/>
    <n v="0"/>
    <n v="0"/>
    <n v="0"/>
    <n v="214499.14896736204"/>
    <n v="0"/>
    <n v="0"/>
    <n v="0"/>
    <n v="0"/>
    <n v="0"/>
    <n v="0"/>
    <n v="0"/>
    <n v="0"/>
    <n v="0"/>
    <n v="0"/>
  </r>
  <r>
    <x v="21"/>
    <x v="10"/>
    <n v="0"/>
    <x v="2"/>
    <s v="Østdanmark"/>
    <n v="525860.93853604153"/>
    <n v="0"/>
    <n v="0"/>
    <n v="111975.50765955324"/>
    <n v="0"/>
    <n v="0"/>
    <n v="0"/>
    <n v="0"/>
    <n v="413885.43087648827"/>
    <n v="0"/>
    <n v="0"/>
    <n v="0"/>
    <n v="0"/>
    <n v="0"/>
    <n v="0"/>
    <n v="0"/>
    <n v="0"/>
    <n v="0"/>
    <n v="0"/>
  </r>
  <r>
    <x v="22"/>
    <x v="5"/>
    <n v="1"/>
    <x v="2"/>
    <s v="Østdanmark"/>
    <n v="1970919.3501806939"/>
    <n v="721719.35529882624"/>
    <n v="0"/>
    <n v="268249.01834925939"/>
    <n v="0"/>
    <n v="0"/>
    <n v="0"/>
    <n v="0"/>
    <n v="980950.97653260827"/>
    <n v="409749.20427369978"/>
    <n v="0"/>
    <n v="1.4033336597488237"/>
    <n v="1.4033336597488237"/>
    <n v="0"/>
    <n v="1.4033336597488237"/>
    <n v="127022.25332484693"/>
    <n v="127022.25332484693"/>
    <n v="0"/>
    <n v="127022.25332484693"/>
  </r>
  <r>
    <x v="23"/>
    <x v="10"/>
    <n v="0"/>
    <x v="2"/>
    <s v="Østdanmark"/>
    <n v="0"/>
    <n v="0"/>
    <n v="0"/>
    <n v="0"/>
    <n v="0"/>
    <n v="242528.9746703179"/>
    <n v="0"/>
    <n v="0"/>
    <n v="-242528.9746703179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905156.40673249087"/>
    <n v="0"/>
    <n v="0"/>
    <n v="0"/>
    <n v="0"/>
    <n v="0"/>
    <n v="905156.40673249087"/>
    <n v="0"/>
    <n v="0.4581811215239196"/>
    <n v="0.4581811215239196"/>
    <n v="0"/>
    <n v="0"/>
    <n v="68791.886911669309"/>
    <n v="68791.886911669309"/>
    <n v="0"/>
  </r>
  <r>
    <x v="25"/>
    <x v="10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</r>
  <r>
    <x v="26"/>
    <x v="4"/>
    <n v="1"/>
    <x v="2"/>
    <s v="Østdanmark"/>
    <n v="1921297.1976394423"/>
    <n v="704814.2138566036"/>
    <n v="0"/>
    <n v="0"/>
    <n v="0"/>
    <n v="0"/>
    <n v="0"/>
    <n v="0"/>
    <n v="1216482.9837828386"/>
    <n v="949079.79962052265"/>
    <n v="0"/>
    <n v="3.4071964806376767"/>
    <n v="3.4071964806376767"/>
    <n v="0"/>
    <n v="3.4071964806376767"/>
    <n v="284723.93988615676"/>
    <n v="284723.93988615676"/>
    <n v="0"/>
    <n v="284723.93988615676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</r>
  <r>
    <x v="29"/>
    <x v="10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</r>
  <r>
    <x v="30"/>
    <x v="10"/>
    <n v="0"/>
    <x v="2"/>
    <s v="Østdanmark"/>
    <n v="471213.98105627781"/>
    <n v="0"/>
    <n v="0"/>
    <n v="0"/>
    <n v="0"/>
    <n v="0"/>
    <n v="0"/>
    <n v="0"/>
    <n v="471213.98105627781"/>
    <n v="0"/>
    <n v="0"/>
    <n v="0"/>
    <n v="0"/>
    <n v="0"/>
    <n v="0"/>
    <n v="0"/>
    <n v="0"/>
    <n v="0"/>
    <n v="0"/>
  </r>
  <r>
    <x v="31"/>
    <x v="7"/>
    <n v="1"/>
    <x v="2"/>
    <s v="Østdanmark"/>
    <n v="40236.261908677334"/>
    <n v="0"/>
    <n v="0"/>
    <n v="0"/>
    <n v="0"/>
    <n v="0"/>
    <n v="40236.261908677334"/>
    <n v="0"/>
    <n v="0"/>
    <n v="0"/>
    <n v="40236.261908677334"/>
    <n v="0"/>
    <n v="0.74034721911966284"/>
    <n v="0"/>
    <n v="0.74034721911966284"/>
    <n v="0"/>
    <n v="16698.048692101096"/>
    <n v="0"/>
    <n v="16698.048692101096"/>
  </r>
  <r>
    <x v="32"/>
    <x v="8"/>
    <n v="1"/>
    <x v="2"/>
    <s v="Østdanmark"/>
    <n v="481043.35622658633"/>
    <n v="0"/>
    <n v="0"/>
    <n v="0"/>
    <n v="0"/>
    <n v="0"/>
    <n v="481043.35622658633"/>
    <n v="0"/>
    <n v="0"/>
    <n v="0"/>
    <n v="481043.35622658633"/>
    <n v="0"/>
    <n v="4.3108356765848219"/>
    <n v="0"/>
    <n v="4.3108356765848219"/>
    <n v="0"/>
    <n v="0"/>
    <n v="0"/>
    <n v="0"/>
  </r>
  <r>
    <x v="33"/>
    <x v="8"/>
    <n v="1"/>
    <x v="2"/>
    <s v="Østdanmark"/>
    <n v="120260.83905664658"/>
    <n v="0"/>
    <n v="0"/>
    <n v="0"/>
    <n v="0"/>
    <n v="0"/>
    <n v="120260.83905664658"/>
    <n v="0"/>
    <n v="0"/>
    <n v="0"/>
    <n v="120260.83905664658"/>
    <n v="0"/>
    <n v="4.0009063142159782"/>
    <n v="0"/>
    <n v="4.0009063142159782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61921.91543146531"/>
    <n v="0"/>
    <n v="0"/>
    <n v="0"/>
    <n v="0"/>
    <n v="0"/>
    <n v="0"/>
    <n v="161921.91543146531"/>
    <n v="0"/>
    <n v="0"/>
    <n v="0"/>
    <n v="0"/>
    <n v="0"/>
    <n v="0"/>
    <n v="0"/>
    <n v="0"/>
    <n v="0"/>
    <n v="0"/>
    <n v="0"/>
  </r>
  <r>
    <x v="36"/>
    <x v="10"/>
    <n v="0"/>
    <x v="2"/>
    <s v="Østdanmark"/>
    <n v="80960.957715732657"/>
    <n v="32204.032301743569"/>
    <n v="0"/>
    <n v="0"/>
    <n v="0"/>
    <n v="0"/>
    <n v="0"/>
    <n v="0"/>
    <n v="48756.925413989084"/>
    <n v="0"/>
    <n v="0"/>
    <n v="0"/>
    <n v="0"/>
    <n v="0"/>
    <n v="0"/>
    <n v="0"/>
    <n v="0"/>
    <n v="0"/>
    <n v="0"/>
  </r>
  <r>
    <x v="37"/>
    <x v="9"/>
    <n v="1"/>
    <x v="2"/>
    <s v="Østdanmark"/>
    <n v="51815.012938068903"/>
    <n v="0"/>
    <n v="0"/>
    <n v="0"/>
    <n v="0"/>
    <n v="0"/>
    <n v="51815.012938068903"/>
    <n v="0"/>
    <n v="0"/>
    <n v="0"/>
    <n v="51815.012938068903"/>
    <n v="0"/>
    <n v="1.8135254528324114"/>
    <n v="0"/>
    <n v="1.8135254528324114"/>
    <n v="0"/>
    <n v="0"/>
    <n v="0"/>
    <n v="0"/>
  </r>
  <r>
    <x v="38"/>
    <x v="4"/>
    <n v="1"/>
    <x v="2"/>
    <s v="Østdanmark"/>
    <n v="2343164.0587474802"/>
    <n v="906249.70886479609"/>
    <n v="0"/>
    <n v="0"/>
    <n v="0"/>
    <n v="0"/>
    <n v="0"/>
    <n v="0"/>
    <n v="1436914.3498826842"/>
    <n v="730511.21798598068"/>
    <n v="0"/>
    <n v="1.9826366660626711"/>
    <n v="1.9826366660626711"/>
    <n v="0"/>
    <n v="1.9826366660626711"/>
    <n v="146102.24359719615"/>
    <n v="146102.24359719615"/>
    <n v="0"/>
    <n v="146102.24359719615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3500281.4918378997"/>
    <n v="0"/>
    <n v="0"/>
    <n v="0"/>
    <n v="0"/>
    <n v="0"/>
    <n v="3500281.4918378997"/>
    <n v="0"/>
    <n v="1.7466754672420306"/>
    <n v="1.7466754672420306"/>
    <n v="0"/>
    <n v="0"/>
    <n v="210016.88951027396"/>
    <n v="210016.88951027396"/>
    <n v="0"/>
  </r>
  <r>
    <x v="42"/>
    <x v="2"/>
    <n v="1"/>
    <x v="2"/>
    <s v="Østdanmark"/>
    <n v="2091197.4416372697"/>
    <n v="0"/>
    <n v="0"/>
    <n v="0"/>
    <n v="2091197.4416372697"/>
    <n v="0"/>
    <n v="0"/>
    <n v="0"/>
    <n v="0"/>
    <n v="0"/>
    <n v="2091197.4416372697"/>
    <n v="0"/>
    <n v="0.90088785785733594"/>
    <n v="0.90088785785733594"/>
    <n v="0"/>
    <n v="0"/>
    <n v="104559.87208186349"/>
    <n v="104559.87208186349"/>
    <n v="0"/>
  </r>
  <r>
    <x v="43"/>
    <x v="10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63992.86087361549"/>
    <n v="0"/>
    <n v="0"/>
    <n v="0"/>
    <n v="0"/>
    <n v="0"/>
    <n v="663992.86087361549"/>
    <n v="0"/>
    <n v="0"/>
    <n v="0"/>
    <n v="663992.86087361549"/>
    <n v="0"/>
    <n v="9.6236262786946671"/>
    <n v="0"/>
    <n v="9.6236262786946671"/>
    <n v="0"/>
    <n v="328399.80244040897"/>
    <n v="0"/>
    <n v="328399.80244040897"/>
  </r>
  <r>
    <x v="47"/>
    <x v="10"/>
    <n v="0"/>
    <x v="2"/>
    <s v="Østdanmark"/>
    <n v="192346.0860095199"/>
    <n v="0"/>
    <n v="0"/>
    <n v="0"/>
    <n v="0"/>
    <n v="0"/>
    <n v="0"/>
    <n v="192346.0860095199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741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742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108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742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E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7423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742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742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741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742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742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741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74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270</v>
      </c>
      <c r="B1" s="421"/>
      <c r="D1" s="75" t="s">
        <v>283</v>
      </c>
    </row>
    <row r="2" spans="1:6" x14ac:dyDescent="0.25">
      <c r="A2" s="6" t="s">
        <v>0</v>
      </c>
      <c r="B2" s="222" t="s">
        <v>302</v>
      </c>
    </row>
    <row r="4" spans="1:6" ht="30" customHeight="1" thickBot="1" x14ac:dyDescent="0.3">
      <c r="A4" s="420" t="s">
        <v>269</v>
      </c>
      <c r="B4" s="420"/>
      <c r="D4" s="75"/>
    </row>
    <row r="5" spans="1:6" ht="15.75" thickTop="1" x14ac:dyDescent="0.25">
      <c r="A5" s="254" t="s">
        <v>85</v>
      </c>
      <c r="B5" s="253" t="s">
        <v>304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2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2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305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zoomScale="55" zoomScaleNormal="55" workbookViewId="0">
      <selection activeCell="A38" sqref="A38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52" t="s">
        <v>297</v>
      </c>
      <c r="B1" s="251"/>
      <c r="C1" s="423" t="s">
        <v>296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1"/>
      <c r="B2" s="251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20" ht="15.75" x14ac:dyDescent="0.25">
      <c r="P34" s="340" t="s">
        <v>93</v>
      </c>
      <c r="Q34" s="340" t="s">
        <v>335</v>
      </c>
      <c r="R34" s="340" t="s">
        <v>336</v>
      </c>
    </row>
    <row r="35" spans="16:20" ht="15.75" x14ac:dyDescent="0.25">
      <c r="P35" s="340">
        <v>1990</v>
      </c>
      <c r="Q35" s="418">
        <v>20000000</v>
      </c>
      <c r="R35" s="341"/>
    </row>
    <row r="36" spans="16:20" ht="15.75" x14ac:dyDescent="0.25">
      <c r="P36" s="340">
        <f>År1</f>
        <v>2019</v>
      </c>
      <c r="Q36" s="419">
        <f>GETPIVOTDATA("Total",'CO2-pivot'!$A$1,"År",P36,"Sted2","CO2 - atmosfære")</f>
        <v>13911562.11827757</v>
      </c>
      <c r="R36" s="341">
        <f>1-Q36/$Q$35</f>
        <v>0.30442189408612153</v>
      </c>
    </row>
    <row r="37" spans="16:20" ht="15.75" x14ac:dyDescent="0.25">
      <c r="P37" s="340">
        <f>År2</f>
        <v>2030</v>
      </c>
      <c r="Q37" s="419">
        <f>GETPIVOTDATA("Total",'CO2-pivot'!$A$1,"År",P37,"Sted2","CO2 - atmosfære")</f>
        <v>5952813.188435493</v>
      </c>
      <c r="R37" s="341">
        <f t="shared" ref="R37:R38" si="0">1-Q37/$Q$35</f>
        <v>0.70235934057822536</v>
      </c>
      <c r="T37" s="416"/>
    </row>
    <row r="38" spans="16:20" ht="15.75" x14ac:dyDescent="0.25">
      <c r="P38" s="340">
        <f>År3</f>
        <v>2050</v>
      </c>
      <c r="Q38" s="419">
        <f>GETPIVOTDATA("Total",'CO2-pivot'!$A$1,"År",P38,"Sted2","CO2 - atmosfære")</f>
        <v>65514.057639753562</v>
      </c>
      <c r="R38" s="341">
        <f t="shared" si="0"/>
        <v>0.99672429711801236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337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182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261</v>
      </c>
    </row>
    <row r="12" spans="1:1" x14ac:dyDescent="0.25">
      <c r="A12" s="379" t="s">
        <v>110</v>
      </c>
    </row>
    <row r="13" spans="1:1" x14ac:dyDescent="0.25">
      <c r="A13" s="353" t="s">
        <v>230</v>
      </c>
    </row>
    <row r="14" spans="1:1" s="168" customFormat="1" x14ac:dyDescent="0.25">
      <c r="A14" s="380" t="s">
        <v>208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204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224</v>
      </c>
    </row>
    <row r="26" spans="1:1" x14ac:dyDescent="0.25">
      <c r="A26" s="356" t="s">
        <v>203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227</v>
      </c>
    </row>
    <row r="30" spans="1:1" x14ac:dyDescent="0.25">
      <c r="A30" s="357" t="s">
        <v>200</v>
      </c>
    </row>
    <row r="31" spans="1:1" x14ac:dyDescent="0.25">
      <c r="A31" s="350" t="s">
        <v>226</v>
      </c>
    </row>
    <row r="32" spans="1:1" x14ac:dyDescent="0.25">
      <c r="A32" s="413" t="s">
        <v>162</v>
      </c>
    </row>
    <row r="33" spans="1:1" x14ac:dyDescent="0.25">
      <c r="A33" s="359" t="s">
        <v>193</v>
      </c>
    </row>
    <row r="34" spans="1:1" x14ac:dyDescent="0.25">
      <c r="A34" s="354" t="s">
        <v>222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194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308</v>
      </c>
    </row>
    <row r="55" spans="1:1" x14ac:dyDescent="0.25">
      <c r="A55" s="387" t="s">
        <v>309</v>
      </c>
    </row>
    <row r="56" spans="1:1" x14ac:dyDescent="0.25">
      <c r="A56" s="362" t="s">
        <v>312</v>
      </c>
    </row>
    <row r="57" spans="1:1" x14ac:dyDescent="0.25">
      <c r="A57" s="347" t="s">
        <v>314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238</v>
      </c>
    </row>
    <row r="61" spans="1:1" x14ac:dyDescent="0.25">
      <c r="A61" s="392" t="s">
        <v>231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176</v>
      </c>
    </row>
    <row r="65" spans="1:8" x14ac:dyDescent="0.25">
      <c r="A65" s="371" t="s">
        <v>177</v>
      </c>
    </row>
    <row r="66" spans="1:8" x14ac:dyDescent="0.25">
      <c r="A66" s="372" t="s">
        <v>178</v>
      </c>
    </row>
    <row r="67" spans="1:8" x14ac:dyDescent="0.25">
      <c r="A67" s="373" t="s">
        <v>179</v>
      </c>
    </row>
    <row r="68" spans="1:8" x14ac:dyDescent="0.25">
      <c r="A68" s="374" t="s">
        <v>180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334</v>
      </c>
    </row>
    <row r="78" spans="1:8" x14ac:dyDescent="0.25">
      <c r="A78" s="349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C1" sqref="C1:D104857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0.5703125" style="1" bestFit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22" x14ac:dyDescent="0.25">
      <c r="A1" s="228" t="s">
        <v>272</v>
      </c>
      <c r="B1" s="75" t="s">
        <v>298</v>
      </c>
    </row>
    <row r="2" spans="1:22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306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/>
      <c r="C3" s="9">
        <f>L6</f>
        <v>78231.999999999985</v>
      </c>
      <c r="D3" s="22">
        <f>C3</f>
        <v>78231.999999999985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/>
      <c r="C4" s="9">
        <f>100000-C3</f>
        <v>21768.000000000015</v>
      </c>
      <c r="D4" s="22">
        <f>K6</f>
        <v>100501.99999999999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 t="s">
        <v>36</v>
      </c>
      <c r="B5" s="219" t="s">
        <v>267</v>
      </c>
      <c r="C5" s="9">
        <f>160000-1900</f>
        <v>158100</v>
      </c>
      <c r="D5" s="9">
        <v>438100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  <c r="T5" s="15">
        <f>SUMIFS($J5:$R5,$J$3:$R$3,T$3)/4293300</f>
        <v>0.13770992010807537</v>
      </c>
      <c r="U5" s="15">
        <f t="shared" ref="U5:V9" si="1">SUMIFS($J5:$R5,$J$3:$R$3,U$3)/4293300</f>
        <v>0.13770992010807537</v>
      </c>
      <c r="V5" s="15">
        <f t="shared" si="1"/>
        <v>0.13770992010807537</v>
      </c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2">SUM(J26,J36)</f>
        <v>2399636</v>
      </c>
      <c r="K6" s="17">
        <f t="shared" si="2"/>
        <v>100501.99999999999</v>
      </c>
      <c r="L6" s="17">
        <f t="shared" si="2"/>
        <v>78231.999999999985</v>
      </c>
      <c r="M6" s="18">
        <f t="shared" si="2"/>
        <v>2241536</v>
      </c>
      <c r="N6" s="18">
        <f t="shared" si="2"/>
        <v>78733.999999999971</v>
      </c>
      <c r="O6" s="18">
        <f t="shared" si="2"/>
        <v>0</v>
      </c>
      <c r="P6" s="18">
        <f t="shared" si="2"/>
        <v>1961536</v>
      </c>
      <c r="Q6" s="18">
        <f t="shared" si="2"/>
        <v>0</v>
      </c>
      <c r="R6" s="18">
        <f t="shared" si="2"/>
        <v>0</v>
      </c>
      <c r="T6" s="15">
        <f t="shared" ref="T6:T9" si="3">SUMIFS($J6:$R6,$J$3:$R$3,T$3)/4293300</f>
        <v>0.60055668134069362</v>
      </c>
      <c r="U6" s="15">
        <f t="shared" si="1"/>
        <v>0.54043975496704166</v>
      </c>
      <c r="V6" s="15">
        <f t="shared" si="1"/>
        <v>0.4568830503342417</v>
      </c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4">SUM(J27,J37)</f>
        <v>561900</v>
      </c>
      <c r="K7" s="17">
        <f t="shared" si="4"/>
        <v>0</v>
      </c>
      <c r="L7" s="17">
        <f t="shared" si="4"/>
        <v>0</v>
      </c>
      <c r="M7" s="18">
        <f t="shared" si="4"/>
        <v>720000</v>
      </c>
      <c r="N7" s="18">
        <f t="shared" si="4"/>
        <v>0</v>
      </c>
      <c r="O7" s="18">
        <f t="shared" si="4"/>
        <v>0</v>
      </c>
      <c r="P7" s="18">
        <f t="shared" si="4"/>
        <v>1000000</v>
      </c>
      <c r="Q7" s="18">
        <f t="shared" si="4"/>
        <v>0</v>
      </c>
      <c r="R7" s="18">
        <f t="shared" si="4"/>
        <v>0</v>
      </c>
      <c r="T7" s="15">
        <f t="shared" si="3"/>
        <v>0.13087834532876808</v>
      </c>
      <c r="U7" s="15">
        <f t="shared" si="1"/>
        <v>0.16770316539724686</v>
      </c>
      <c r="V7" s="15">
        <f t="shared" si="1"/>
        <v>0.23292106305173177</v>
      </c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5">SUM(J28,J38)</f>
        <v>360654</v>
      </c>
      <c r="K8" s="17">
        <f t="shared" si="5"/>
        <v>61497.999999999993</v>
      </c>
      <c r="L8" s="17">
        <f t="shared" si="5"/>
        <v>50767.999999999993</v>
      </c>
      <c r="M8" s="18">
        <f t="shared" si="5"/>
        <v>360654</v>
      </c>
      <c r="N8" s="18">
        <f t="shared" si="5"/>
        <v>83266</v>
      </c>
      <c r="O8" s="18">
        <f t="shared" si="5"/>
        <v>128999.99999999996</v>
      </c>
      <c r="P8" s="18">
        <f t="shared" si="5"/>
        <v>360654</v>
      </c>
      <c r="Q8" s="18">
        <f t="shared" si="5"/>
        <v>161999.99999999997</v>
      </c>
      <c r="R8" s="18">
        <f t="shared" si="5"/>
        <v>128999.99999999996</v>
      </c>
      <c r="T8" s="15">
        <f t="shared" si="3"/>
        <v>0.11015302913842499</v>
      </c>
      <c r="U8" s="15">
        <f t="shared" si="1"/>
        <v>0.13344513544359815</v>
      </c>
      <c r="V8" s="15">
        <f t="shared" si="1"/>
        <v>0.1517839424219132</v>
      </c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6">SUM(J29,J39)</f>
        <v>65860</v>
      </c>
      <c r="K9" s="19">
        <f t="shared" si="6"/>
        <v>0</v>
      </c>
      <c r="L9" s="19">
        <f t="shared" si="6"/>
        <v>0</v>
      </c>
      <c r="M9" s="91">
        <f t="shared" si="6"/>
        <v>65860</v>
      </c>
      <c r="N9" s="91">
        <f t="shared" si="6"/>
        <v>0</v>
      </c>
      <c r="O9" s="91">
        <f t="shared" si="6"/>
        <v>0</v>
      </c>
      <c r="P9" s="91">
        <f t="shared" si="6"/>
        <v>65860</v>
      </c>
      <c r="Q9" s="91">
        <f t="shared" si="6"/>
        <v>0</v>
      </c>
      <c r="R9" s="91">
        <f t="shared" si="6"/>
        <v>0</v>
      </c>
      <c r="T9" s="15">
        <f t="shared" si="3"/>
        <v>1.5340181212587053E-2</v>
      </c>
      <c r="U9" s="15">
        <f t="shared" si="1"/>
        <v>1.5340181212587053E-2</v>
      </c>
      <c r="V9" s="15">
        <f t="shared" si="1"/>
        <v>1.5340181212587053E-2</v>
      </c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7">SUM(J5:J9)</f>
        <v>3979280</v>
      </c>
      <c r="K10" s="20">
        <f t="shared" si="7"/>
        <v>161999.99999999997</v>
      </c>
      <c r="L10" s="20">
        <f t="shared" si="7"/>
        <v>128999.99999999997</v>
      </c>
      <c r="M10" s="21">
        <f t="shared" si="7"/>
        <v>3979280</v>
      </c>
      <c r="N10" s="21">
        <f t="shared" si="7"/>
        <v>161999.99999999997</v>
      </c>
      <c r="O10" s="21">
        <f t="shared" si="7"/>
        <v>128999.99999999996</v>
      </c>
      <c r="P10" s="21">
        <f t="shared" si="7"/>
        <v>3979280</v>
      </c>
      <c r="Q10" s="21">
        <f t="shared" si="7"/>
        <v>161999.99999999997</v>
      </c>
      <c r="R10" s="21">
        <f t="shared" si="7"/>
        <v>128999.99999999996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1704747.6483462581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71073.719384342752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0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1451989.7365468324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0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577387.94948388997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830145.86128331558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75164.786728182051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116449.18079330676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146238.5061125248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116449.18079330676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8">SUM(J25:J29)</f>
        <v>3030352.3130941684</v>
      </c>
      <c r="K30" s="268">
        <f t="shared" si="8"/>
        <v>146238.5061125248</v>
      </c>
      <c r="L30" s="268">
        <f t="shared" si="8"/>
        <v>116449.18079330679</v>
      </c>
      <c r="M30" s="271">
        <f t="shared" si="8"/>
        <v>3030352.3130941689</v>
      </c>
      <c r="N30" s="271">
        <f t="shared" si="8"/>
        <v>146238.5061125248</v>
      </c>
      <c r="O30" s="271">
        <f t="shared" si="8"/>
        <v>116449.18079330676</v>
      </c>
      <c r="P30" s="271">
        <f t="shared" si="8"/>
        <v>3030352.3130941684</v>
      </c>
      <c r="Q30" s="271">
        <f t="shared" si="8"/>
        <v>146238.5061125248</v>
      </c>
      <c r="R30" s="271">
        <f t="shared" si="8"/>
        <v>116449.18079330676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536788.35165374191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7660.2806156572242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509546.26345316751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142612.05051611003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169854.13871668442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8101.213271817951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12550.819206693192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15761.493887475173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12550.819206693192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9">SUM(J35:J39)</f>
        <v>948927.68690583168</v>
      </c>
      <c r="K40" s="268">
        <f t="shared" si="9"/>
        <v>15761.493887475175</v>
      </c>
      <c r="L40" s="268">
        <f t="shared" si="9"/>
        <v>12550.819206693195</v>
      </c>
      <c r="M40" s="271">
        <f t="shared" si="9"/>
        <v>948927.68690583168</v>
      </c>
      <c r="N40" s="271">
        <f t="shared" si="9"/>
        <v>15761.493887475175</v>
      </c>
      <c r="O40" s="271">
        <f t="shared" si="9"/>
        <v>12550.819206693192</v>
      </c>
      <c r="P40" s="271">
        <f t="shared" si="9"/>
        <v>948927.68690583168</v>
      </c>
      <c r="Q40" s="271">
        <f t="shared" si="9"/>
        <v>15761.493887475173</v>
      </c>
      <c r="R40" s="271">
        <f t="shared" si="9"/>
        <v>12550.819206693192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70" zoomScaleNormal="70" workbookViewId="0">
      <selection activeCell="E17" sqref="E17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1.1000000000000001</v>
      </c>
      <c r="E16" s="3">
        <v>1.2</v>
      </c>
      <c r="F16" s="12"/>
    </row>
    <row r="17" spans="2:11" x14ac:dyDescent="0.25">
      <c r="B17" s="2" t="s">
        <v>84</v>
      </c>
      <c r="C17" s="87">
        <v>0.59345000000000003</v>
      </c>
      <c r="D17" s="3">
        <v>0.8</v>
      </c>
      <c r="E17" s="3">
        <v>1</v>
      </c>
      <c r="F17" s="12"/>
    </row>
    <row r="18" spans="2:11" x14ac:dyDescent="0.25">
      <c r="B18" s="2" t="s">
        <v>141</v>
      </c>
      <c r="C18" s="87">
        <v>1</v>
      </c>
      <c r="D18" s="3">
        <v>1.1000000000000001</v>
      </c>
      <c r="E18" s="3">
        <v>1.2</v>
      </c>
      <c r="F18" s="12"/>
      <c r="G18" s="179"/>
    </row>
    <row r="20" spans="2:11" x14ac:dyDescent="0.25">
      <c r="B20" s="426" t="s">
        <v>325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787.33999999999969</v>
      </c>
      <c r="E26" s="10">
        <f>1%*Arealanvendelse!Q6</f>
        <v>0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0</v>
      </c>
      <c r="E27" s="116">
        <f>1%*Arealanvendelse!R6</f>
        <v>0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324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0.45</v>
      </c>
      <c r="E32" s="90">
        <v>0.48799999999999999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7.8E-2</v>
      </c>
      <c r="E33" s="90">
        <v>0.04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ref="D34:D43" si="1">C34</f>
        <v>6.5329688585482673E-2</v>
      </c>
      <c r="E34" s="90">
        <f t="shared" ref="E34:E44" si="2">D34</f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0.13200000000000001</v>
      </c>
      <c r="E35" s="90">
        <v>0.16500000000000001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1.4999999999999999E-2</v>
      </c>
      <c r="E36" s="90">
        <v>1.4999999999999999E-2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v>5.0999999999999997E-2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7.0999999999999994E-2</v>
      </c>
      <c r="E45" s="90">
        <v>0</v>
      </c>
      <c r="K45" s="12"/>
    </row>
    <row r="46" spans="2:11" x14ac:dyDescent="0.25">
      <c r="B46" s="25" t="s">
        <v>289</v>
      </c>
      <c r="C46" s="87"/>
      <c r="D46" s="89">
        <f>SUM(D32:D45)</f>
        <v>1.0003517853982797</v>
      </c>
      <c r="E46" s="89">
        <f>SUM(E32:E45)</f>
        <v>0.99988487299418305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196997.67884765728</v>
      </c>
      <c r="E47" s="115" cm="1">
        <f t="array" ref="E47">SUMPRODUCT((E32:E45&gt;$C$32:$C$45)*(E32:E45-$C$32:$C$45))*Arealanvendelse!P6</f>
        <v>235759.07729941601</v>
      </c>
      <c r="K47" s="12"/>
    </row>
    <row r="48" spans="2:11" x14ac:dyDescent="0.25">
      <c r="B48" s="25" t="s">
        <v>241</v>
      </c>
      <c r="C48" s="109"/>
      <c r="D48" s="115">
        <f>1%*Arealanvendelse!M6</f>
        <v>22415.360000000001</v>
      </c>
      <c r="E48" s="115">
        <f>1%*Arealanvendelse!P6</f>
        <v>19615.36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v>7.0000000000000001E-3</v>
      </c>
      <c r="E51" s="209">
        <v>8.0000000000000002E-3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zoomScale="85" zoomScaleNormal="85" workbookViewId="0">
      <selection activeCell="D3" sqref="D3:E13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316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0.4</v>
      </c>
      <c r="E3" s="311">
        <v>0.4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v>0.01</v>
      </c>
      <c r="E4" s="311">
        <f t="shared" ref="D4:E12" si="0">D4</f>
        <v>0.01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2.1000000000000001E-2</v>
      </c>
      <c r="E7" s="311">
        <v>8.5000000000000006E-2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0.115</v>
      </c>
      <c r="E8" s="311">
        <f t="shared" si="0"/>
        <v>0.115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0.02</v>
      </c>
      <c r="E9" s="311">
        <v>0.02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v>0.01</v>
      </c>
      <c r="E10" s="311">
        <f t="shared" si="0"/>
        <v>0.01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v>1.4999999999999999E-2</v>
      </c>
      <c r="E11" s="311">
        <v>2.5000000000000001E-2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v>0.15</v>
      </c>
      <c r="E12" s="311">
        <f t="shared" si="0"/>
        <v>0.15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v>0.01</v>
      </c>
      <c r="E13" s="311"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0.03</v>
      </c>
      <c r="F14" s="1" t="s">
        <v>317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0.08</v>
      </c>
      <c r="E15" s="311">
        <v>0.13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v>8.9999999999999993E-3</v>
      </c>
      <c r="E16" s="311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C17/2</f>
        <v>0.13564027900047404</v>
      </c>
      <c r="E17" s="311">
        <v>0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ROUND(SUM(D3:D17),3)</f>
        <v>1</v>
      </c>
      <c r="E18" s="120">
        <f>ROUND(SUM(E3:E17),3)</f>
        <v>1</v>
      </c>
      <c r="F18" s="315" t="s">
        <v>318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topLeftCell="A7" zoomScaleNormal="100" workbookViewId="0">
      <selection activeCell="D14" sqref="D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0.2</v>
      </c>
    </row>
    <row r="14" spans="1:4" x14ac:dyDescent="0.25">
      <c r="A14" s="2" t="s">
        <v>177</v>
      </c>
      <c r="B14" s="7">
        <v>0</v>
      </c>
      <c r="C14" s="8">
        <v>0.5</v>
      </c>
      <c r="D14" s="8">
        <v>0.3</v>
      </c>
    </row>
    <row r="15" spans="1:4" x14ac:dyDescent="0.25">
      <c r="A15" s="2" t="s">
        <v>178</v>
      </c>
      <c r="B15" s="7">
        <v>0</v>
      </c>
      <c r="C15" s="8">
        <v>0</v>
      </c>
      <c r="D15" s="8">
        <v>0.2</v>
      </c>
    </row>
    <row r="16" spans="1:4" x14ac:dyDescent="0.25">
      <c r="A16" s="2" t="s">
        <v>179</v>
      </c>
      <c r="B16" s="7">
        <v>0</v>
      </c>
      <c r="C16" s="8">
        <v>0.5</v>
      </c>
      <c r="D16" s="8">
        <v>0.3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/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46222.055713233916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8855.2812119194441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59081.597510016036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12619.330957254046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85038.265198349312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59147.391690149292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12892.833951848643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10028.968898627219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7562.301184588554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55900.0252030173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1015.707363177225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9291.7287908835842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82958.974488164633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12578.296098547649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7324.0102159544203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983.70204025864405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46222.055713233916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8855.2812119194441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59081.597510016036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12619.330957254046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85043.337395259441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59328.764761113795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12893.515208469264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10060.01997391618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7557.2289876784134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56044.683259491067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1015.0261065566061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9310.2412498671965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82642.493265960235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12530.015230599387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7314.4603107204312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982.41937393432829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7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328</v>
      </c>
    </row>
    <row r="48" spans="1:10" hidden="1" x14ac:dyDescent="0.25">
      <c r="A48" s="428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105303.65322324994</v>
      </c>
      <c r="E50" s="109">
        <f t="shared" ca="1" si="0"/>
        <v>0</v>
      </c>
      <c r="F50" s="109">
        <f t="shared" ca="1" si="0"/>
        <v>0</v>
      </c>
      <c r="G50" s="109">
        <f t="shared" ca="1" si="0"/>
        <v>21474.612169173488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126778.26539242343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92600.566382937861</v>
      </c>
      <c r="D51" s="109">
        <f t="shared" ca="1" si="0"/>
        <v>205330.40159728564</v>
      </c>
      <c r="E51" s="109">
        <f t="shared" ca="1" si="0"/>
        <v>0</v>
      </c>
      <c r="F51" s="109">
        <f t="shared" ca="1" si="0"/>
        <v>13908.541315025868</v>
      </c>
      <c r="G51" s="109">
        <f t="shared" ca="1" si="0"/>
        <v>32882.695828317097</v>
      </c>
      <c r="H51" s="109">
        <f t="shared" ca="1" si="2"/>
        <v>0</v>
      </c>
      <c r="I51" s="109">
        <f t="shared" ca="1" si="1"/>
        <v>106509.10769796373</v>
      </c>
      <c r="J51" s="109">
        <f t="shared" ca="1" si="1"/>
        <v>238213.09742560273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105303.65322324994</v>
      </c>
      <c r="E52" s="109">
        <f t="shared" ca="1" si="0"/>
        <v>0</v>
      </c>
      <c r="F52" s="109">
        <f t="shared" ca="1" si="0"/>
        <v>0</v>
      </c>
      <c r="G52" s="109">
        <f t="shared" ca="1" si="0"/>
        <v>21474.612169173488</v>
      </c>
      <c r="H52" s="109">
        <f t="shared" ca="1" si="2"/>
        <v>0</v>
      </c>
      <c r="I52" s="109">
        <f t="shared" ca="1" si="1"/>
        <v>0</v>
      </c>
      <c r="J52" s="109">
        <f t="shared" ca="1" si="1"/>
        <v>126778.26539242343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92600.566382937861</v>
      </c>
      <c r="D53" s="109">
        <f t="shared" ca="1" si="0"/>
        <v>205330.40159728553</v>
      </c>
      <c r="E53" s="109">
        <f t="shared" ca="1" si="0"/>
        <v>0</v>
      </c>
      <c r="F53" s="109">
        <f t="shared" ca="1" si="0"/>
        <v>13908.54131502587</v>
      </c>
      <c r="G53" s="109">
        <f t="shared" ca="1" si="0"/>
        <v>32882.69582831709</v>
      </c>
      <c r="H53" s="109">
        <f t="shared" ca="1" si="2"/>
        <v>0</v>
      </c>
      <c r="I53" s="109">
        <f t="shared" ca="1" si="1"/>
        <v>106509.10769796373</v>
      </c>
      <c r="J53" s="109">
        <f t="shared" ca="1" si="1"/>
        <v>238213.09742560261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331</v>
      </c>
      <c r="E1" s="168" t="s">
        <v>330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5074.9629037056475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7602.5420216999037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4469.265508445983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6996.8446264402392</v>
      </c>
      <c r="G14" s="168">
        <f ca="1">IF($C14-G$1&lt;År1,0,F13*(1-VLOOKUP($A14,[1]Hugst!$R$5:$W$9,MATCH(ROUNDUP((G$1)/10,0)*10,[1]Hugst!$R$4:$W$4,0))))</f>
        <v>7602.5420216999037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3982.6611163108487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6510.2402343051053</v>
      </c>
      <c r="G15" s="168">
        <f ca="1">IF($C15-G$1&lt;År1,0,F14*(1-VLOOKUP($A15,[1]Hugst!$R$5:$W$9,MATCH(ROUNDUP((G$1)/10,0)*10,[1]Hugst!$R$4:$W$4,0))))</f>
        <v>6996.8446264402392</v>
      </c>
      <c r="H15" s="168">
        <f ca="1">IF($C15-H$1&lt;År1,0,G14*(1-VLOOKUP($A15,[1]Hugst!$R$5:$W$9,MATCH(ROUNDUP((H$1)/10,0)*10,[1]Hugst!$R$4:$W$4,0))))</f>
        <v>7602.5420216999037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3591.341359054974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6118.9204770492306</v>
      </c>
      <c r="G16" s="168">
        <f ca="1">IF($C16-G$1&lt;År1,0,F15*(1-VLOOKUP($A16,[1]Hugst!$R$5:$W$9,MATCH(ROUNDUP((G$1)/10,0)*10,[1]Hugst!$R$4:$W$4,0))))</f>
        <v>6510.2402343051053</v>
      </c>
      <c r="H16" s="168">
        <f ca="1">IF($C16-H$1&lt;År1,0,G15*(1-VLOOKUP($A16,[1]Hugst!$R$5:$W$9,MATCH(ROUNDUP((H$1)/10,0)*10,[1]Hugst!$R$4:$W$4,0))))</f>
        <v>6996.8446264402392</v>
      </c>
      <c r="I16" s="168">
        <f ca="1">IF($C16-I$1&lt;År1,0,H15*(1-VLOOKUP($A16,[1]Hugst!$R$5:$W$9,MATCH(ROUNDUP((I$1)/10,0)*10,[1]Hugst!$R$4:$W$4,0))))</f>
        <v>7602.5420216999037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3276.2594909202417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5803.8386089144979</v>
      </c>
      <c r="G17" s="168">
        <f ca="1">IF($C17-G$1&lt;År1,0,F16*(1-VLOOKUP($A17,[1]Hugst!$R$5:$W$9,MATCH(ROUNDUP((G$1)/10,0)*10,[1]Hugst!$R$4:$W$4,0))))</f>
        <v>6118.9204770492306</v>
      </c>
      <c r="H17" s="168">
        <f ca="1">IF($C17-H$1&lt;År1,0,G16*(1-VLOOKUP($A17,[1]Hugst!$R$5:$W$9,MATCH(ROUNDUP((H$1)/10,0)*10,[1]Hugst!$R$4:$W$4,0))))</f>
        <v>6510.2402343051053</v>
      </c>
      <c r="I17" s="168">
        <f ca="1">IF($C17-I$1&lt;År1,0,H16*(1-VLOOKUP($A17,[1]Hugst!$R$5:$W$9,MATCH(ROUNDUP((I$1)/10,0)*10,[1]Hugst!$R$4:$W$4,0))))</f>
        <v>6996.8446264402392</v>
      </c>
      <c r="J17" s="168">
        <f ca="1">IF($C17-J$1&lt;År1,0,I16*(1-VLOOKUP($A17,[1]Hugst!$R$5:$W$9,MATCH(ROUNDUP((J$1)/10,0)*10,[1]Hugst!$R$4:$W$4,0))))</f>
        <v>7602.5420216999037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3022.178064394076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5549.7571823883318</v>
      </c>
      <c r="G18" s="168">
        <f ca="1">IF($C18-G$1&lt;År1,0,F17*(1-VLOOKUP($A18,[1]Hugst!$R$5:$W$9,MATCH(ROUNDUP((G$1)/10,0)*10,[1]Hugst!$R$4:$W$4,0))))</f>
        <v>5803.8386089144979</v>
      </c>
      <c r="H18" s="168">
        <f ca="1">IF($C18-H$1&lt;År1,0,G17*(1-VLOOKUP($A18,[1]Hugst!$R$5:$W$9,MATCH(ROUNDUP((H$1)/10,0)*10,[1]Hugst!$R$4:$W$4,0))))</f>
        <v>6118.9204770492306</v>
      </c>
      <c r="I18" s="168">
        <f ca="1">IF($C18-I$1&lt;År1,0,H17*(1-VLOOKUP($A18,[1]Hugst!$R$5:$W$9,MATCH(ROUNDUP((I$1)/10,0)*10,[1]Hugst!$R$4:$W$4,0))))</f>
        <v>6510.2402343051053</v>
      </c>
      <c r="J18" s="168">
        <f ca="1">IF($C18-J$1&lt;År1,0,I17*(1-VLOOKUP($A18,[1]Hugst!$R$5:$W$9,MATCH(ROUNDUP((J$1)/10,0)*10,[1]Hugst!$R$4:$W$4,0))))</f>
        <v>6996.8446264402392</v>
      </c>
      <c r="K18" s="168">
        <f ca="1">IF($C18-K$1&lt;År1,0,J17*(1-VLOOKUP($A18,[1]Hugst!$R$5:$W$9,MATCH(ROUNDUP((K$1)/10,0)*10,[1]Hugst!$R$4:$W$4,0))))</f>
        <v>7602.5420216999037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2816.9070708148556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5344.4861888091118</v>
      </c>
      <c r="G19" s="168">
        <f ca="1">IF($C19-G$1&lt;År1,0,F18*(1-VLOOKUP($A19,[1]Hugst!$R$5:$W$9,MATCH(ROUNDUP((G$1)/10,0)*10,[1]Hugst!$R$4:$W$4,0))))</f>
        <v>5549.7571823883318</v>
      </c>
      <c r="H19" s="168">
        <f ca="1">IF($C19-H$1&lt;År1,0,G18*(1-VLOOKUP($A19,[1]Hugst!$R$5:$W$9,MATCH(ROUNDUP((H$1)/10,0)*10,[1]Hugst!$R$4:$W$4,0))))</f>
        <v>5803.8386089144979</v>
      </c>
      <c r="I19" s="168">
        <f ca="1">IF($C19-I$1&lt;År1,0,H18*(1-VLOOKUP($A19,[1]Hugst!$R$5:$W$9,MATCH(ROUNDUP((I$1)/10,0)*10,[1]Hugst!$R$4:$W$4,0))))</f>
        <v>6118.9204770492306</v>
      </c>
      <c r="J19" s="168">
        <f ca="1">IF($C19-J$1&lt;År1,0,I18*(1-VLOOKUP($A19,[1]Hugst!$R$5:$W$9,MATCH(ROUNDUP((J$1)/10,0)*10,[1]Hugst!$R$4:$W$4,0))))</f>
        <v>6510.2402343051053</v>
      </c>
      <c r="K19" s="168">
        <f ca="1">IF($C19-K$1&lt;År1,0,J18*(1-VLOOKUP($A19,[1]Hugst!$R$5:$W$9,MATCH(ROUNDUP((K$1)/10,0)*10,[1]Hugst!$R$4:$W$4,0))))</f>
        <v>6996.8446264402392</v>
      </c>
      <c r="L19" s="168">
        <f ca="1">IF($C19-L$1&lt;År1,0,K18*(1-VLOOKUP($A19,[1]Hugst!$R$5:$W$9,MATCH(ROUNDUP((L$1)/10,0)*10,[1]Hugst!$R$4:$W$4,0))))</f>
        <v>7602.5420216999037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2650.6944528549839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5178.2735708492401</v>
      </c>
      <c r="G20" s="168">
        <f ca="1">IF($C20-G$1&lt;År1,0,F19*(1-VLOOKUP($A20,[1]Hugst!$R$5:$W$9,MATCH(ROUNDUP((G$1)/10,0)*10,[1]Hugst!$R$4:$W$4,0))))</f>
        <v>5344.4861888091118</v>
      </c>
      <c r="H20" s="168">
        <f ca="1">IF($C20-H$1&lt;År1,0,G19*(1-VLOOKUP($A20,[1]Hugst!$R$5:$W$9,MATCH(ROUNDUP((H$1)/10,0)*10,[1]Hugst!$R$4:$W$4,0))))</f>
        <v>5549.7571823883318</v>
      </c>
      <c r="I20" s="168">
        <f ca="1">IF($C20-I$1&lt;År1,0,H19*(1-VLOOKUP($A20,[1]Hugst!$R$5:$W$9,MATCH(ROUNDUP((I$1)/10,0)*10,[1]Hugst!$R$4:$W$4,0))))</f>
        <v>5803.8386089144979</v>
      </c>
      <c r="J20" s="168">
        <f ca="1">IF($C20-J$1&lt;År1,0,I19*(1-VLOOKUP($A20,[1]Hugst!$R$5:$W$9,MATCH(ROUNDUP((J$1)/10,0)*10,[1]Hugst!$R$4:$W$4,0))))</f>
        <v>6118.9204770492306</v>
      </c>
      <c r="K20" s="168">
        <f ca="1">IF($C20-K$1&lt;År1,0,J19*(1-VLOOKUP($A20,[1]Hugst!$R$5:$W$9,MATCH(ROUNDUP((K$1)/10,0)*10,[1]Hugst!$R$4:$W$4,0))))</f>
        <v>6510.2402343051053</v>
      </c>
      <c r="L20" s="168">
        <f ca="1">IF($C20-L$1&lt;År1,0,K19*(1-VLOOKUP($A20,[1]Hugst!$R$5:$W$9,MATCH(ROUNDUP((L$1)/10,0)*10,[1]Hugst!$R$4:$W$4,0))))</f>
        <v>6996.8446264402392</v>
      </c>
      <c r="M20" s="168">
        <f ca="1">IF($C20-M$1&lt;År1,0,L19*(1-VLOOKUP($A20,[1]Hugst!$R$5:$W$9,MATCH(ROUNDUP((M$1)/10,0)*10,[1]Hugst!$R$4:$W$4,0))))</f>
        <v>7602.5420216999037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2515.7385145060525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5043.3176325003087</v>
      </c>
      <c r="G21" s="168">
        <f ca="1">IF($C21-G$1&lt;År1,0,F20*(1-VLOOKUP($A21,[1]Hugst!$R$5:$W$9,MATCH(ROUNDUP((G$1)/10,0)*10,[1]Hugst!$R$4:$W$4,0))))</f>
        <v>5178.2735708492401</v>
      </c>
      <c r="H21" s="168">
        <f ca="1">IF($C21-H$1&lt;År1,0,G20*(1-VLOOKUP($A21,[1]Hugst!$R$5:$W$9,MATCH(ROUNDUP((H$1)/10,0)*10,[1]Hugst!$R$4:$W$4,0))))</f>
        <v>5344.4861888091118</v>
      </c>
      <c r="I21" s="168">
        <f ca="1">IF($C21-I$1&lt;År1,0,H20*(1-VLOOKUP($A21,[1]Hugst!$R$5:$W$9,MATCH(ROUNDUP((I$1)/10,0)*10,[1]Hugst!$R$4:$W$4,0))))</f>
        <v>5549.7571823883318</v>
      </c>
      <c r="J21" s="168">
        <f ca="1">IF($C21-J$1&lt;År1,0,I20*(1-VLOOKUP($A21,[1]Hugst!$R$5:$W$9,MATCH(ROUNDUP((J$1)/10,0)*10,[1]Hugst!$R$4:$W$4,0))))</f>
        <v>5803.8386089144979</v>
      </c>
      <c r="K21" s="168">
        <f ca="1">IF($C21-K$1&lt;År1,0,J20*(1-VLOOKUP($A21,[1]Hugst!$R$5:$W$9,MATCH(ROUNDUP((K$1)/10,0)*10,[1]Hugst!$R$4:$W$4,0))))</f>
        <v>6118.9204770492306</v>
      </c>
      <c r="L21" s="168">
        <f ca="1">IF($C21-L$1&lt;År1,0,K20*(1-VLOOKUP($A21,[1]Hugst!$R$5:$W$9,MATCH(ROUNDUP((L$1)/10,0)*10,[1]Hugst!$R$4:$W$4,0))))</f>
        <v>6510.2402343051053</v>
      </c>
      <c r="M21" s="168">
        <f ca="1">IF($C21-M$1&lt;År1,0,L20*(1-VLOOKUP($A21,[1]Hugst!$R$5:$W$9,MATCH(ROUNDUP((M$1)/10,0)*10,[1]Hugst!$R$4:$W$4,0))))</f>
        <v>6996.8446264402392</v>
      </c>
      <c r="N21" s="168">
        <f ca="1">IF($C21-N$1&lt;År1,0,M20*(1-VLOOKUP($A21,[1]Hugst!$R$5:$W$9,MATCH(ROUNDUP((N$1)/10,0)*10,[1]Hugst!$R$4:$W$4,0))))</f>
        <v>7602.5420216999037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2405.7978490658093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4933.376967060065</v>
      </c>
      <c r="G22" s="168">
        <f ca="1">IF($C22-G$1&lt;År1,0,F21*(1-VLOOKUP($A22,[1]Hugst!$R$5:$W$9,MATCH(ROUNDUP((G$1)/10,0)*10,[1]Hugst!$R$4:$W$4,0))))</f>
        <v>5043.3176325003087</v>
      </c>
      <c r="H22" s="168">
        <f ca="1">IF($C22-H$1&lt;År1,0,G21*(1-VLOOKUP($A22,[1]Hugst!$R$5:$W$9,MATCH(ROUNDUP((H$1)/10,0)*10,[1]Hugst!$R$4:$W$4,0))))</f>
        <v>5178.2735708492401</v>
      </c>
      <c r="I22" s="168">
        <f ca="1">IF($C22-I$1&lt;År1,0,H21*(1-VLOOKUP($A22,[1]Hugst!$R$5:$W$9,MATCH(ROUNDUP((I$1)/10,0)*10,[1]Hugst!$R$4:$W$4,0))))</f>
        <v>5344.4861888091118</v>
      </c>
      <c r="J22" s="168">
        <f ca="1">IF($C22-J$1&lt;År1,0,I21*(1-VLOOKUP($A22,[1]Hugst!$R$5:$W$9,MATCH(ROUNDUP((J$1)/10,0)*10,[1]Hugst!$R$4:$W$4,0))))</f>
        <v>5549.7571823883318</v>
      </c>
      <c r="K22" s="168">
        <f ca="1">IF($C22-K$1&lt;År1,0,J21*(1-VLOOKUP($A22,[1]Hugst!$R$5:$W$9,MATCH(ROUNDUP((K$1)/10,0)*10,[1]Hugst!$R$4:$W$4,0))))</f>
        <v>5803.8386089144979</v>
      </c>
      <c r="L22" s="168">
        <f ca="1">IF($C22-L$1&lt;År1,0,K21*(1-VLOOKUP($A22,[1]Hugst!$R$5:$W$9,MATCH(ROUNDUP((L$1)/10,0)*10,[1]Hugst!$R$4:$W$4,0))))</f>
        <v>6118.9204770492306</v>
      </c>
      <c r="M22" s="168">
        <f ca="1">IF($C22-M$1&lt;År1,0,L21*(1-VLOOKUP($A22,[1]Hugst!$R$5:$W$9,MATCH(ROUNDUP((M$1)/10,0)*10,[1]Hugst!$R$4:$W$4,0))))</f>
        <v>6510.2402343051053</v>
      </c>
      <c r="N22" s="168">
        <f ca="1">IF($C22-N$1&lt;År1,0,M21*(1-VLOOKUP($A22,[1]Hugst!$R$5:$W$9,MATCH(ROUNDUP((N$1)/10,0)*10,[1]Hugst!$R$4:$W$4,0))))</f>
        <v>6996.8446264402392</v>
      </c>
      <c r="O22" s="168">
        <f ca="1">IF($C22-O$1&lt;År1,0,N21*(1-VLOOKUP($A22,[1]Hugst!$R$5:$W$9,MATCH(ROUNDUP((O$1)/10,0)*10,[1]Hugst!$R$4:$W$4,0))))</f>
        <v>7602.5420216999037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2315.8792815263123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4843.4583995205685</v>
      </c>
      <c r="G23" s="168">
        <f ca="1">IF($C23-G$1&lt;År1,0,F22*(1-VLOOKUP($A23,[1]Hugst!$R$5:$W$9,MATCH(ROUNDUP((G$1)/10,0)*10,[1]Hugst!$R$4:$W$4,0))))</f>
        <v>4933.376967060065</v>
      </c>
      <c r="H23" s="168">
        <f ca="1">IF($C23-H$1&lt;År1,0,G22*(1-VLOOKUP($A23,[1]Hugst!$R$5:$W$9,MATCH(ROUNDUP((H$1)/10,0)*10,[1]Hugst!$R$4:$W$4,0))))</f>
        <v>5043.3176325003087</v>
      </c>
      <c r="I23" s="168">
        <f ca="1">IF($C23-I$1&lt;År1,0,H22*(1-VLOOKUP($A23,[1]Hugst!$R$5:$W$9,MATCH(ROUNDUP((I$1)/10,0)*10,[1]Hugst!$R$4:$W$4,0))))</f>
        <v>5178.2735708492401</v>
      </c>
      <c r="J23" s="168">
        <f ca="1">IF($C23-J$1&lt;År1,0,I22*(1-VLOOKUP($A23,[1]Hugst!$R$5:$W$9,MATCH(ROUNDUP((J$1)/10,0)*10,[1]Hugst!$R$4:$W$4,0))))</f>
        <v>5344.4861888091118</v>
      </c>
      <c r="K23" s="168">
        <f ca="1">IF($C23-K$1&lt;År1,0,J22*(1-VLOOKUP($A23,[1]Hugst!$R$5:$W$9,MATCH(ROUNDUP((K$1)/10,0)*10,[1]Hugst!$R$4:$W$4,0))))</f>
        <v>5549.7571823883318</v>
      </c>
      <c r="L23" s="168">
        <f ca="1">IF($C23-L$1&lt;År1,0,K22*(1-VLOOKUP($A23,[1]Hugst!$R$5:$W$9,MATCH(ROUNDUP((L$1)/10,0)*10,[1]Hugst!$R$4:$W$4,0))))</f>
        <v>5803.8386089144979</v>
      </c>
      <c r="M23" s="168">
        <f ca="1">IF($C23-M$1&lt;År1,0,L22*(1-VLOOKUP($A23,[1]Hugst!$R$5:$W$9,MATCH(ROUNDUP((M$1)/10,0)*10,[1]Hugst!$R$4:$W$4,0))))</f>
        <v>6118.9204770492306</v>
      </c>
      <c r="N23" s="168">
        <f ca="1">IF($C23-N$1&lt;År1,0,M22*(1-VLOOKUP($A23,[1]Hugst!$R$5:$W$9,MATCH(ROUNDUP((N$1)/10,0)*10,[1]Hugst!$R$4:$W$4,0))))</f>
        <v>6510.2402343051053</v>
      </c>
      <c r="O23" s="168">
        <f ca="1">IF($C23-O$1&lt;År1,0,N22*(1-VLOOKUP($A23,[1]Hugst!$R$5:$W$9,MATCH(ROUNDUP((O$1)/10,0)*10,[1]Hugst!$R$4:$W$4,0))))</f>
        <v>6996.8446264402392</v>
      </c>
      <c r="P23" s="168">
        <f ca="1">IF($C23-P$1&lt;År1,0,O22*(1-VLOOKUP($A23,[1]Hugst!$R$5:$W$9,MATCH(ROUNDUP((P$1)/10,0)*10,[1]Hugst!$R$4:$W$4,0))))</f>
        <v>7602.5420216999037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2241.9882224833564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4769.5673404776126</v>
      </c>
      <c r="G24" s="168">
        <f ca="1">IF($C24-G$1&lt;År1,0,F23*(1-VLOOKUP($A24,[1]Hugst!$R$5:$W$9,MATCH(ROUNDUP((G$1)/10,0)*10,[1]Hugst!$R$4:$W$4,0))))</f>
        <v>4843.4583995205685</v>
      </c>
      <c r="H24" s="168">
        <f ca="1">IF($C24-H$1&lt;År1,0,G23*(1-VLOOKUP($A24,[1]Hugst!$R$5:$W$9,MATCH(ROUNDUP((H$1)/10,0)*10,[1]Hugst!$R$4:$W$4,0))))</f>
        <v>4933.376967060065</v>
      </c>
      <c r="I24" s="168">
        <f ca="1">IF($C24-I$1&lt;År1,0,H23*(1-VLOOKUP($A24,[1]Hugst!$R$5:$W$9,MATCH(ROUNDUP((I$1)/10,0)*10,[1]Hugst!$R$4:$W$4,0))))</f>
        <v>5043.3176325003087</v>
      </c>
      <c r="J24" s="168">
        <f ca="1">IF($C24-J$1&lt;År1,0,I23*(1-VLOOKUP($A24,[1]Hugst!$R$5:$W$9,MATCH(ROUNDUP((J$1)/10,0)*10,[1]Hugst!$R$4:$W$4,0))))</f>
        <v>5178.2735708492401</v>
      </c>
      <c r="K24" s="168">
        <f ca="1">IF($C24-K$1&lt;År1,0,J23*(1-VLOOKUP($A24,[1]Hugst!$R$5:$W$9,MATCH(ROUNDUP((K$1)/10,0)*10,[1]Hugst!$R$4:$W$4,0))))</f>
        <v>5344.4861888091118</v>
      </c>
      <c r="L24" s="168">
        <f ca="1">IF($C24-L$1&lt;År1,0,K23*(1-VLOOKUP($A24,[1]Hugst!$R$5:$W$9,MATCH(ROUNDUP((L$1)/10,0)*10,[1]Hugst!$R$4:$W$4,0))))</f>
        <v>5549.7571823883318</v>
      </c>
      <c r="M24" s="168">
        <f ca="1">IF($C24-M$1&lt;År1,0,L23*(1-VLOOKUP($A24,[1]Hugst!$R$5:$W$9,MATCH(ROUNDUP((M$1)/10,0)*10,[1]Hugst!$R$4:$W$4,0))))</f>
        <v>5803.8386089144979</v>
      </c>
      <c r="N24" s="168">
        <f ca="1">IF($C24-N$1&lt;År1,0,M23*(1-VLOOKUP($A24,[1]Hugst!$R$5:$W$9,MATCH(ROUNDUP((N$1)/10,0)*10,[1]Hugst!$R$4:$W$4,0))))</f>
        <v>6118.9204770492306</v>
      </c>
      <c r="O24" s="168">
        <f ca="1">IF($C24-O$1&lt;År1,0,N23*(1-VLOOKUP($A24,[1]Hugst!$R$5:$W$9,MATCH(ROUNDUP((O$1)/10,0)*10,[1]Hugst!$R$4:$W$4,0))))</f>
        <v>6510.2402343051053</v>
      </c>
      <c r="P24" s="168">
        <f ca="1">IF($C24-P$1&lt;År1,0,O23*(1-VLOOKUP($A24,[1]Hugst!$R$5:$W$9,MATCH(ROUNDUP((P$1)/10,0)*10,[1]Hugst!$R$4:$W$4,0))))</f>
        <v>6996.8446264402392</v>
      </c>
      <c r="Q24" s="168">
        <f ca="1">IF($C24-Q$1&lt;År1,0,P23*(1-VLOOKUP($A24,[1]Hugst!$R$5:$W$9,MATCH(ROUNDUP((Q$1)/10,0)*10,[1]Hugst!$R$4:$W$4,0))))</f>
        <v>7602.5420216999037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2180.9289512626597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4708.5080692569154</v>
      </c>
      <c r="G25" s="168">
        <f ca="1">IF($C25-G$1&lt;År1,0,F24*(1-VLOOKUP($A25,[1]Hugst!$R$5:$W$9,MATCH(ROUNDUP((G$1)/10,0)*10,[1]Hugst!$R$4:$W$4,0))))</f>
        <v>4769.5673404776126</v>
      </c>
      <c r="H25" s="168">
        <f ca="1">IF($C25-H$1&lt;År1,0,G24*(1-VLOOKUP($A25,[1]Hugst!$R$5:$W$9,MATCH(ROUNDUP((H$1)/10,0)*10,[1]Hugst!$R$4:$W$4,0))))</f>
        <v>4843.4583995205685</v>
      </c>
      <c r="I25" s="168">
        <f ca="1">IF($C25-I$1&lt;År1,0,H24*(1-VLOOKUP($A25,[1]Hugst!$R$5:$W$9,MATCH(ROUNDUP((I$1)/10,0)*10,[1]Hugst!$R$4:$W$4,0))))</f>
        <v>4933.376967060065</v>
      </c>
      <c r="J25" s="168">
        <f ca="1">IF($C25-J$1&lt;År1,0,I24*(1-VLOOKUP($A25,[1]Hugst!$R$5:$W$9,MATCH(ROUNDUP((J$1)/10,0)*10,[1]Hugst!$R$4:$W$4,0))))</f>
        <v>5043.3176325003087</v>
      </c>
      <c r="K25" s="168">
        <f ca="1">IF($C25-K$1&lt;År1,0,J24*(1-VLOOKUP($A25,[1]Hugst!$R$5:$W$9,MATCH(ROUNDUP((K$1)/10,0)*10,[1]Hugst!$R$4:$W$4,0))))</f>
        <v>5178.2735708492401</v>
      </c>
      <c r="L25" s="168">
        <f ca="1">IF($C25-L$1&lt;År1,0,K24*(1-VLOOKUP($A25,[1]Hugst!$R$5:$W$9,MATCH(ROUNDUP((L$1)/10,0)*10,[1]Hugst!$R$4:$W$4,0))))</f>
        <v>5344.4861888091118</v>
      </c>
      <c r="M25" s="168">
        <f ca="1">IF($C25-M$1&lt;År1,0,L24*(1-VLOOKUP($A25,[1]Hugst!$R$5:$W$9,MATCH(ROUNDUP((M$1)/10,0)*10,[1]Hugst!$R$4:$W$4,0))))</f>
        <v>5549.7571823883318</v>
      </c>
      <c r="N25" s="168">
        <f ca="1">IF($C25-N$1&lt;År1,0,M24*(1-VLOOKUP($A25,[1]Hugst!$R$5:$W$9,MATCH(ROUNDUP((N$1)/10,0)*10,[1]Hugst!$R$4:$W$4,0))))</f>
        <v>5803.8386089144979</v>
      </c>
      <c r="O25" s="168">
        <f ca="1">IF($C25-O$1&lt;År1,0,N24*(1-VLOOKUP($A25,[1]Hugst!$R$5:$W$9,MATCH(ROUNDUP((O$1)/10,0)*10,[1]Hugst!$R$4:$W$4,0))))</f>
        <v>6118.9204770492306</v>
      </c>
      <c r="P25" s="168">
        <f ca="1">IF($C25-P$1&lt;År1,0,O24*(1-VLOOKUP($A25,[1]Hugst!$R$5:$W$9,MATCH(ROUNDUP((P$1)/10,0)*10,[1]Hugst!$R$4:$W$4,0))))</f>
        <v>6510.2402343051053</v>
      </c>
      <c r="Q25" s="168">
        <f ca="1">IF($C25-Q$1&lt;År1,0,P24*(1-VLOOKUP($A25,[1]Hugst!$R$5:$W$9,MATCH(ROUNDUP((Q$1)/10,0)*10,[1]Hugst!$R$4:$W$4,0))))</f>
        <v>6996.8446264402392</v>
      </c>
      <c r="R25" s="168">
        <f ca="1">IF($C25-R$1&lt;År1,0,Q24*(1-VLOOKUP($A25,[1]Hugst!$R$5:$W$9,MATCH(ROUNDUP((R$1)/10,0)*10,[1]Hugst!$R$4:$W$4,0))))</f>
        <v>7602.5420216999037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2130.1448424197297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4657.7239604139859</v>
      </c>
      <c r="G26" s="168">
        <f ca="1">IF($C26-G$1&lt;År1,0,F25*(1-VLOOKUP($A26,[1]Hugst!$R$5:$W$9,MATCH(ROUNDUP((G$1)/10,0)*10,[1]Hugst!$R$4:$W$4,0))))</f>
        <v>4708.5080692569154</v>
      </c>
      <c r="H26" s="168">
        <f ca="1">IF($C26-H$1&lt;År1,0,G25*(1-VLOOKUP($A26,[1]Hugst!$R$5:$W$9,MATCH(ROUNDUP((H$1)/10,0)*10,[1]Hugst!$R$4:$W$4,0))))</f>
        <v>4769.5673404776126</v>
      </c>
      <c r="I26" s="168">
        <f ca="1">IF($C26-I$1&lt;År1,0,H25*(1-VLOOKUP($A26,[1]Hugst!$R$5:$W$9,MATCH(ROUNDUP((I$1)/10,0)*10,[1]Hugst!$R$4:$W$4,0))))</f>
        <v>4843.4583995205685</v>
      </c>
      <c r="J26" s="168">
        <f ca="1">IF($C26-J$1&lt;År1,0,I25*(1-VLOOKUP($A26,[1]Hugst!$R$5:$W$9,MATCH(ROUNDUP((J$1)/10,0)*10,[1]Hugst!$R$4:$W$4,0))))</f>
        <v>4933.376967060065</v>
      </c>
      <c r="K26" s="168">
        <f ca="1">IF($C26-K$1&lt;År1,0,J25*(1-VLOOKUP($A26,[1]Hugst!$R$5:$W$9,MATCH(ROUNDUP((K$1)/10,0)*10,[1]Hugst!$R$4:$W$4,0))))</f>
        <v>5043.3176325003087</v>
      </c>
      <c r="L26" s="168">
        <f ca="1">IF($C26-L$1&lt;År1,0,K25*(1-VLOOKUP($A26,[1]Hugst!$R$5:$W$9,MATCH(ROUNDUP((L$1)/10,0)*10,[1]Hugst!$R$4:$W$4,0))))</f>
        <v>5178.2735708492401</v>
      </c>
      <c r="M26" s="168">
        <f ca="1">IF($C26-M$1&lt;År1,0,L25*(1-VLOOKUP($A26,[1]Hugst!$R$5:$W$9,MATCH(ROUNDUP((M$1)/10,0)*10,[1]Hugst!$R$4:$W$4,0))))</f>
        <v>5344.4861888091118</v>
      </c>
      <c r="N26" s="168">
        <f ca="1">IF($C26-N$1&lt;År1,0,M25*(1-VLOOKUP($A26,[1]Hugst!$R$5:$W$9,MATCH(ROUNDUP((N$1)/10,0)*10,[1]Hugst!$R$4:$W$4,0))))</f>
        <v>5549.7571823883318</v>
      </c>
      <c r="O26" s="168">
        <f ca="1">IF($C26-O$1&lt;År1,0,N25*(1-VLOOKUP($A26,[1]Hugst!$R$5:$W$9,MATCH(ROUNDUP((O$1)/10,0)*10,[1]Hugst!$R$4:$W$4,0))))</f>
        <v>5803.8386089144979</v>
      </c>
      <c r="P26" s="168">
        <f ca="1">IF($C26-P$1&lt;År1,0,O25*(1-VLOOKUP($A26,[1]Hugst!$R$5:$W$9,MATCH(ROUNDUP((P$1)/10,0)*10,[1]Hugst!$R$4:$W$4,0))))</f>
        <v>6118.9204770492306</v>
      </c>
      <c r="Q26" s="168">
        <f ca="1">IF($C26-Q$1&lt;År1,0,P25*(1-VLOOKUP($A26,[1]Hugst!$R$5:$W$9,MATCH(ROUNDUP((Q$1)/10,0)*10,[1]Hugst!$R$4:$W$4,0))))</f>
        <v>6510.2402343051053</v>
      </c>
      <c r="R26" s="168">
        <f ca="1">IF($C26-R$1&lt;År1,0,Q25*(1-VLOOKUP($A26,[1]Hugst!$R$5:$W$9,MATCH(ROUNDUP((R$1)/10,0)*10,[1]Hugst!$R$4:$W$4,0))))</f>
        <v>6996.8446264402392</v>
      </c>
      <c r="S26" s="168">
        <f ca="1">IF($C26-S$1&lt;År1,0,R25*(1-VLOOKUP($A26,[1]Hugst!$R$5:$W$9,MATCH(ROUNDUP((S$1)/10,0)*10,[1]Hugst!$R$4:$W$4,0))))</f>
        <v>7602.5420216999037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2087.5905469383347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4615.1696649325913</v>
      </c>
      <c r="G27" s="168">
        <f ca="1">IF($C27-G$1&lt;År1,0,F26*(1-VLOOKUP($A27,[1]Hugst!$R$5:$W$9,MATCH(ROUNDUP((G$1)/10,0)*10,[1]Hugst!$R$4:$W$4,0))))</f>
        <v>4657.7239604139859</v>
      </c>
      <c r="H27" s="168">
        <f ca="1">IF($C27-H$1&lt;År1,0,G26*(1-VLOOKUP($A27,[1]Hugst!$R$5:$W$9,MATCH(ROUNDUP((H$1)/10,0)*10,[1]Hugst!$R$4:$W$4,0))))</f>
        <v>4708.5080692569154</v>
      </c>
      <c r="I27" s="168">
        <f ca="1">IF($C27-I$1&lt;År1,0,H26*(1-VLOOKUP($A27,[1]Hugst!$R$5:$W$9,MATCH(ROUNDUP((I$1)/10,0)*10,[1]Hugst!$R$4:$W$4,0))))</f>
        <v>4769.5673404776126</v>
      </c>
      <c r="J27" s="168">
        <f ca="1">IF($C27-J$1&lt;År1,0,I26*(1-VLOOKUP($A27,[1]Hugst!$R$5:$W$9,MATCH(ROUNDUP((J$1)/10,0)*10,[1]Hugst!$R$4:$W$4,0))))</f>
        <v>4843.4583995205685</v>
      </c>
      <c r="K27" s="168">
        <f ca="1">IF($C27-K$1&lt;År1,0,J26*(1-VLOOKUP($A27,[1]Hugst!$R$5:$W$9,MATCH(ROUNDUP((K$1)/10,0)*10,[1]Hugst!$R$4:$W$4,0))))</f>
        <v>4933.376967060065</v>
      </c>
      <c r="L27" s="168">
        <f ca="1">IF($C27-L$1&lt;År1,0,K26*(1-VLOOKUP($A27,[1]Hugst!$R$5:$W$9,MATCH(ROUNDUP((L$1)/10,0)*10,[1]Hugst!$R$4:$W$4,0))))</f>
        <v>5043.3176325003087</v>
      </c>
      <c r="M27" s="168">
        <f ca="1">IF($C27-M$1&lt;År1,0,L26*(1-VLOOKUP($A27,[1]Hugst!$R$5:$W$9,MATCH(ROUNDUP((M$1)/10,0)*10,[1]Hugst!$R$4:$W$4,0))))</f>
        <v>5178.2735708492401</v>
      </c>
      <c r="N27" s="168">
        <f ca="1">IF($C27-N$1&lt;År1,0,M26*(1-VLOOKUP($A27,[1]Hugst!$R$5:$W$9,MATCH(ROUNDUP((N$1)/10,0)*10,[1]Hugst!$R$4:$W$4,0))))</f>
        <v>5344.4861888091118</v>
      </c>
      <c r="O27" s="168">
        <f ca="1">IF($C27-O$1&lt;År1,0,N26*(1-VLOOKUP($A27,[1]Hugst!$R$5:$W$9,MATCH(ROUNDUP((O$1)/10,0)*10,[1]Hugst!$R$4:$W$4,0))))</f>
        <v>5549.7571823883318</v>
      </c>
      <c r="P27" s="168">
        <f ca="1">IF($C27-P$1&lt;År1,0,O26*(1-VLOOKUP($A27,[1]Hugst!$R$5:$W$9,MATCH(ROUNDUP((P$1)/10,0)*10,[1]Hugst!$R$4:$W$4,0))))</f>
        <v>5803.8386089144979</v>
      </c>
      <c r="Q27" s="168">
        <f ca="1">IF($C27-Q$1&lt;År1,0,P26*(1-VLOOKUP($A27,[1]Hugst!$R$5:$W$9,MATCH(ROUNDUP((Q$1)/10,0)*10,[1]Hugst!$R$4:$W$4,0))))</f>
        <v>6118.9204770492306</v>
      </c>
      <c r="R27" s="168">
        <f ca="1">IF($C27-R$1&lt;År1,0,Q26*(1-VLOOKUP($A27,[1]Hugst!$R$5:$W$9,MATCH(ROUNDUP((R$1)/10,0)*10,[1]Hugst!$R$4:$W$4,0))))</f>
        <v>6510.2402343051053</v>
      </c>
      <c r="S27" s="168">
        <f ca="1">IF($C27-S$1&lt;År1,0,R26*(1-VLOOKUP($A27,[1]Hugst!$R$5:$W$9,MATCH(ROUNDUP((S$1)/10,0)*10,[1]Hugst!$R$4:$W$4,0))))</f>
        <v>6996.8446264402392</v>
      </c>
      <c r="T27" s="168">
        <f ca="1">IF($C27-T$1&lt;År1,0,S26*(1-VLOOKUP($A27,[1]Hugst!$R$5:$W$9,MATCH(ROUNDUP((T$1)/10,0)*10,[1]Hugst!$R$4:$W$4,0))))</f>
        <v>7602.5420216999037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2051.6297371882174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4579.2088551824736</v>
      </c>
      <c r="G28" s="168">
        <f ca="1">IF($C28-G$1&lt;År1,0,F27*(1-VLOOKUP($A28,[1]Hugst!$R$5:$W$9,MATCH(ROUNDUP((G$1)/10,0)*10,[1]Hugst!$R$4:$W$4,0))))</f>
        <v>4615.1696649325913</v>
      </c>
      <c r="H28" s="168">
        <f ca="1">IF($C28-H$1&lt;År1,0,G27*(1-VLOOKUP($A28,[1]Hugst!$R$5:$W$9,MATCH(ROUNDUP((H$1)/10,0)*10,[1]Hugst!$R$4:$W$4,0))))</f>
        <v>4657.7239604139859</v>
      </c>
      <c r="I28" s="168">
        <f ca="1">IF($C28-I$1&lt;År1,0,H27*(1-VLOOKUP($A28,[1]Hugst!$R$5:$W$9,MATCH(ROUNDUP((I$1)/10,0)*10,[1]Hugst!$R$4:$W$4,0))))</f>
        <v>4708.5080692569154</v>
      </c>
      <c r="J28" s="168">
        <f ca="1">IF($C28-J$1&lt;År1,0,I27*(1-VLOOKUP($A28,[1]Hugst!$R$5:$W$9,MATCH(ROUNDUP((J$1)/10,0)*10,[1]Hugst!$R$4:$W$4,0))))</f>
        <v>4769.5673404776126</v>
      </c>
      <c r="K28" s="168">
        <f ca="1">IF($C28-K$1&lt;År1,0,J27*(1-VLOOKUP($A28,[1]Hugst!$R$5:$W$9,MATCH(ROUNDUP((K$1)/10,0)*10,[1]Hugst!$R$4:$W$4,0))))</f>
        <v>4843.4583995205685</v>
      </c>
      <c r="L28" s="168">
        <f ca="1">IF($C28-L$1&lt;År1,0,K27*(1-VLOOKUP($A28,[1]Hugst!$R$5:$W$9,MATCH(ROUNDUP((L$1)/10,0)*10,[1]Hugst!$R$4:$W$4,0))))</f>
        <v>4933.376967060065</v>
      </c>
      <c r="M28" s="168">
        <f ca="1">IF($C28-M$1&lt;År1,0,L27*(1-VLOOKUP($A28,[1]Hugst!$R$5:$W$9,MATCH(ROUNDUP((M$1)/10,0)*10,[1]Hugst!$R$4:$W$4,0))))</f>
        <v>5043.3176325003087</v>
      </c>
      <c r="N28" s="168">
        <f ca="1">IF($C28-N$1&lt;År1,0,M27*(1-VLOOKUP($A28,[1]Hugst!$R$5:$W$9,MATCH(ROUNDUP((N$1)/10,0)*10,[1]Hugst!$R$4:$W$4,0))))</f>
        <v>5178.2735708492401</v>
      </c>
      <c r="O28" s="168">
        <f ca="1">IF($C28-O$1&lt;År1,0,N27*(1-VLOOKUP($A28,[1]Hugst!$R$5:$W$9,MATCH(ROUNDUP((O$1)/10,0)*10,[1]Hugst!$R$4:$W$4,0))))</f>
        <v>5344.4861888091118</v>
      </c>
      <c r="P28" s="168">
        <f ca="1">IF($C28-P$1&lt;År1,0,O27*(1-VLOOKUP($A28,[1]Hugst!$R$5:$W$9,MATCH(ROUNDUP((P$1)/10,0)*10,[1]Hugst!$R$4:$W$4,0))))</f>
        <v>5549.7571823883318</v>
      </c>
      <c r="Q28" s="168">
        <f ca="1">IF($C28-Q$1&lt;År1,0,P27*(1-VLOOKUP($A28,[1]Hugst!$R$5:$W$9,MATCH(ROUNDUP((Q$1)/10,0)*10,[1]Hugst!$R$4:$W$4,0))))</f>
        <v>5803.8386089144979</v>
      </c>
      <c r="R28" s="168">
        <f ca="1">IF($C28-R$1&lt;År1,0,Q27*(1-VLOOKUP($A28,[1]Hugst!$R$5:$W$9,MATCH(ROUNDUP((R$1)/10,0)*10,[1]Hugst!$R$4:$W$4,0))))</f>
        <v>6118.9204770492306</v>
      </c>
      <c r="S28" s="168">
        <f ca="1">IF($C28-S$1&lt;År1,0,R27*(1-VLOOKUP($A28,[1]Hugst!$R$5:$W$9,MATCH(ROUNDUP((S$1)/10,0)*10,[1]Hugst!$R$4:$W$4,0))))</f>
        <v>6510.2402343051053</v>
      </c>
      <c r="T28" s="168">
        <f ca="1">IF($C28-T$1&lt;År1,0,S27*(1-VLOOKUP($A28,[1]Hugst!$R$5:$W$9,MATCH(ROUNDUP((T$1)/10,0)*10,[1]Hugst!$R$4:$W$4,0))))</f>
        <v>6996.8446264402392</v>
      </c>
      <c r="U28" s="168">
        <f ca="1">IF($C28-U$1&lt;År1,0,T27*(1-VLOOKUP($A28,[1]Hugst!$R$5:$W$9,MATCH(ROUNDUP((U$1)/10,0)*10,[1]Hugst!$R$4:$W$4,0))))</f>
        <v>7602.5420216999037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2020.9533028899168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4548.532420884173</v>
      </c>
      <c r="G29" s="168">
        <f ca="1">IF($C29-G$1&lt;År1,0,F28*(1-VLOOKUP($A29,[1]Hugst!$R$5:$W$9,MATCH(ROUNDUP((G$1)/10,0)*10,[1]Hugst!$R$4:$W$4,0))))</f>
        <v>4579.2088551824736</v>
      </c>
      <c r="H29" s="168">
        <f ca="1">IF($C29-H$1&lt;År1,0,G28*(1-VLOOKUP($A29,[1]Hugst!$R$5:$W$9,MATCH(ROUNDUP((H$1)/10,0)*10,[1]Hugst!$R$4:$W$4,0))))</f>
        <v>4615.1696649325913</v>
      </c>
      <c r="I29" s="168">
        <f ca="1">IF($C29-I$1&lt;År1,0,H28*(1-VLOOKUP($A29,[1]Hugst!$R$5:$W$9,MATCH(ROUNDUP((I$1)/10,0)*10,[1]Hugst!$R$4:$W$4,0))))</f>
        <v>4657.7239604139859</v>
      </c>
      <c r="J29" s="168">
        <f ca="1">IF($C29-J$1&lt;År1,0,I28*(1-VLOOKUP($A29,[1]Hugst!$R$5:$W$9,MATCH(ROUNDUP((J$1)/10,0)*10,[1]Hugst!$R$4:$W$4,0))))</f>
        <v>4708.5080692569154</v>
      </c>
      <c r="K29" s="168">
        <f ca="1">IF($C29-K$1&lt;År1,0,J28*(1-VLOOKUP($A29,[1]Hugst!$R$5:$W$9,MATCH(ROUNDUP((K$1)/10,0)*10,[1]Hugst!$R$4:$W$4,0))))</f>
        <v>4769.5673404776126</v>
      </c>
      <c r="L29" s="168">
        <f ca="1">IF($C29-L$1&lt;År1,0,K28*(1-VLOOKUP($A29,[1]Hugst!$R$5:$W$9,MATCH(ROUNDUP((L$1)/10,0)*10,[1]Hugst!$R$4:$W$4,0))))</f>
        <v>4843.4583995205685</v>
      </c>
      <c r="M29" s="168">
        <f ca="1">IF($C29-M$1&lt;År1,0,L28*(1-VLOOKUP($A29,[1]Hugst!$R$5:$W$9,MATCH(ROUNDUP((M$1)/10,0)*10,[1]Hugst!$R$4:$W$4,0))))</f>
        <v>4933.376967060065</v>
      </c>
      <c r="N29" s="168">
        <f ca="1">IF($C29-N$1&lt;År1,0,M28*(1-VLOOKUP($A29,[1]Hugst!$R$5:$W$9,MATCH(ROUNDUP((N$1)/10,0)*10,[1]Hugst!$R$4:$W$4,0))))</f>
        <v>5043.3176325003087</v>
      </c>
      <c r="O29" s="168">
        <f ca="1">IF($C29-O$1&lt;År1,0,N28*(1-VLOOKUP($A29,[1]Hugst!$R$5:$W$9,MATCH(ROUNDUP((O$1)/10,0)*10,[1]Hugst!$R$4:$W$4,0))))</f>
        <v>5178.2735708492401</v>
      </c>
      <c r="P29" s="168">
        <f ca="1">IF($C29-P$1&lt;År1,0,O28*(1-VLOOKUP($A29,[1]Hugst!$R$5:$W$9,MATCH(ROUNDUP((P$1)/10,0)*10,[1]Hugst!$R$4:$W$4,0))))</f>
        <v>5344.4861888091118</v>
      </c>
      <c r="Q29" s="168">
        <f ca="1">IF($C29-Q$1&lt;År1,0,P28*(1-VLOOKUP($A29,[1]Hugst!$R$5:$W$9,MATCH(ROUNDUP((Q$1)/10,0)*10,[1]Hugst!$R$4:$W$4,0))))</f>
        <v>5549.7571823883318</v>
      </c>
      <c r="R29" s="168">
        <f ca="1">IF($C29-R$1&lt;År1,0,Q28*(1-VLOOKUP($A29,[1]Hugst!$R$5:$W$9,MATCH(ROUNDUP((R$1)/10,0)*10,[1]Hugst!$R$4:$W$4,0))))</f>
        <v>5803.8386089144979</v>
      </c>
      <c r="S29" s="168">
        <f ca="1">IF($C29-S$1&lt;År1,0,R28*(1-VLOOKUP($A29,[1]Hugst!$R$5:$W$9,MATCH(ROUNDUP((S$1)/10,0)*10,[1]Hugst!$R$4:$W$4,0))))</f>
        <v>6118.9204770492306</v>
      </c>
      <c r="T29" s="168">
        <f ca="1">IF($C29-T$1&lt;År1,0,S28*(1-VLOOKUP($A29,[1]Hugst!$R$5:$W$9,MATCH(ROUNDUP((T$1)/10,0)*10,[1]Hugst!$R$4:$W$4,0))))</f>
        <v>6510.2402343051053</v>
      </c>
      <c r="U29" s="168">
        <f ca="1">IF($C29-U$1&lt;År1,0,T28*(1-VLOOKUP($A29,[1]Hugst!$R$5:$W$9,MATCH(ROUNDUP((U$1)/10,0)*10,[1]Hugst!$R$4:$W$4,0))))</f>
        <v>6996.8446264402392</v>
      </c>
      <c r="V29" s="168">
        <f ca="1">IF($C29-V$1&lt;År1,0,U28*(1-VLOOKUP($A29,[1]Hugst!$R$5:$W$9,MATCH(ROUNDUP((V$1)/10,0)*10,[1]Hugst!$R$4:$W$4,0))))</f>
        <v>7602.5420216999037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1994.5139078855864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4522.0930258798426</v>
      </c>
      <c r="G30" s="168">
        <f ca="1">IF($C30-G$1&lt;År1,0,F29*(1-VLOOKUP($A30,[1]Hugst!$R$5:$W$9,MATCH(ROUNDUP((G$1)/10,0)*10,[1]Hugst!$R$4:$W$4,0))))</f>
        <v>4548.532420884173</v>
      </c>
      <c r="H30" s="168">
        <f ca="1">IF($C30-H$1&lt;År1,0,G29*(1-VLOOKUP($A30,[1]Hugst!$R$5:$W$9,MATCH(ROUNDUP((H$1)/10,0)*10,[1]Hugst!$R$4:$W$4,0))))</f>
        <v>4579.2088551824736</v>
      </c>
      <c r="I30" s="168">
        <f ca="1">IF($C30-I$1&lt;År1,0,H29*(1-VLOOKUP($A30,[1]Hugst!$R$5:$W$9,MATCH(ROUNDUP((I$1)/10,0)*10,[1]Hugst!$R$4:$W$4,0))))</f>
        <v>4615.1696649325913</v>
      </c>
      <c r="J30" s="168">
        <f ca="1">IF($C30-J$1&lt;År1,0,I29*(1-VLOOKUP($A30,[1]Hugst!$R$5:$W$9,MATCH(ROUNDUP((J$1)/10,0)*10,[1]Hugst!$R$4:$W$4,0))))</f>
        <v>4657.7239604139859</v>
      </c>
      <c r="K30" s="168">
        <f ca="1">IF($C30-K$1&lt;År1,0,J29*(1-VLOOKUP($A30,[1]Hugst!$R$5:$W$9,MATCH(ROUNDUP((K$1)/10,0)*10,[1]Hugst!$R$4:$W$4,0))))</f>
        <v>4708.5080692569154</v>
      </c>
      <c r="L30" s="168">
        <f ca="1">IF($C30-L$1&lt;År1,0,K29*(1-VLOOKUP($A30,[1]Hugst!$R$5:$W$9,MATCH(ROUNDUP((L$1)/10,0)*10,[1]Hugst!$R$4:$W$4,0))))</f>
        <v>4769.5673404776126</v>
      </c>
      <c r="M30" s="168">
        <f ca="1">IF($C30-M$1&lt;År1,0,L29*(1-VLOOKUP($A30,[1]Hugst!$R$5:$W$9,MATCH(ROUNDUP((M$1)/10,0)*10,[1]Hugst!$R$4:$W$4,0))))</f>
        <v>4843.4583995205685</v>
      </c>
      <c r="N30" s="168">
        <f ca="1">IF($C30-N$1&lt;År1,0,M29*(1-VLOOKUP($A30,[1]Hugst!$R$5:$W$9,MATCH(ROUNDUP((N$1)/10,0)*10,[1]Hugst!$R$4:$W$4,0))))</f>
        <v>4933.376967060065</v>
      </c>
      <c r="O30" s="168">
        <f ca="1">IF($C30-O$1&lt;År1,0,N29*(1-VLOOKUP($A30,[1]Hugst!$R$5:$W$9,MATCH(ROUNDUP((O$1)/10,0)*10,[1]Hugst!$R$4:$W$4,0))))</f>
        <v>5043.3176325003087</v>
      </c>
      <c r="P30" s="168">
        <f ca="1">IF($C30-P$1&lt;År1,0,O29*(1-VLOOKUP($A30,[1]Hugst!$R$5:$W$9,MATCH(ROUNDUP((P$1)/10,0)*10,[1]Hugst!$R$4:$W$4,0))))</f>
        <v>5178.2735708492401</v>
      </c>
      <c r="Q30" s="168">
        <f ca="1">IF($C30-Q$1&lt;År1,0,P29*(1-VLOOKUP($A30,[1]Hugst!$R$5:$W$9,MATCH(ROUNDUP((Q$1)/10,0)*10,[1]Hugst!$R$4:$W$4,0))))</f>
        <v>5344.4861888091118</v>
      </c>
      <c r="R30" s="168">
        <f ca="1">IF($C30-R$1&lt;År1,0,Q29*(1-VLOOKUP($A30,[1]Hugst!$R$5:$W$9,MATCH(ROUNDUP((R$1)/10,0)*10,[1]Hugst!$R$4:$W$4,0))))</f>
        <v>5549.7571823883318</v>
      </c>
      <c r="S30" s="168">
        <f ca="1">IF($C30-S$1&lt;År1,0,R29*(1-VLOOKUP($A30,[1]Hugst!$R$5:$W$9,MATCH(ROUNDUP((S$1)/10,0)*10,[1]Hugst!$R$4:$W$4,0))))</f>
        <v>5803.8386089144979</v>
      </c>
      <c r="T30" s="168">
        <f ca="1">IF($C30-T$1&lt;År1,0,S29*(1-VLOOKUP($A30,[1]Hugst!$R$5:$W$9,MATCH(ROUNDUP((T$1)/10,0)*10,[1]Hugst!$R$4:$W$4,0))))</f>
        <v>6118.9204770492306</v>
      </c>
      <c r="U30" s="168">
        <f ca="1">IF($C30-U$1&lt;År1,0,T29*(1-VLOOKUP($A30,[1]Hugst!$R$5:$W$9,MATCH(ROUNDUP((U$1)/10,0)*10,[1]Hugst!$R$4:$W$4,0))))</f>
        <v>6510.2402343051053</v>
      </c>
      <c r="V30" s="168">
        <f ca="1">IF($C30-V$1&lt;År1,0,U29*(1-VLOOKUP($A30,[1]Hugst!$R$5:$W$9,MATCH(ROUNDUP((V$1)/10,0)*10,[1]Hugst!$R$4:$W$4,0))))</f>
        <v>6996.8446264402392</v>
      </c>
      <c r="W30" s="168">
        <f ca="1">IF($C30-W$1&lt;År1,0,V29*(1-VLOOKUP($A30,[1]Hugst!$R$5:$W$9,MATCH(ROUNDUP((W$1)/10,0)*10,[1]Hugst!$R$4:$W$4,0))))</f>
        <v>7602.5420216999037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1971.4736355542673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4499.0527535485235</v>
      </c>
      <c r="G31" s="168">
        <f ca="1">IF($C31-G$1&lt;År1,0,F30*(1-VLOOKUP($A31,[1]Hugst!$R$5:$W$9,MATCH(ROUNDUP((G$1)/10,0)*10,[1]Hugst!$R$4:$W$4,0))))</f>
        <v>4522.0930258798426</v>
      </c>
      <c r="H31" s="168">
        <f ca="1">IF($C31-H$1&lt;År1,0,G30*(1-VLOOKUP($A31,[1]Hugst!$R$5:$W$9,MATCH(ROUNDUP((H$1)/10,0)*10,[1]Hugst!$R$4:$W$4,0))))</f>
        <v>4548.532420884173</v>
      </c>
      <c r="I31" s="168">
        <f ca="1">IF($C31-I$1&lt;År1,0,H30*(1-VLOOKUP($A31,[1]Hugst!$R$5:$W$9,MATCH(ROUNDUP((I$1)/10,0)*10,[1]Hugst!$R$4:$W$4,0))))</f>
        <v>4579.2088551824736</v>
      </c>
      <c r="J31" s="168">
        <f ca="1">IF($C31-J$1&lt;År1,0,I30*(1-VLOOKUP($A31,[1]Hugst!$R$5:$W$9,MATCH(ROUNDUP((J$1)/10,0)*10,[1]Hugst!$R$4:$W$4,0))))</f>
        <v>4615.1696649325913</v>
      </c>
      <c r="K31" s="168">
        <f ca="1">IF($C31-K$1&lt;År1,0,J30*(1-VLOOKUP($A31,[1]Hugst!$R$5:$W$9,MATCH(ROUNDUP((K$1)/10,0)*10,[1]Hugst!$R$4:$W$4,0))))</f>
        <v>4657.7239604139859</v>
      </c>
      <c r="L31" s="168">
        <f ca="1">IF($C31-L$1&lt;År1,0,K30*(1-VLOOKUP($A31,[1]Hugst!$R$5:$W$9,MATCH(ROUNDUP((L$1)/10,0)*10,[1]Hugst!$R$4:$W$4,0))))</f>
        <v>4708.5080692569154</v>
      </c>
      <c r="M31" s="168">
        <f ca="1">IF($C31-M$1&lt;År1,0,L30*(1-VLOOKUP($A31,[1]Hugst!$R$5:$W$9,MATCH(ROUNDUP((M$1)/10,0)*10,[1]Hugst!$R$4:$W$4,0))))</f>
        <v>4769.5673404776126</v>
      </c>
      <c r="N31" s="168">
        <f ca="1">IF($C31-N$1&lt;År1,0,M30*(1-VLOOKUP($A31,[1]Hugst!$R$5:$W$9,MATCH(ROUNDUP((N$1)/10,0)*10,[1]Hugst!$R$4:$W$4,0))))</f>
        <v>4843.4583995205685</v>
      </c>
      <c r="O31" s="168">
        <f ca="1">IF($C31-O$1&lt;År1,0,N30*(1-VLOOKUP($A31,[1]Hugst!$R$5:$W$9,MATCH(ROUNDUP((O$1)/10,0)*10,[1]Hugst!$R$4:$W$4,0))))</f>
        <v>4933.376967060065</v>
      </c>
      <c r="P31" s="168">
        <f ca="1">IF($C31-P$1&lt;År1,0,O30*(1-VLOOKUP($A31,[1]Hugst!$R$5:$W$9,MATCH(ROUNDUP((P$1)/10,0)*10,[1]Hugst!$R$4:$W$4,0))))</f>
        <v>5043.3176325003087</v>
      </c>
      <c r="Q31" s="168">
        <f ca="1">IF($C31-Q$1&lt;År1,0,P30*(1-VLOOKUP($A31,[1]Hugst!$R$5:$W$9,MATCH(ROUNDUP((Q$1)/10,0)*10,[1]Hugst!$R$4:$W$4,0))))</f>
        <v>5178.2735708492401</v>
      </c>
      <c r="R31" s="168">
        <f ca="1">IF($C31-R$1&lt;År1,0,Q30*(1-VLOOKUP($A31,[1]Hugst!$R$5:$W$9,MATCH(ROUNDUP((R$1)/10,0)*10,[1]Hugst!$R$4:$W$4,0))))</f>
        <v>5344.4861888091118</v>
      </c>
      <c r="S31" s="168">
        <f ca="1">IF($C31-S$1&lt;År1,0,R30*(1-VLOOKUP($A31,[1]Hugst!$R$5:$W$9,MATCH(ROUNDUP((S$1)/10,0)*10,[1]Hugst!$R$4:$W$4,0))))</f>
        <v>5549.7571823883318</v>
      </c>
      <c r="T31" s="168">
        <f ca="1">IF($C31-T$1&lt;År1,0,S30*(1-VLOOKUP($A31,[1]Hugst!$R$5:$W$9,MATCH(ROUNDUP((T$1)/10,0)*10,[1]Hugst!$R$4:$W$4,0))))</f>
        <v>5803.8386089144979</v>
      </c>
      <c r="U31" s="168">
        <f ca="1">IF($C31-U$1&lt;År1,0,T30*(1-VLOOKUP($A31,[1]Hugst!$R$5:$W$9,MATCH(ROUNDUP((U$1)/10,0)*10,[1]Hugst!$R$4:$W$4,0))))</f>
        <v>6118.9204770492306</v>
      </c>
      <c r="V31" s="168">
        <f ca="1">IF($C31-V$1&lt;År1,0,U30*(1-VLOOKUP($A31,[1]Hugst!$R$5:$W$9,MATCH(ROUNDUP((V$1)/10,0)*10,[1]Hugst!$R$4:$W$4,0))))</f>
        <v>6510.2402343051053</v>
      </c>
      <c r="W31" s="168">
        <f ca="1">IF($C31-W$1&lt;År1,0,V30*(1-VLOOKUP($A31,[1]Hugst!$R$5:$W$9,MATCH(ROUNDUP((W$1)/10,0)*10,[1]Hugst!$R$4:$W$4,0))))</f>
        <v>6996.8446264402392</v>
      </c>
      <c r="X31" s="168">
        <f ca="1">IF($C31-X$1&lt;År1,0,W30*(1-VLOOKUP($A31,[1]Hugst!$R$5:$W$9,MATCH(ROUNDUP((X$1)/10,0)*10,[1]Hugst!$R$4:$W$4,0))))</f>
        <v>7602.5420216999037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1951.1621051429743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4478.7412231372309</v>
      </c>
      <c r="G32" s="168">
        <f ca="1">IF($C32-G$1&lt;År1,0,F31*(1-VLOOKUP($A32,[1]Hugst!$R$5:$W$9,MATCH(ROUNDUP((G$1)/10,0)*10,[1]Hugst!$R$4:$W$4,0))))</f>
        <v>4499.0527535485235</v>
      </c>
      <c r="H32" s="168">
        <f ca="1">IF($C32-H$1&lt;År1,0,G31*(1-VLOOKUP($A32,[1]Hugst!$R$5:$W$9,MATCH(ROUNDUP((H$1)/10,0)*10,[1]Hugst!$R$4:$W$4,0))))</f>
        <v>4522.0930258798426</v>
      </c>
      <c r="I32" s="168">
        <f ca="1">IF($C32-I$1&lt;År1,0,H31*(1-VLOOKUP($A32,[1]Hugst!$R$5:$W$9,MATCH(ROUNDUP((I$1)/10,0)*10,[1]Hugst!$R$4:$W$4,0))))</f>
        <v>4548.532420884173</v>
      </c>
      <c r="J32" s="168">
        <f ca="1">IF($C32-J$1&lt;År1,0,I31*(1-VLOOKUP($A32,[1]Hugst!$R$5:$W$9,MATCH(ROUNDUP((J$1)/10,0)*10,[1]Hugst!$R$4:$W$4,0))))</f>
        <v>4579.2088551824736</v>
      </c>
      <c r="K32" s="168">
        <f ca="1">IF($C32-K$1&lt;År1,0,J31*(1-VLOOKUP($A32,[1]Hugst!$R$5:$W$9,MATCH(ROUNDUP((K$1)/10,0)*10,[1]Hugst!$R$4:$W$4,0))))</f>
        <v>4615.1696649325913</v>
      </c>
      <c r="L32" s="168">
        <f ca="1">IF($C32-L$1&lt;År1,0,K31*(1-VLOOKUP($A32,[1]Hugst!$R$5:$W$9,MATCH(ROUNDUP((L$1)/10,0)*10,[1]Hugst!$R$4:$W$4,0))))</f>
        <v>4657.7239604139859</v>
      </c>
      <c r="M32" s="168">
        <f ca="1">IF($C32-M$1&lt;År1,0,L31*(1-VLOOKUP($A32,[1]Hugst!$R$5:$W$9,MATCH(ROUNDUP((M$1)/10,0)*10,[1]Hugst!$R$4:$W$4,0))))</f>
        <v>4708.5080692569154</v>
      </c>
      <c r="N32" s="168">
        <f ca="1">IF($C32-N$1&lt;År1,0,M31*(1-VLOOKUP($A32,[1]Hugst!$R$5:$W$9,MATCH(ROUNDUP((N$1)/10,0)*10,[1]Hugst!$R$4:$W$4,0))))</f>
        <v>4769.5673404776126</v>
      </c>
      <c r="O32" s="168">
        <f ca="1">IF($C32-O$1&lt;År1,0,N31*(1-VLOOKUP($A32,[1]Hugst!$R$5:$W$9,MATCH(ROUNDUP((O$1)/10,0)*10,[1]Hugst!$R$4:$W$4,0))))</f>
        <v>4843.4583995205685</v>
      </c>
      <c r="P32" s="168">
        <f ca="1">IF($C32-P$1&lt;År1,0,O31*(1-VLOOKUP($A32,[1]Hugst!$R$5:$W$9,MATCH(ROUNDUP((P$1)/10,0)*10,[1]Hugst!$R$4:$W$4,0))))</f>
        <v>4933.376967060065</v>
      </c>
      <c r="Q32" s="168">
        <f ca="1">IF($C32-Q$1&lt;År1,0,P31*(1-VLOOKUP($A32,[1]Hugst!$R$5:$W$9,MATCH(ROUNDUP((Q$1)/10,0)*10,[1]Hugst!$R$4:$W$4,0))))</f>
        <v>5043.3176325003087</v>
      </c>
      <c r="R32" s="168">
        <f ca="1">IF($C32-R$1&lt;År1,0,Q31*(1-VLOOKUP($A32,[1]Hugst!$R$5:$W$9,MATCH(ROUNDUP((R$1)/10,0)*10,[1]Hugst!$R$4:$W$4,0))))</f>
        <v>5178.2735708492401</v>
      </c>
      <c r="S32" s="168">
        <f ca="1">IF($C32-S$1&lt;År1,0,R31*(1-VLOOKUP($A32,[1]Hugst!$R$5:$W$9,MATCH(ROUNDUP((S$1)/10,0)*10,[1]Hugst!$R$4:$W$4,0))))</f>
        <v>5344.4861888091118</v>
      </c>
      <c r="T32" s="168">
        <f ca="1">IF($C32-T$1&lt;År1,0,S31*(1-VLOOKUP($A32,[1]Hugst!$R$5:$W$9,MATCH(ROUNDUP((T$1)/10,0)*10,[1]Hugst!$R$4:$W$4,0))))</f>
        <v>5549.7571823883318</v>
      </c>
      <c r="U32" s="168">
        <f ca="1">IF($C32-U$1&lt;År1,0,T31*(1-VLOOKUP($A32,[1]Hugst!$R$5:$W$9,MATCH(ROUNDUP((U$1)/10,0)*10,[1]Hugst!$R$4:$W$4,0))))</f>
        <v>5803.8386089144979</v>
      </c>
      <c r="V32" s="168">
        <f ca="1">IF($C32-V$1&lt;År1,0,U31*(1-VLOOKUP($A32,[1]Hugst!$R$5:$W$9,MATCH(ROUNDUP((V$1)/10,0)*10,[1]Hugst!$R$4:$W$4,0))))</f>
        <v>6118.9204770492306</v>
      </c>
      <c r="W32" s="168">
        <f ca="1">IF($C32-W$1&lt;År1,0,V31*(1-VLOOKUP($A32,[1]Hugst!$R$5:$W$9,MATCH(ROUNDUP((W$1)/10,0)*10,[1]Hugst!$R$4:$W$4,0))))</f>
        <v>6510.2402343051053</v>
      </c>
      <c r="X32" s="168">
        <f ca="1">IF($C32-X$1&lt;År1,0,W31*(1-VLOOKUP($A32,[1]Hugst!$R$5:$W$9,MATCH(ROUNDUP((X$1)/10,0)*10,[1]Hugst!$R$4:$W$4,0))))</f>
        <v>6996.8446264402392</v>
      </c>
      <c r="Y32" s="168">
        <f ca="1">IF($C32-Y$1&lt;År1,0,X31*(1-VLOOKUP($A32,[1]Hugst!$R$5:$W$9,MATCH(ROUNDUP((Y$1)/10,0)*10,[1]Hugst!$R$4:$W$4,0))))</f>
        <v>7602.5420216999037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105303.65322324996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1485.4660552567891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1757.8869372625331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1308.1755139291472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1580.596395934891</v>
      </c>
      <c r="G45" s="168">
        <f ca="1">IF($C45-G$1&lt;År1,0,F44*(1-VLOOKUP($A45,[1]Hugst!$R$5:$W$9,MATCH(ROUNDUP((G$1)/10,0)*10,[1]Hugst!$R$4:$W$4,0))))</f>
        <v>1757.8869372625331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1165.7440675184146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1438.1649495241586</v>
      </c>
      <c r="G46" s="168">
        <f ca="1">IF($C46-G$1&lt;År1,0,F45*(1-VLOOKUP($A46,[1]Hugst!$R$5:$W$9,MATCH(ROUNDUP((G$1)/10,0)*10,[1]Hugst!$R$4:$W$4,0))))</f>
        <v>1580.596395934891</v>
      </c>
      <c r="H46" s="168">
        <f ca="1">IF($C46-H$1&lt;År1,0,G45*(1-VLOOKUP($A46,[1]Hugst!$R$5:$W$9,MATCH(ROUNDUP((H$1)/10,0)*10,[1]Hugst!$R$4:$W$4,0))))</f>
        <v>1757.8869372625331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1051.2028921079525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1323.6237741136965</v>
      </c>
      <c r="G47" s="168">
        <f ca="1">IF($C47-G$1&lt;År1,0,F46*(1-VLOOKUP($A47,[1]Hugst!$R$5:$W$9,MATCH(ROUNDUP((G$1)/10,0)*10,[1]Hugst!$R$4:$W$4,0))))</f>
        <v>1438.1649495241586</v>
      </c>
      <c r="H47" s="168">
        <f ca="1">IF($C47-H$1&lt;År1,0,G46*(1-VLOOKUP($A47,[1]Hugst!$R$5:$W$9,MATCH(ROUNDUP((H$1)/10,0)*10,[1]Hugst!$R$4:$W$4,0))))</f>
        <v>1580.596395934891</v>
      </c>
      <c r="I47" s="168">
        <f ca="1">IF($C47-I$1&lt;År1,0,H46*(1-VLOOKUP($A47,[1]Hugst!$R$5:$W$9,MATCH(ROUNDUP((I$1)/10,0)*10,[1]Hugst!$R$4:$W$4,0))))</f>
        <v>1757.8869372625331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958.97691358912107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1231.3977955948649</v>
      </c>
      <c r="G48" s="168">
        <f ca="1">IF($C48-G$1&lt;År1,0,F47*(1-VLOOKUP($A48,[1]Hugst!$R$5:$W$9,MATCH(ROUNDUP((G$1)/10,0)*10,[1]Hugst!$R$4:$W$4,0))))</f>
        <v>1323.6237741136965</v>
      </c>
      <c r="H48" s="168">
        <f ca="1">IF($C48-H$1&lt;År1,0,G47*(1-VLOOKUP($A48,[1]Hugst!$R$5:$W$9,MATCH(ROUNDUP((H$1)/10,0)*10,[1]Hugst!$R$4:$W$4,0))))</f>
        <v>1438.1649495241586</v>
      </c>
      <c r="I48" s="168">
        <f ca="1">IF($C48-I$1&lt;År1,0,H47*(1-VLOOKUP($A48,[1]Hugst!$R$5:$W$9,MATCH(ROUNDUP((I$1)/10,0)*10,[1]Hugst!$R$4:$W$4,0))))</f>
        <v>1580.596395934891</v>
      </c>
      <c r="J48" s="168">
        <f ca="1">IF($C48-J$1&lt;År1,0,I47*(1-VLOOKUP($A48,[1]Hugst!$R$5:$W$9,MATCH(ROUNDUP((J$1)/10,0)*10,[1]Hugst!$R$4:$W$4,0))))</f>
        <v>1757.8869372625331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884.60605777453679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1157.0269397802808</v>
      </c>
      <c r="G49" s="168">
        <f ca="1">IF($C49-G$1&lt;År1,0,F48*(1-VLOOKUP($A49,[1]Hugst!$R$5:$W$9,MATCH(ROUNDUP((G$1)/10,0)*10,[1]Hugst!$R$4:$W$4,0))))</f>
        <v>1231.3977955948649</v>
      </c>
      <c r="H49" s="168">
        <f ca="1">IF($C49-H$1&lt;År1,0,G48*(1-VLOOKUP($A49,[1]Hugst!$R$5:$W$9,MATCH(ROUNDUP((H$1)/10,0)*10,[1]Hugst!$R$4:$W$4,0))))</f>
        <v>1323.6237741136965</v>
      </c>
      <c r="I49" s="168">
        <f ca="1">IF($C49-I$1&lt;År1,0,H48*(1-VLOOKUP($A49,[1]Hugst!$R$5:$W$9,MATCH(ROUNDUP((I$1)/10,0)*10,[1]Hugst!$R$4:$W$4,0))))</f>
        <v>1438.1649495241586</v>
      </c>
      <c r="J49" s="168">
        <f ca="1">IF($C49-J$1&lt;År1,0,I48*(1-VLOOKUP($A49,[1]Hugst!$R$5:$W$9,MATCH(ROUNDUP((J$1)/10,0)*10,[1]Hugst!$R$4:$W$4,0))))</f>
        <v>1580.596395934891</v>
      </c>
      <c r="K49" s="168">
        <f ca="1">IF($C49-K$1&lt;År1,0,J48*(1-VLOOKUP($A49,[1]Hugst!$R$5:$W$9,MATCH(ROUNDUP((K$1)/10,0)*10,[1]Hugst!$R$4:$W$4,0))))</f>
        <v>1757.8869372625331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824.52225048835635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1096.9431324941002</v>
      </c>
      <c r="G50" s="168">
        <f ca="1">IF($C50-G$1&lt;År1,0,F49*(1-VLOOKUP($A50,[1]Hugst!$R$5:$W$9,MATCH(ROUNDUP((G$1)/10,0)*10,[1]Hugst!$R$4:$W$4,0))))</f>
        <v>1157.0269397802808</v>
      </c>
      <c r="H50" s="168">
        <f ca="1">IF($C50-H$1&lt;År1,0,G49*(1-VLOOKUP($A50,[1]Hugst!$R$5:$W$9,MATCH(ROUNDUP((H$1)/10,0)*10,[1]Hugst!$R$4:$W$4,0))))</f>
        <v>1231.3977955948649</v>
      </c>
      <c r="I50" s="168">
        <f ca="1">IF($C50-I$1&lt;År1,0,H49*(1-VLOOKUP($A50,[1]Hugst!$R$5:$W$9,MATCH(ROUNDUP((I$1)/10,0)*10,[1]Hugst!$R$4:$W$4,0))))</f>
        <v>1323.6237741136965</v>
      </c>
      <c r="J50" s="168">
        <f ca="1">IF($C50-J$1&lt;År1,0,I49*(1-VLOOKUP($A50,[1]Hugst!$R$5:$W$9,MATCH(ROUNDUP((J$1)/10,0)*10,[1]Hugst!$R$4:$W$4,0))))</f>
        <v>1438.1649495241586</v>
      </c>
      <c r="K50" s="168">
        <f ca="1">IF($C50-K$1&lt;År1,0,J49*(1-VLOOKUP($A50,[1]Hugst!$R$5:$W$9,MATCH(ROUNDUP((K$1)/10,0)*10,[1]Hugst!$R$4:$W$4,0))))</f>
        <v>1580.596395934891</v>
      </c>
      <c r="L50" s="168">
        <f ca="1">IF($C50-L$1&lt;År1,0,K49*(1-VLOOKUP($A50,[1]Hugst!$R$5:$W$9,MATCH(ROUNDUP((L$1)/10,0)*10,[1]Hugst!$R$4:$W$4,0))))</f>
        <v>1757.8869372625331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775.8710176380697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1048.2918996438136</v>
      </c>
      <c r="G51" s="168">
        <f ca="1">IF($C51-G$1&lt;År1,0,F50*(1-VLOOKUP($A51,[1]Hugst!$R$5:$W$9,MATCH(ROUNDUP((G$1)/10,0)*10,[1]Hugst!$R$4:$W$4,0))))</f>
        <v>1096.9431324941002</v>
      </c>
      <c r="H51" s="168">
        <f ca="1">IF($C51-H$1&lt;År1,0,G50*(1-VLOOKUP($A51,[1]Hugst!$R$5:$W$9,MATCH(ROUNDUP((H$1)/10,0)*10,[1]Hugst!$R$4:$W$4,0))))</f>
        <v>1157.0269397802808</v>
      </c>
      <c r="I51" s="168">
        <f ca="1">IF($C51-I$1&lt;År1,0,H50*(1-VLOOKUP($A51,[1]Hugst!$R$5:$W$9,MATCH(ROUNDUP((I$1)/10,0)*10,[1]Hugst!$R$4:$W$4,0))))</f>
        <v>1231.3977955948649</v>
      </c>
      <c r="J51" s="168">
        <f ca="1">IF($C51-J$1&lt;År1,0,I50*(1-VLOOKUP($A51,[1]Hugst!$R$5:$W$9,MATCH(ROUNDUP((J$1)/10,0)*10,[1]Hugst!$R$4:$W$4,0))))</f>
        <v>1323.6237741136965</v>
      </c>
      <c r="K51" s="168">
        <f ca="1">IF($C51-K$1&lt;År1,0,J50*(1-VLOOKUP($A51,[1]Hugst!$R$5:$W$9,MATCH(ROUNDUP((K$1)/10,0)*10,[1]Hugst!$R$4:$W$4,0))))</f>
        <v>1438.1649495241586</v>
      </c>
      <c r="L51" s="168">
        <f ca="1">IF($C51-L$1&lt;År1,0,K50*(1-VLOOKUP($A51,[1]Hugst!$R$5:$W$9,MATCH(ROUNDUP((L$1)/10,0)*10,[1]Hugst!$R$4:$W$4,0))))</f>
        <v>1580.596395934891</v>
      </c>
      <c r="M51" s="168">
        <f ca="1">IF($C51-M$1&lt;År1,0,L50*(1-VLOOKUP($A51,[1]Hugst!$R$5:$W$9,MATCH(ROUNDUP((M$1)/10,0)*10,[1]Hugst!$R$4:$W$4,0))))</f>
        <v>1757.8869372625331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736.3687652716003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1008.7896472773442</v>
      </c>
      <c r="G52" s="168">
        <f ca="1">IF($C52-G$1&lt;År1,0,F51*(1-VLOOKUP($A52,[1]Hugst!$R$5:$W$9,MATCH(ROUNDUP((G$1)/10,0)*10,[1]Hugst!$R$4:$W$4,0))))</f>
        <v>1048.2918996438136</v>
      </c>
      <c r="H52" s="168">
        <f ca="1">IF($C52-H$1&lt;År1,0,G51*(1-VLOOKUP($A52,[1]Hugst!$R$5:$W$9,MATCH(ROUNDUP((H$1)/10,0)*10,[1]Hugst!$R$4:$W$4,0))))</f>
        <v>1096.9431324941002</v>
      </c>
      <c r="I52" s="168">
        <f ca="1">IF($C52-I$1&lt;År1,0,H51*(1-VLOOKUP($A52,[1]Hugst!$R$5:$W$9,MATCH(ROUNDUP((I$1)/10,0)*10,[1]Hugst!$R$4:$W$4,0))))</f>
        <v>1157.0269397802808</v>
      </c>
      <c r="J52" s="168">
        <f ca="1">IF($C52-J$1&lt;År1,0,I51*(1-VLOOKUP($A52,[1]Hugst!$R$5:$W$9,MATCH(ROUNDUP((J$1)/10,0)*10,[1]Hugst!$R$4:$W$4,0))))</f>
        <v>1231.3977955948649</v>
      </c>
      <c r="K52" s="168">
        <f ca="1">IF($C52-K$1&lt;År1,0,J51*(1-VLOOKUP($A52,[1]Hugst!$R$5:$W$9,MATCH(ROUNDUP((K$1)/10,0)*10,[1]Hugst!$R$4:$W$4,0))))</f>
        <v>1323.6237741136965</v>
      </c>
      <c r="L52" s="168">
        <f ca="1">IF($C52-L$1&lt;År1,0,K51*(1-VLOOKUP($A52,[1]Hugst!$R$5:$W$9,MATCH(ROUNDUP((L$1)/10,0)*10,[1]Hugst!$R$4:$W$4,0))))</f>
        <v>1438.1649495241586</v>
      </c>
      <c r="M52" s="168">
        <f ca="1">IF($C52-M$1&lt;År1,0,L51*(1-VLOOKUP($A52,[1]Hugst!$R$5:$W$9,MATCH(ROUNDUP((M$1)/10,0)*10,[1]Hugst!$R$4:$W$4,0))))</f>
        <v>1580.596395934891</v>
      </c>
      <c r="N52" s="168">
        <f ca="1">IF($C52-N$1&lt;År1,0,M51*(1-VLOOKUP($A52,[1]Hugst!$R$5:$W$9,MATCH(ROUNDUP((N$1)/10,0)*10,[1]Hugst!$R$4:$W$4,0))))</f>
        <v>1757.8869372625331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704.18860362261807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976.60948562836199</v>
      </c>
      <c r="G53" s="168">
        <f ca="1">IF($C53-G$1&lt;År1,0,F52*(1-VLOOKUP($A53,[1]Hugst!$R$5:$W$9,MATCH(ROUNDUP((G$1)/10,0)*10,[1]Hugst!$R$4:$W$4,0))))</f>
        <v>1008.7896472773442</v>
      </c>
      <c r="H53" s="168">
        <f ca="1">IF($C53-H$1&lt;År1,0,G52*(1-VLOOKUP($A53,[1]Hugst!$R$5:$W$9,MATCH(ROUNDUP((H$1)/10,0)*10,[1]Hugst!$R$4:$W$4,0))))</f>
        <v>1048.2918996438136</v>
      </c>
      <c r="I53" s="168">
        <f ca="1">IF($C53-I$1&lt;År1,0,H52*(1-VLOOKUP($A53,[1]Hugst!$R$5:$W$9,MATCH(ROUNDUP((I$1)/10,0)*10,[1]Hugst!$R$4:$W$4,0))))</f>
        <v>1096.9431324941002</v>
      </c>
      <c r="J53" s="168">
        <f ca="1">IF($C53-J$1&lt;År1,0,I52*(1-VLOOKUP($A53,[1]Hugst!$R$5:$W$9,MATCH(ROUNDUP((J$1)/10,0)*10,[1]Hugst!$R$4:$W$4,0))))</f>
        <v>1157.0269397802808</v>
      </c>
      <c r="K53" s="168">
        <f ca="1">IF($C53-K$1&lt;År1,0,J52*(1-VLOOKUP($A53,[1]Hugst!$R$5:$W$9,MATCH(ROUNDUP((K$1)/10,0)*10,[1]Hugst!$R$4:$W$4,0))))</f>
        <v>1231.3977955948649</v>
      </c>
      <c r="L53" s="168">
        <f ca="1">IF($C53-L$1&lt;År1,0,K52*(1-VLOOKUP($A53,[1]Hugst!$R$5:$W$9,MATCH(ROUNDUP((L$1)/10,0)*10,[1]Hugst!$R$4:$W$4,0))))</f>
        <v>1323.6237741136965</v>
      </c>
      <c r="M53" s="168">
        <f ca="1">IF($C53-M$1&lt;År1,0,L52*(1-VLOOKUP($A53,[1]Hugst!$R$5:$W$9,MATCH(ROUNDUP((M$1)/10,0)*10,[1]Hugst!$R$4:$W$4,0))))</f>
        <v>1438.1649495241586</v>
      </c>
      <c r="N53" s="168">
        <f ca="1">IF($C53-N$1&lt;År1,0,M52*(1-VLOOKUP($A53,[1]Hugst!$R$5:$W$9,MATCH(ROUNDUP((N$1)/10,0)*10,[1]Hugst!$R$4:$W$4,0))))</f>
        <v>1580.596395934891</v>
      </c>
      <c r="O53" s="168">
        <f ca="1">IF($C53-O$1&lt;År1,0,N52*(1-VLOOKUP($A53,[1]Hugst!$R$5:$W$9,MATCH(ROUNDUP((O$1)/10,0)*10,[1]Hugst!$R$4:$W$4,0))))</f>
        <v>1757.8869372625331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677.86900634640551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950.28988835214943</v>
      </c>
      <c r="G54" s="168">
        <f ca="1">IF($C54-G$1&lt;År1,0,F53*(1-VLOOKUP($A54,[1]Hugst!$R$5:$W$9,MATCH(ROUNDUP((G$1)/10,0)*10,[1]Hugst!$R$4:$W$4,0))))</f>
        <v>976.60948562836199</v>
      </c>
      <c r="H54" s="168">
        <f ca="1">IF($C54-H$1&lt;År1,0,G53*(1-VLOOKUP($A54,[1]Hugst!$R$5:$W$9,MATCH(ROUNDUP((H$1)/10,0)*10,[1]Hugst!$R$4:$W$4,0))))</f>
        <v>1008.7896472773442</v>
      </c>
      <c r="I54" s="168">
        <f ca="1">IF($C54-I$1&lt;År1,0,H53*(1-VLOOKUP($A54,[1]Hugst!$R$5:$W$9,MATCH(ROUNDUP((I$1)/10,0)*10,[1]Hugst!$R$4:$W$4,0))))</f>
        <v>1048.2918996438136</v>
      </c>
      <c r="J54" s="168">
        <f ca="1">IF($C54-J$1&lt;År1,0,I53*(1-VLOOKUP($A54,[1]Hugst!$R$5:$W$9,MATCH(ROUNDUP((J$1)/10,0)*10,[1]Hugst!$R$4:$W$4,0))))</f>
        <v>1096.9431324941002</v>
      </c>
      <c r="K54" s="168">
        <f ca="1">IF($C54-K$1&lt;År1,0,J53*(1-VLOOKUP($A54,[1]Hugst!$R$5:$W$9,MATCH(ROUNDUP((K$1)/10,0)*10,[1]Hugst!$R$4:$W$4,0))))</f>
        <v>1157.0269397802808</v>
      </c>
      <c r="L54" s="168">
        <f ca="1">IF($C54-L$1&lt;År1,0,K53*(1-VLOOKUP($A54,[1]Hugst!$R$5:$W$9,MATCH(ROUNDUP((L$1)/10,0)*10,[1]Hugst!$R$4:$W$4,0))))</f>
        <v>1231.3977955948649</v>
      </c>
      <c r="M54" s="168">
        <f ca="1">IF($C54-M$1&lt;År1,0,L53*(1-VLOOKUP($A54,[1]Hugst!$R$5:$W$9,MATCH(ROUNDUP((M$1)/10,0)*10,[1]Hugst!$R$4:$W$4,0))))</f>
        <v>1323.6237741136965</v>
      </c>
      <c r="N54" s="168">
        <f ca="1">IF($C54-N$1&lt;År1,0,M53*(1-VLOOKUP($A54,[1]Hugst!$R$5:$W$9,MATCH(ROUNDUP((N$1)/10,0)*10,[1]Hugst!$R$4:$W$4,0))))</f>
        <v>1438.1649495241586</v>
      </c>
      <c r="O54" s="168">
        <f ca="1">IF($C54-O$1&lt;År1,0,N53*(1-VLOOKUP($A54,[1]Hugst!$R$5:$W$9,MATCH(ROUNDUP((O$1)/10,0)*10,[1]Hugst!$R$4:$W$4,0))))</f>
        <v>1580.596395934891</v>
      </c>
      <c r="P54" s="168">
        <f ca="1">IF($C54-P$1&lt;År1,0,O53*(1-VLOOKUP($A54,[1]Hugst!$R$5:$W$9,MATCH(ROUNDUP((P$1)/10,0)*10,[1]Hugst!$R$4:$W$4,0))))</f>
        <v>1757.8869372625331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656.24073790819966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928.66161991394358</v>
      </c>
      <c r="G55" s="168">
        <f ca="1">IF($C55-G$1&lt;År1,0,F54*(1-VLOOKUP($A55,[1]Hugst!$R$5:$W$9,MATCH(ROUNDUP((G$1)/10,0)*10,[1]Hugst!$R$4:$W$4,0))))</f>
        <v>950.28988835214943</v>
      </c>
      <c r="H55" s="168">
        <f ca="1">IF($C55-H$1&lt;År1,0,G54*(1-VLOOKUP($A55,[1]Hugst!$R$5:$W$9,MATCH(ROUNDUP((H$1)/10,0)*10,[1]Hugst!$R$4:$W$4,0))))</f>
        <v>976.60948562836199</v>
      </c>
      <c r="I55" s="168">
        <f ca="1">IF($C55-I$1&lt;År1,0,H54*(1-VLOOKUP($A55,[1]Hugst!$R$5:$W$9,MATCH(ROUNDUP((I$1)/10,0)*10,[1]Hugst!$R$4:$W$4,0))))</f>
        <v>1008.7896472773442</v>
      </c>
      <c r="J55" s="168">
        <f ca="1">IF($C55-J$1&lt;År1,0,I54*(1-VLOOKUP($A55,[1]Hugst!$R$5:$W$9,MATCH(ROUNDUP((J$1)/10,0)*10,[1]Hugst!$R$4:$W$4,0))))</f>
        <v>1048.2918996438136</v>
      </c>
      <c r="K55" s="168">
        <f ca="1">IF($C55-K$1&lt;År1,0,J54*(1-VLOOKUP($A55,[1]Hugst!$R$5:$W$9,MATCH(ROUNDUP((K$1)/10,0)*10,[1]Hugst!$R$4:$W$4,0))))</f>
        <v>1096.9431324941002</v>
      </c>
      <c r="L55" s="168">
        <f ca="1">IF($C55-L$1&lt;År1,0,K54*(1-VLOOKUP($A55,[1]Hugst!$R$5:$W$9,MATCH(ROUNDUP((L$1)/10,0)*10,[1]Hugst!$R$4:$W$4,0))))</f>
        <v>1157.0269397802808</v>
      </c>
      <c r="M55" s="168">
        <f ca="1">IF($C55-M$1&lt;År1,0,L54*(1-VLOOKUP($A55,[1]Hugst!$R$5:$W$9,MATCH(ROUNDUP((M$1)/10,0)*10,[1]Hugst!$R$4:$W$4,0))))</f>
        <v>1231.3977955948649</v>
      </c>
      <c r="N55" s="168">
        <f ca="1">IF($C55-N$1&lt;År1,0,M54*(1-VLOOKUP($A55,[1]Hugst!$R$5:$W$9,MATCH(ROUNDUP((N$1)/10,0)*10,[1]Hugst!$R$4:$W$4,0))))</f>
        <v>1323.6237741136965</v>
      </c>
      <c r="O55" s="168">
        <f ca="1">IF($C55-O$1&lt;År1,0,N54*(1-VLOOKUP($A55,[1]Hugst!$R$5:$W$9,MATCH(ROUNDUP((O$1)/10,0)*10,[1]Hugst!$R$4:$W$4,0))))</f>
        <v>1438.1649495241586</v>
      </c>
      <c r="P55" s="168">
        <f ca="1">IF($C55-P$1&lt;År1,0,O54*(1-VLOOKUP($A55,[1]Hugst!$R$5:$W$9,MATCH(ROUNDUP((P$1)/10,0)*10,[1]Hugst!$R$4:$W$4,0))))</f>
        <v>1580.596395934891</v>
      </c>
      <c r="Q55" s="168">
        <f ca="1">IF($C55-Q$1&lt;År1,0,P54*(1-VLOOKUP($A55,[1]Hugst!$R$5:$W$9,MATCH(ROUNDUP((Q$1)/10,0)*10,[1]Hugst!$R$4:$W$4,0))))</f>
        <v>1757.8869372625331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638.3683954934736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910.78927749921752</v>
      </c>
      <c r="G56" s="168">
        <f ca="1">IF($C56-G$1&lt;År1,0,F55*(1-VLOOKUP($A56,[1]Hugst!$R$5:$W$9,MATCH(ROUNDUP((G$1)/10,0)*10,[1]Hugst!$R$4:$W$4,0))))</f>
        <v>928.66161991394358</v>
      </c>
      <c r="H56" s="168">
        <f ca="1">IF($C56-H$1&lt;År1,0,G55*(1-VLOOKUP($A56,[1]Hugst!$R$5:$W$9,MATCH(ROUNDUP((H$1)/10,0)*10,[1]Hugst!$R$4:$W$4,0))))</f>
        <v>950.28988835214943</v>
      </c>
      <c r="I56" s="168">
        <f ca="1">IF($C56-I$1&lt;År1,0,H55*(1-VLOOKUP($A56,[1]Hugst!$R$5:$W$9,MATCH(ROUNDUP((I$1)/10,0)*10,[1]Hugst!$R$4:$W$4,0))))</f>
        <v>976.60948562836199</v>
      </c>
      <c r="J56" s="168">
        <f ca="1">IF($C56-J$1&lt;År1,0,I55*(1-VLOOKUP($A56,[1]Hugst!$R$5:$W$9,MATCH(ROUNDUP((J$1)/10,0)*10,[1]Hugst!$R$4:$W$4,0))))</f>
        <v>1008.7896472773442</v>
      </c>
      <c r="K56" s="168">
        <f ca="1">IF($C56-K$1&lt;År1,0,J55*(1-VLOOKUP($A56,[1]Hugst!$R$5:$W$9,MATCH(ROUNDUP((K$1)/10,0)*10,[1]Hugst!$R$4:$W$4,0))))</f>
        <v>1048.2918996438136</v>
      </c>
      <c r="L56" s="168">
        <f ca="1">IF($C56-L$1&lt;År1,0,K55*(1-VLOOKUP($A56,[1]Hugst!$R$5:$W$9,MATCH(ROUNDUP((L$1)/10,0)*10,[1]Hugst!$R$4:$W$4,0))))</f>
        <v>1096.9431324941002</v>
      </c>
      <c r="M56" s="168">
        <f ca="1">IF($C56-M$1&lt;År1,0,L55*(1-VLOOKUP($A56,[1]Hugst!$R$5:$W$9,MATCH(ROUNDUP((M$1)/10,0)*10,[1]Hugst!$R$4:$W$4,0))))</f>
        <v>1157.0269397802808</v>
      </c>
      <c r="N56" s="168">
        <f ca="1">IF($C56-N$1&lt;År1,0,M55*(1-VLOOKUP($A56,[1]Hugst!$R$5:$W$9,MATCH(ROUNDUP((N$1)/10,0)*10,[1]Hugst!$R$4:$W$4,0))))</f>
        <v>1231.3977955948649</v>
      </c>
      <c r="O56" s="168">
        <f ca="1">IF($C56-O$1&lt;År1,0,N55*(1-VLOOKUP($A56,[1]Hugst!$R$5:$W$9,MATCH(ROUNDUP((O$1)/10,0)*10,[1]Hugst!$R$4:$W$4,0))))</f>
        <v>1323.6237741136965</v>
      </c>
      <c r="P56" s="168">
        <f ca="1">IF($C56-P$1&lt;År1,0,O55*(1-VLOOKUP($A56,[1]Hugst!$R$5:$W$9,MATCH(ROUNDUP((P$1)/10,0)*10,[1]Hugst!$R$4:$W$4,0))))</f>
        <v>1438.1649495241586</v>
      </c>
      <c r="Q56" s="168">
        <f ca="1">IF($C56-Q$1&lt;År1,0,P55*(1-VLOOKUP($A56,[1]Hugst!$R$5:$W$9,MATCH(ROUNDUP((Q$1)/10,0)*10,[1]Hugst!$R$4:$W$4,0))))</f>
        <v>1580.596395934891</v>
      </c>
      <c r="R56" s="168">
        <f ca="1">IF($C56-R$1&lt;År1,0,Q55*(1-VLOOKUP($A56,[1]Hugst!$R$5:$W$9,MATCH(ROUNDUP((R$1)/10,0)*10,[1]Hugst!$R$4:$W$4,0))))</f>
        <v>1757.8869372625331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623.50364253586054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895.92452454160446</v>
      </c>
      <c r="G57" s="168">
        <f ca="1">IF($C57-G$1&lt;År1,0,F56*(1-VLOOKUP($A57,[1]Hugst!$R$5:$W$9,MATCH(ROUNDUP((G$1)/10,0)*10,[1]Hugst!$R$4:$W$4,0))))</f>
        <v>910.78927749921752</v>
      </c>
      <c r="H57" s="168">
        <f ca="1">IF($C57-H$1&lt;År1,0,G56*(1-VLOOKUP($A57,[1]Hugst!$R$5:$W$9,MATCH(ROUNDUP((H$1)/10,0)*10,[1]Hugst!$R$4:$W$4,0))))</f>
        <v>928.66161991394358</v>
      </c>
      <c r="I57" s="168">
        <f ca="1">IF($C57-I$1&lt;År1,0,H56*(1-VLOOKUP($A57,[1]Hugst!$R$5:$W$9,MATCH(ROUNDUP((I$1)/10,0)*10,[1]Hugst!$R$4:$W$4,0))))</f>
        <v>950.28988835214943</v>
      </c>
      <c r="J57" s="168">
        <f ca="1">IF($C57-J$1&lt;År1,0,I56*(1-VLOOKUP($A57,[1]Hugst!$R$5:$W$9,MATCH(ROUNDUP((J$1)/10,0)*10,[1]Hugst!$R$4:$W$4,0))))</f>
        <v>976.60948562836199</v>
      </c>
      <c r="K57" s="168">
        <f ca="1">IF($C57-K$1&lt;År1,0,J56*(1-VLOOKUP($A57,[1]Hugst!$R$5:$W$9,MATCH(ROUNDUP((K$1)/10,0)*10,[1]Hugst!$R$4:$W$4,0))))</f>
        <v>1008.7896472773442</v>
      </c>
      <c r="L57" s="168">
        <f ca="1">IF($C57-L$1&lt;År1,0,K56*(1-VLOOKUP($A57,[1]Hugst!$R$5:$W$9,MATCH(ROUNDUP((L$1)/10,0)*10,[1]Hugst!$R$4:$W$4,0))))</f>
        <v>1048.2918996438136</v>
      </c>
      <c r="M57" s="168">
        <f ca="1">IF($C57-M$1&lt;År1,0,L56*(1-VLOOKUP($A57,[1]Hugst!$R$5:$W$9,MATCH(ROUNDUP((M$1)/10,0)*10,[1]Hugst!$R$4:$W$4,0))))</f>
        <v>1096.9431324941002</v>
      </c>
      <c r="N57" s="168">
        <f ca="1">IF($C57-N$1&lt;År1,0,M56*(1-VLOOKUP($A57,[1]Hugst!$R$5:$W$9,MATCH(ROUNDUP((N$1)/10,0)*10,[1]Hugst!$R$4:$W$4,0))))</f>
        <v>1157.0269397802808</v>
      </c>
      <c r="O57" s="168">
        <f ca="1">IF($C57-O$1&lt;År1,0,N56*(1-VLOOKUP($A57,[1]Hugst!$R$5:$W$9,MATCH(ROUNDUP((O$1)/10,0)*10,[1]Hugst!$R$4:$W$4,0))))</f>
        <v>1231.3977955948649</v>
      </c>
      <c r="P57" s="168">
        <f ca="1">IF($C57-P$1&lt;År1,0,O56*(1-VLOOKUP($A57,[1]Hugst!$R$5:$W$9,MATCH(ROUNDUP((P$1)/10,0)*10,[1]Hugst!$R$4:$W$4,0))))</f>
        <v>1323.6237741136965</v>
      </c>
      <c r="Q57" s="168">
        <f ca="1">IF($C57-Q$1&lt;År1,0,P56*(1-VLOOKUP($A57,[1]Hugst!$R$5:$W$9,MATCH(ROUNDUP((Q$1)/10,0)*10,[1]Hugst!$R$4:$W$4,0))))</f>
        <v>1438.1649495241586</v>
      </c>
      <c r="R57" s="168">
        <f ca="1">IF($C57-R$1&lt;År1,0,Q56*(1-VLOOKUP($A57,[1]Hugst!$R$5:$W$9,MATCH(ROUNDUP((R$1)/10,0)*10,[1]Hugst!$R$4:$W$4,0))))</f>
        <v>1580.596395934891</v>
      </c>
      <c r="S57" s="168">
        <f ca="1">IF($C57-S$1&lt;År1,0,R56*(1-VLOOKUP($A57,[1]Hugst!$R$5:$W$9,MATCH(ROUNDUP((S$1)/10,0)*10,[1]Hugst!$R$4:$W$4,0))))</f>
        <v>1757.8869372625331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611.04779553906189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883.46867754480581</v>
      </c>
      <c r="G58" s="168">
        <f ca="1">IF($C58-G$1&lt;År1,0,F57*(1-VLOOKUP($A58,[1]Hugst!$R$5:$W$9,MATCH(ROUNDUP((G$1)/10,0)*10,[1]Hugst!$R$4:$W$4,0))))</f>
        <v>895.92452454160446</v>
      </c>
      <c r="H58" s="168">
        <f ca="1">IF($C58-H$1&lt;År1,0,G57*(1-VLOOKUP($A58,[1]Hugst!$R$5:$W$9,MATCH(ROUNDUP((H$1)/10,0)*10,[1]Hugst!$R$4:$W$4,0))))</f>
        <v>910.78927749921752</v>
      </c>
      <c r="I58" s="168">
        <f ca="1">IF($C58-I$1&lt;År1,0,H57*(1-VLOOKUP($A58,[1]Hugst!$R$5:$W$9,MATCH(ROUNDUP((I$1)/10,0)*10,[1]Hugst!$R$4:$W$4,0))))</f>
        <v>928.66161991394358</v>
      </c>
      <c r="J58" s="168">
        <f ca="1">IF($C58-J$1&lt;År1,0,I57*(1-VLOOKUP($A58,[1]Hugst!$R$5:$W$9,MATCH(ROUNDUP((J$1)/10,0)*10,[1]Hugst!$R$4:$W$4,0))))</f>
        <v>950.28988835214943</v>
      </c>
      <c r="K58" s="168">
        <f ca="1">IF($C58-K$1&lt;År1,0,J57*(1-VLOOKUP($A58,[1]Hugst!$R$5:$W$9,MATCH(ROUNDUP((K$1)/10,0)*10,[1]Hugst!$R$4:$W$4,0))))</f>
        <v>976.60948562836199</v>
      </c>
      <c r="L58" s="168">
        <f ca="1">IF($C58-L$1&lt;År1,0,K57*(1-VLOOKUP($A58,[1]Hugst!$R$5:$W$9,MATCH(ROUNDUP((L$1)/10,0)*10,[1]Hugst!$R$4:$W$4,0))))</f>
        <v>1008.7896472773442</v>
      </c>
      <c r="M58" s="168">
        <f ca="1">IF($C58-M$1&lt;År1,0,L57*(1-VLOOKUP($A58,[1]Hugst!$R$5:$W$9,MATCH(ROUNDUP((M$1)/10,0)*10,[1]Hugst!$R$4:$W$4,0))))</f>
        <v>1048.2918996438136</v>
      </c>
      <c r="N58" s="168">
        <f ca="1">IF($C58-N$1&lt;År1,0,M57*(1-VLOOKUP($A58,[1]Hugst!$R$5:$W$9,MATCH(ROUNDUP((N$1)/10,0)*10,[1]Hugst!$R$4:$W$4,0))))</f>
        <v>1096.9431324941002</v>
      </c>
      <c r="O58" s="168">
        <f ca="1">IF($C58-O$1&lt;År1,0,N57*(1-VLOOKUP($A58,[1]Hugst!$R$5:$W$9,MATCH(ROUNDUP((O$1)/10,0)*10,[1]Hugst!$R$4:$W$4,0))))</f>
        <v>1157.0269397802808</v>
      </c>
      <c r="P58" s="168">
        <f ca="1">IF($C58-P$1&lt;År1,0,O57*(1-VLOOKUP($A58,[1]Hugst!$R$5:$W$9,MATCH(ROUNDUP((P$1)/10,0)*10,[1]Hugst!$R$4:$W$4,0))))</f>
        <v>1231.3977955948649</v>
      </c>
      <c r="Q58" s="168">
        <f ca="1">IF($C58-Q$1&lt;År1,0,P57*(1-VLOOKUP($A58,[1]Hugst!$R$5:$W$9,MATCH(ROUNDUP((Q$1)/10,0)*10,[1]Hugst!$R$4:$W$4,0))))</f>
        <v>1323.6237741136965</v>
      </c>
      <c r="R58" s="168">
        <f ca="1">IF($C58-R$1&lt;År1,0,Q57*(1-VLOOKUP($A58,[1]Hugst!$R$5:$W$9,MATCH(ROUNDUP((R$1)/10,0)*10,[1]Hugst!$R$4:$W$4,0))))</f>
        <v>1438.1649495241586</v>
      </c>
      <c r="S58" s="168">
        <f ca="1">IF($C58-S$1&lt;År1,0,R57*(1-VLOOKUP($A58,[1]Hugst!$R$5:$W$9,MATCH(ROUNDUP((S$1)/10,0)*10,[1]Hugst!$R$4:$W$4,0))))</f>
        <v>1580.596395934891</v>
      </c>
      <c r="T58" s="168">
        <f ca="1">IF($C58-T$1&lt;År1,0,S57*(1-VLOOKUP($A58,[1]Hugst!$R$5:$W$9,MATCH(ROUNDUP((T$1)/10,0)*10,[1]Hugst!$R$4:$W$4,0))))</f>
        <v>1757.8869372625331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600.52189353407778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872.9427755398217</v>
      </c>
      <c r="G59" s="168">
        <f ca="1">IF($C59-G$1&lt;År1,0,F58*(1-VLOOKUP($A59,[1]Hugst!$R$5:$W$9,MATCH(ROUNDUP((G$1)/10,0)*10,[1]Hugst!$R$4:$W$4,0))))</f>
        <v>883.46867754480581</v>
      </c>
      <c r="H59" s="168">
        <f ca="1">IF($C59-H$1&lt;År1,0,G58*(1-VLOOKUP($A59,[1]Hugst!$R$5:$W$9,MATCH(ROUNDUP((H$1)/10,0)*10,[1]Hugst!$R$4:$W$4,0))))</f>
        <v>895.92452454160446</v>
      </c>
      <c r="I59" s="168">
        <f ca="1">IF($C59-I$1&lt;År1,0,H58*(1-VLOOKUP($A59,[1]Hugst!$R$5:$W$9,MATCH(ROUNDUP((I$1)/10,0)*10,[1]Hugst!$R$4:$W$4,0))))</f>
        <v>910.78927749921752</v>
      </c>
      <c r="J59" s="168">
        <f ca="1">IF($C59-J$1&lt;År1,0,I58*(1-VLOOKUP($A59,[1]Hugst!$R$5:$W$9,MATCH(ROUNDUP((J$1)/10,0)*10,[1]Hugst!$R$4:$W$4,0))))</f>
        <v>928.66161991394358</v>
      </c>
      <c r="K59" s="168">
        <f ca="1">IF($C59-K$1&lt;År1,0,J58*(1-VLOOKUP($A59,[1]Hugst!$R$5:$W$9,MATCH(ROUNDUP((K$1)/10,0)*10,[1]Hugst!$R$4:$W$4,0))))</f>
        <v>950.28988835214943</v>
      </c>
      <c r="L59" s="168">
        <f ca="1">IF($C59-L$1&lt;År1,0,K58*(1-VLOOKUP($A59,[1]Hugst!$R$5:$W$9,MATCH(ROUNDUP((L$1)/10,0)*10,[1]Hugst!$R$4:$W$4,0))))</f>
        <v>976.60948562836199</v>
      </c>
      <c r="M59" s="168">
        <f ca="1">IF($C59-M$1&lt;År1,0,L58*(1-VLOOKUP($A59,[1]Hugst!$R$5:$W$9,MATCH(ROUNDUP((M$1)/10,0)*10,[1]Hugst!$R$4:$W$4,0))))</f>
        <v>1008.7896472773442</v>
      </c>
      <c r="N59" s="168">
        <f ca="1">IF($C59-N$1&lt;År1,0,M58*(1-VLOOKUP($A59,[1]Hugst!$R$5:$W$9,MATCH(ROUNDUP((N$1)/10,0)*10,[1]Hugst!$R$4:$W$4,0))))</f>
        <v>1048.2918996438136</v>
      </c>
      <c r="O59" s="168">
        <f ca="1">IF($C59-O$1&lt;År1,0,N58*(1-VLOOKUP($A59,[1]Hugst!$R$5:$W$9,MATCH(ROUNDUP((O$1)/10,0)*10,[1]Hugst!$R$4:$W$4,0))))</f>
        <v>1096.9431324941002</v>
      </c>
      <c r="P59" s="168">
        <f ca="1">IF($C59-P$1&lt;År1,0,O58*(1-VLOOKUP($A59,[1]Hugst!$R$5:$W$9,MATCH(ROUNDUP((P$1)/10,0)*10,[1]Hugst!$R$4:$W$4,0))))</f>
        <v>1157.0269397802808</v>
      </c>
      <c r="Q59" s="168">
        <f ca="1">IF($C59-Q$1&lt;År1,0,P58*(1-VLOOKUP($A59,[1]Hugst!$R$5:$W$9,MATCH(ROUNDUP((Q$1)/10,0)*10,[1]Hugst!$R$4:$W$4,0))))</f>
        <v>1231.3977955948649</v>
      </c>
      <c r="R59" s="168">
        <f ca="1">IF($C59-R$1&lt;År1,0,Q58*(1-VLOOKUP($A59,[1]Hugst!$R$5:$W$9,MATCH(ROUNDUP((R$1)/10,0)*10,[1]Hugst!$R$4:$W$4,0))))</f>
        <v>1323.6237741136965</v>
      </c>
      <c r="S59" s="168">
        <f ca="1">IF($C59-S$1&lt;År1,0,R58*(1-VLOOKUP($A59,[1]Hugst!$R$5:$W$9,MATCH(ROUNDUP((S$1)/10,0)*10,[1]Hugst!$R$4:$W$4,0))))</f>
        <v>1438.1649495241586</v>
      </c>
      <c r="T59" s="168">
        <f ca="1">IF($C59-T$1&lt;År1,0,S58*(1-VLOOKUP($A59,[1]Hugst!$R$5:$W$9,MATCH(ROUNDUP((T$1)/10,0)*10,[1]Hugst!$R$4:$W$4,0))))</f>
        <v>1580.596395934891</v>
      </c>
      <c r="U59" s="168">
        <f ca="1">IF($C59-U$1&lt;År1,0,T58*(1-VLOOKUP($A59,[1]Hugst!$R$5:$W$9,MATCH(ROUNDUP((U$1)/10,0)*10,[1]Hugst!$R$4:$W$4,0))))</f>
        <v>1757.8869372625331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591.54275364456669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863.96363565031061</v>
      </c>
      <c r="G60" s="168">
        <f ca="1">IF($C60-G$1&lt;År1,0,F59*(1-VLOOKUP($A60,[1]Hugst!$R$5:$W$9,MATCH(ROUNDUP((G$1)/10,0)*10,[1]Hugst!$R$4:$W$4,0))))</f>
        <v>872.9427755398217</v>
      </c>
      <c r="H60" s="168">
        <f ca="1">IF($C60-H$1&lt;År1,0,G59*(1-VLOOKUP($A60,[1]Hugst!$R$5:$W$9,MATCH(ROUNDUP((H$1)/10,0)*10,[1]Hugst!$R$4:$W$4,0))))</f>
        <v>883.46867754480581</v>
      </c>
      <c r="I60" s="168">
        <f ca="1">IF($C60-I$1&lt;År1,0,H59*(1-VLOOKUP($A60,[1]Hugst!$R$5:$W$9,MATCH(ROUNDUP((I$1)/10,0)*10,[1]Hugst!$R$4:$W$4,0))))</f>
        <v>895.92452454160446</v>
      </c>
      <c r="J60" s="168">
        <f ca="1">IF($C60-J$1&lt;År1,0,I59*(1-VLOOKUP($A60,[1]Hugst!$R$5:$W$9,MATCH(ROUNDUP((J$1)/10,0)*10,[1]Hugst!$R$4:$W$4,0))))</f>
        <v>910.78927749921752</v>
      </c>
      <c r="K60" s="168">
        <f ca="1">IF($C60-K$1&lt;År1,0,J59*(1-VLOOKUP($A60,[1]Hugst!$R$5:$W$9,MATCH(ROUNDUP((K$1)/10,0)*10,[1]Hugst!$R$4:$W$4,0))))</f>
        <v>928.66161991394358</v>
      </c>
      <c r="L60" s="168">
        <f ca="1">IF($C60-L$1&lt;År1,0,K59*(1-VLOOKUP($A60,[1]Hugst!$R$5:$W$9,MATCH(ROUNDUP((L$1)/10,0)*10,[1]Hugst!$R$4:$W$4,0))))</f>
        <v>950.28988835214943</v>
      </c>
      <c r="M60" s="168">
        <f ca="1">IF($C60-M$1&lt;År1,0,L59*(1-VLOOKUP($A60,[1]Hugst!$R$5:$W$9,MATCH(ROUNDUP((M$1)/10,0)*10,[1]Hugst!$R$4:$W$4,0))))</f>
        <v>976.60948562836199</v>
      </c>
      <c r="N60" s="168">
        <f ca="1">IF($C60-N$1&lt;År1,0,M59*(1-VLOOKUP($A60,[1]Hugst!$R$5:$W$9,MATCH(ROUNDUP((N$1)/10,0)*10,[1]Hugst!$R$4:$W$4,0))))</f>
        <v>1008.7896472773442</v>
      </c>
      <c r="O60" s="168">
        <f ca="1">IF($C60-O$1&lt;År1,0,N59*(1-VLOOKUP($A60,[1]Hugst!$R$5:$W$9,MATCH(ROUNDUP((O$1)/10,0)*10,[1]Hugst!$R$4:$W$4,0))))</f>
        <v>1048.2918996438136</v>
      </c>
      <c r="P60" s="168">
        <f ca="1">IF($C60-P$1&lt;År1,0,O59*(1-VLOOKUP($A60,[1]Hugst!$R$5:$W$9,MATCH(ROUNDUP((P$1)/10,0)*10,[1]Hugst!$R$4:$W$4,0))))</f>
        <v>1096.9431324941002</v>
      </c>
      <c r="Q60" s="168">
        <f ca="1">IF($C60-Q$1&lt;År1,0,P59*(1-VLOOKUP($A60,[1]Hugst!$R$5:$W$9,MATCH(ROUNDUP((Q$1)/10,0)*10,[1]Hugst!$R$4:$W$4,0))))</f>
        <v>1157.0269397802808</v>
      </c>
      <c r="R60" s="168">
        <f ca="1">IF($C60-R$1&lt;År1,0,Q59*(1-VLOOKUP($A60,[1]Hugst!$R$5:$W$9,MATCH(ROUNDUP((R$1)/10,0)*10,[1]Hugst!$R$4:$W$4,0))))</f>
        <v>1231.3977955948649</v>
      </c>
      <c r="S60" s="168">
        <f ca="1">IF($C60-S$1&lt;År1,0,R59*(1-VLOOKUP($A60,[1]Hugst!$R$5:$W$9,MATCH(ROUNDUP((S$1)/10,0)*10,[1]Hugst!$R$4:$W$4,0))))</f>
        <v>1323.6237741136965</v>
      </c>
      <c r="T60" s="168">
        <f ca="1">IF($C60-T$1&lt;År1,0,S59*(1-VLOOKUP($A60,[1]Hugst!$R$5:$W$9,MATCH(ROUNDUP((T$1)/10,0)*10,[1]Hugst!$R$4:$W$4,0))))</f>
        <v>1438.1649495241586</v>
      </c>
      <c r="U60" s="168">
        <f ca="1">IF($C60-U$1&lt;År1,0,T59*(1-VLOOKUP($A60,[1]Hugst!$R$5:$W$9,MATCH(ROUNDUP((U$1)/10,0)*10,[1]Hugst!$R$4:$W$4,0))))</f>
        <v>1580.596395934891</v>
      </c>
      <c r="V60" s="168">
        <f ca="1">IF($C60-V$1&lt;År1,0,U59*(1-VLOOKUP($A60,[1]Hugst!$R$5:$W$9,MATCH(ROUNDUP((V$1)/10,0)*10,[1]Hugst!$R$4:$W$4,0))))</f>
        <v>1757.8869372625331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583.80381553887491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856.22469754461883</v>
      </c>
      <c r="G61" s="168">
        <f ca="1">IF($C61-G$1&lt;År1,0,F60*(1-VLOOKUP($A61,[1]Hugst!$R$5:$W$9,MATCH(ROUNDUP((G$1)/10,0)*10,[1]Hugst!$R$4:$W$4,0))))</f>
        <v>863.96363565031061</v>
      </c>
      <c r="H61" s="168">
        <f ca="1">IF($C61-H$1&lt;År1,0,G60*(1-VLOOKUP($A61,[1]Hugst!$R$5:$W$9,MATCH(ROUNDUP((H$1)/10,0)*10,[1]Hugst!$R$4:$W$4,0))))</f>
        <v>872.9427755398217</v>
      </c>
      <c r="I61" s="168">
        <f ca="1">IF($C61-I$1&lt;År1,0,H60*(1-VLOOKUP($A61,[1]Hugst!$R$5:$W$9,MATCH(ROUNDUP((I$1)/10,0)*10,[1]Hugst!$R$4:$W$4,0))))</f>
        <v>883.46867754480581</v>
      </c>
      <c r="J61" s="168">
        <f ca="1">IF($C61-J$1&lt;År1,0,I60*(1-VLOOKUP($A61,[1]Hugst!$R$5:$W$9,MATCH(ROUNDUP((J$1)/10,0)*10,[1]Hugst!$R$4:$W$4,0))))</f>
        <v>895.92452454160446</v>
      </c>
      <c r="K61" s="168">
        <f ca="1">IF($C61-K$1&lt;År1,0,J60*(1-VLOOKUP($A61,[1]Hugst!$R$5:$W$9,MATCH(ROUNDUP((K$1)/10,0)*10,[1]Hugst!$R$4:$W$4,0))))</f>
        <v>910.78927749921752</v>
      </c>
      <c r="L61" s="168">
        <f ca="1">IF($C61-L$1&lt;År1,0,K60*(1-VLOOKUP($A61,[1]Hugst!$R$5:$W$9,MATCH(ROUNDUP((L$1)/10,0)*10,[1]Hugst!$R$4:$W$4,0))))</f>
        <v>928.66161991394358</v>
      </c>
      <c r="M61" s="168">
        <f ca="1">IF($C61-M$1&lt;År1,0,L60*(1-VLOOKUP($A61,[1]Hugst!$R$5:$W$9,MATCH(ROUNDUP((M$1)/10,0)*10,[1]Hugst!$R$4:$W$4,0))))</f>
        <v>950.28988835214943</v>
      </c>
      <c r="N61" s="168">
        <f ca="1">IF($C61-N$1&lt;År1,0,M60*(1-VLOOKUP($A61,[1]Hugst!$R$5:$W$9,MATCH(ROUNDUP((N$1)/10,0)*10,[1]Hugst!$R$4:$W$4,0))))</f>
        <v>976.60948562836199</v>
      </c>
      <c r="O61" s="168">
        <f ca="1">IF($C61-O$1&lt;År1,0,N60*(1-VLOOKUP($A61,[1]Hugst!$R$5:$W$9,MATCH(ROUNDUP((O$1)/10,0)*10,[1]Hugst!$R$4:$W$4,0))))</f>
        <v>1008.7896472773442</v>
      </c>
      <c r="P61" s="168">
        <f ca="1">IF($C61-P$1&lt;År1,0,O60*(1-VLOOKUP($A61,[1]Hugst!$R$5:$W$9,MATCH(ROUNDUP((P$1)/10,0)*10,[1]Hugst!$R$4:$W$4,0))))</f>
        <v>1048.2918996438136</v>
      </c>
      <c r="Q61" s="168">
        <f ca="1">IF($C61-Q$1&lt;År1,0,P60*(1-VLOOKUP($A61,[1]Hugst!$R$5:$W$9,MATCH(ROUNDUP((Q$1)/10,0)*10,[1]Hugst!$R$4:$W$4,0))))</f>
        <v>1096.9431324941002</v>
      </c>
      <c r="R61" s="168">
        <f ca="1">IF($C61-R$1&lt;År1,0,Q60*(1-VLOOKUP($A61,[1]Hugst!$R$5:$W$9,MATCH(ROUNDUP((R$1)/10,0)*10,[1]Hugst!$R$4:$W$4,0))))</f>
        <v>1157.0269397802808</v>
      </c>
      <c r="S61" s="168">
        <f ca="1">IF($C61-S$1&lt;År1,0,R60*(1-VLOOKUP($A61,[1]Hugst!$R$5:$W$9,MATCH(ROUNDUP((S$1)/10,0)*10,[1]Hugst!$R$4:$W$4,0))))</f>
        <v>1231.3977955948649</v>
      </c>
      <c r="T61" s="168">
        <f ca="1">IF($C61-T$1&lt;År1,0,S60*(1-VLOOKUP($A61,[1]Hugst!$R$5:$W$9,MATCH(ROUNDUP((T$1)/10,0)*10,[1]Hugst!$R$4:$W$4,0))))</f>
        <v>1323.6237741136965</v>
      </c>
      <c r="U61" s="168">
        <f ca="1">IF($C61-U$1&lt;År1,0,T60*(1-VLOOKUP($A61,[1]Hugst!$R$5:$W$9,MATCH(ROUNDUP((U$1)/10,0)*10,[1]Hugst!$R$4:$W$4,0))))</f>
        <v>1438.1649495241586</v>
      </c>
      <c r="V61" s="168">
        <f ca="1">IF($C61-V$1&lt;År1,0,U60*(1-VLOOKUP($A61,[1]Hugst!$R$5:$W$9,MATCH(ROUNDUP((V$1)/10,0)*10,[1]Hugst!$R$4:$W$4,0))))</f>
        <v>1580.596395934891</v>
      </c>
      <c r="W61" s="168">
        <f ca="1">IF($C61-W$1&lt;År1,0,V60*(1-VLOOKUP($A61,[1]Hugst!$R$5:$W$9,MATCH(ROUNDUP((W$1)/10,0)*10,[1]Hugst!$R$4:$W$4,0))))</f>
        <v>1757.8869372625331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577.059816991209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849.48069899695292</v>
      </c>
      <c r="G62" s="168">
        <f ca="1">IF($C62-G$1&lt;År1,0,F61*(1-VLOOKUP($A62,[1]Hugst!$R$5:$W$9,MATCH(ROUNDUP((G$1)/10,0)*10,[1]Hugst!$R$4:$W$4,0))))</f>
        <v>856.22469754461883</v>
      </c>
      <c r="H62" s="168">
        <f ca="1">IF($C62-H$1&lt;År1,0,G61*(1-VLOOKUP($A62,[1]Hugst!$R$5:$W$9,MATCH(ROUNDUP((H$1)/10,0)*10,[1]Hugst!$R$4:$W$4,0))))</f>
        <v>863.96363565031061</v>
      </c>
      <c r="I62" s="168">
        <f ca="1">IF($C62-I$1&lt;År1,0,H61*(1-VLOOKUP($A62,[1]Hugst!$R$5:$W$9,MATCH(ROUNDUP((I$1)/10,0)*10,[1]Hugst!$R$4:$W$4,0))))</f>
        <v>872.9427755398217</v>
      </c>
      <c r="J62" s="168">
        <f ca="1">IF($C62-J$1&lt;År1,0,I61*(1-VLOOKUP($A62,[1]Hugst!$R$5:$W$9,MATCH(ROUNDUP((J$1)/10,0)*10,[1]Hugst!$R$4:$W$4,0))))</f>
        <v>883.46867754480581</v>
      </c>
      <c r="K62" s="168">
        <f ca="1">IF($C62-K$1&lt;År1,0,J61*(1-VLOOKUP($A62,[1]Hugst!$R$5:$W$9,MATCH(ROUNDUP((K$1)/10,0)*10,[1]Hugst!$R$4:$W$4,0))))</f>
        <v>895.92452454160446</v>
      </c>
      <c r="L62" s="168">
        <f ca="1">IF($C62-L$1&lt;År1,0,K61*(1-VLOOKUP($A62,[1]Hugst!$R$5:$W$9,MATCH(ROUNDUP((L$1)/10,0)*10,[1]Hugst!$R$4:$W$4,0))))</f>
        <v>910.78927749921752</v>
      </c>
      <c r="M62" s="168">
        <f ca="1">IF($C62-M$1&lt;År1,0,L61*(1-VLOOKUP($A62,[1]Hugst!$R$5:$W$9,MATCH(ROUNDUP((M$1)/10,0)*10,[1]Hugst!$R$4:$W$4,0))))</f>
        <v>928.66161991394358</v>
      </c>
      <c r="N62" s="168">
        <f ca="1">IF($C62-N$1&lt;År1,0,M61*(1-VLOOKUP($A62,[1]Hugst!$R$5:$W$9,MATCH(ROUNDUP((N$1)/10,0)*10,[1]Hugst!$R$4:$W$4,0))))</f>
        <v>950.28988835214943</v>
      </c>
      <c r="O62" s="168">
        <f ca="1">IF($C62-O$1&lt;År1,0,N61*(1-VLOOKUP($A62,[1]Hugst!$R$5:$W$9,MATCH(ROUNDUP((O$1)/10,0)*10,[1]Hugst!$R$4:$W$4,0))))</f>
        <v>976.60948562836199</v>
      </c>
      <c r="P62" s="168">
        <f ca="1">IF($C62-P$1&lt;År1,0,O61*(1-VLOOKUP($A62,[1]Hugst!$R$5:$W$9,MATCH(ROUNDUP((P$1)/10,0)*10,[1]Hugst!$R$4:$W$4,0))))</f>
        <v>1008.7896472773442</v>
      </c>
      <c r="Q62" s="168">
        <f ca="1">IF($C62-Q$1&lt;År1,0,P61*(1-VLOOKUP($A62,[1]Hugst!$R$5:$W$9,MATCH(ROUNDUP((Q$1)/10,0)*10,[1]Hugst!$R$4:$W$4,0))))</f>
        <v>1048.2918996438136</v>
      </c>
      <c r="R62" s="168">
        <f ca="1">IF($C62-R$1&lt;År1,0,Q61*(1-VLOOKUP($A62,[1]Hugst!$R$5:$W$9,MATCH(ROUNDUP((R$1)/10,0)*10,[1]Hugst!$R$4:$W$4,0))))</f>
        <v>1096.9431324941002</v>
      </c>
      <c r="S62" s="168">
        <f ca="1">IF($C62-S$1&lt;År1,0,R61*(1-VLOOKUP($A62,[1]Hugst!$R$5:$W$9,MATCH(ROUNDUP((S$1)/10,0)*10,[1]Hugst!$R$4:$W$4,0))))</f>
        <v>1157.0269397802808</v>
      </c>
      <c r="T62" s="168">
        <f ca="1">IF($C62-T$1&lt;År1,0,S61*(1-VLOOKUP($A62,[1]Hugst!$R$5:$W$9,MATCH(ROUNDUP((T$1)/10,0)*10,[1]Hugst!$R$4:$W$4,0))))</f>
        <v>1231.3977955948649</v>
      </c>
      <c r="U62" s="168">
        <f ca="1">IF($C62-U$1&lt;År1,0,T61*(1-VLOOKUP($A62,[1]Hugst!$R$5:$W$9,MATCH(ROUNDUP((U$1)/10,0)*10,[1]Hugst!$R$4:$W$4,0))))</f>
        <v>1323.6237741136965</v>
      </c>
      <c r="V62" s="168">
        <f ca="1">IF($C62-V$1&lt;År1,0,U61*(1-VLOOKUP($A62,[1]Hugst!$R$5:$W$9,MATCH(ROUNDUP((V$1)/10,0)*10,[1]Hugst!$R$4:$W$4,0))))</f>
        <v>1438.1649495241586</v>
      </c>
      <c r="W62" s="168">
        <f ca="1">IF($C62-W$1&lt;År1,0,V61*(1-VLOOKUP($A62,[1]Hugst!$R$5:$W$9,MATCH(ROUNDUP((W$1)/10,0)*10,[1]Hugst!$R$4:$W$4,0))))</f>
        <v>1580.596395934891</v>
      </c>
      <c r="X62" s="168">
        <f ca="1">IF($C62-X$1&lt;År1,0,W61*(1-VLOOKUP($A62,[1]Hugst!$R$5:$W$9,MATCH(ROUNDUP((X$1)/10,0)*10,[1]Hugst!$R$4:$W$4,0))))</f>
        <v>1757.8869372625331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571.11453433027566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843.53541633601958</v>
      </c>
      <c r="G63" s="168">
        <f ca="1">IF($C63-G$1&lt;År1,0,F62*(1-VLOOKUP($A63,[1]Hugst!$R$5:$W$9,MATCH(ROUNDUP((G$1)/10,0)*10,[1]Hugst!$R$4:$W$4,0))))</f>
        <v>849.48069899695292</v>
      </c>
      <c r="H63" s="168">
        <f ca="1">IF($C63-H$1&lt;År1,0,G62*(1-VLOOKUP($A63,[1]Hugst!$R$5:$W$9,MATCH(ROUNDUP((H$1)/10,0)*10,[1]Hugst!$R$4:$W$4,0))))</f>
        <v>856.22469754461883</v>
      </c>
      <c r="I63" s="168">
        <f ca="1">IF($C63-I$1&lt;År1,0,H62*(1-VLOOKUP($A63,[1]Hugst!$R$5:$W$9,MATCH(ROUNDUP((I$1)/10,0)*10,[1]Hugst!$R$4:$W$4,0))))</f>
        <v>863.96363565031061</v>
      </c>
      <c r="J63" s="168">
        <f ca="1">IF($C63-J$1&lt;År1,0,I62*(1-VLOOKUP($A63,[1]Hugst!$R$5:$W$9,MATCH(ROUNDUP((J$1)/10,0)*10,[1]Hugst!$R$4:$W$4,0))))</f>
        <v>872.9427755398217</v>
      </c>
      <c r="K63" s="168">
        <f ca="1">IF($C63-K$1&lt;År1,0,J62*(1-VLOOKUP($A63,[1]Hugst!$R$5:$W$9,MATCH(ROUNDUP((K$1)/10,0)*10,[1]Hugst!$R$4:$W$4,0))))</f>
        <v>883.46867754480581</v>
      </c>
      <c r="L63" s="168">
        <f ca="1">IF($C63-L$1&lt;År1,0,K62*(1-VLOOKUP($A63,[1]Hugst!$R$5:$W$9,MATCH(ROUNDUP((L$1)/10,0)*10,[1]Hugst!$R$4:$W$4,0))))</f>
        <v>895.92452454160446</v>
      </c>
      <c r="M63" s="168">
        <f ca="1">IF($C63-M$1&lt;År1,0,L62*(1-VLOOKUP($A63,[1]Hugst!$R$5:$W$9,MATCH(ROUNDUP((M$1)/10,0)*10,[1]Hugst!$R$4:$W$4,0))))</f>
        <v>910.78927749921752</v>
      </c>
      <c r="N63" s="168">
        <f ca="1">IF($C63-N$1&lt;År1,0,M62*(1-VLOOKUP($A63,[1]Hugst!$R$5:$W$9,MATCH(ROUNDUP((N$1)/10,0)*10,[1]Hugst!$R$4:$W$4,0))))</f>
        <v>928.66161991394358</v>
      </c>
      <c r="O63" s="168">
        <f ca="1">IF($C63-O$1&lt;År1,0,N62*(1-VLOOKUP($A63,[1]Hugst!$R$5:$W$9,MATCH(ROUNDUP((O$1)/10,0)*10,[1]Hugst!$R$4:$W$4,0))))</f>
        <v>950.28988835214943</v>
      </c>
      <c r="P63" s="168">
        <f ca="1">IF($C63-P$1&lt;År1,0,O62*(1-VLOOKUP($A63,[1]Hugst!$R$5:$W$9,MATCH(ROUNDUP((P$1)/10,0)*10,[1]Hugst!$R$4:$W$4,0))))</f>
        <v>976.60948562836199</v>
      </c>
      <c r="Q63" s="168">
        <f ca="1">IF($C63-Q$1&lt;År1,0,P62*(1-VLOOKUP($A63,[1]Hugst!$R$5:$W$9,MATCH(ROUNDUP((Q$1)/10,0)*10,[1]Hugst!$R$4:$W$4,0))))</f>
        <v>1008.7896472773442</v>
      </c>
      <c r="R63" s="168">
        <f ca="1">IF($C63-R$1&lt;År1,0,Q62*(1-VLOOKUP($A63,[1]Hugst!$R$5:$W$9,MATCH(ROUNDUP((R$1)/10,0)*10,[1]Hugst!$R$4:$W$4,0))))</f>
        <v>1048.2918996438136</v>
      </c>
      <c r="S63" s="168">
        <f ca="1">IF($C63-S$1&lt;År1,0,R62*(1-VLOOKUP($A63,[1]Hugst!$R$5:$W$9,MATCH(ROUNDUP((S$1)/10,0)*10,[1]Hugst!$R$4:$W$4,0))))</f>
        <v>1096.9431324941002</v>
      </c>
      <c r="T63" s="168">
        <f ca="1">IF($C63-T$1&lt;År1,0,S62*(1-VLOOKUP($A63,[1]Hugst!$R$5:$W$9,MATCH(ROUNDUP((T$1)/10,0)*10,[1]Hugst!$R$4:$W$4,0))))</f>
        <v>1157.0269397802808</v>
      </c>
      <c r="U63" s="168">
        <f ca="1">IF($C63-U$1&lt;År1,0,T62*(1-VLOOKUP($A63,[1]Hugst!$R$5:$W$9,MATCH(ROUNDUP((U$1)/10,0)*10,[1]Hugst!$R$4:$W$4,0))))</f>
        <v>1231.3977955948649</v>
      </c>
      <c r="V63" s="168">
        <f ca="1">IF($C63-V$1&lt;År1,0,U62*(1-VLOOKUP($A63,[1]Hugst!$R$5:$W$9,MATCH(ROUNDUP((V$1)/10,0)*10,[1]Hugst!$R$4:$W$4,0))))</f>
        <v>1323.6237741136965</v>
      </c>
      <c r="W63" s="168">
        <f ca="1">IF($C63-W$1&lt;År1,0,V62*(1-VLOOKUP($A63,[1]Hugst!$R$5:$W$9,MATCH(ROUNDUP((W$1)/10,0)*10,[1]Hugst!$R$4:$W$4,0))))</f>
        <v>1438.1649495241586</v>
      </c>
      <c r="X63" s="168">
        <f ca="1">IF($C63-X$1&lt;År1,0,W62*(1-VLOOKUP($A63,[1]Hugst!$R$5:$W$9,MATCH(ROUNDUP((X$1)/10,0)*10,[1]Hugst!$R$4:$W$4,0))))</f>
        <v>1580.596395934891</v>
      </c>
      <c r="Y63" s="168">
        <f ca="1">IF($C63-Y$1&lt;År1,0,X62*(1-VLOOKUP($A63,[1]Hugst!$R$5:$W$9,MATCH(ROUNDUP((Y$1)/10,0)*10,[1]Hugst!$R$4:$W$4,0))))</f>
        <v>1757.8869372625331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21474.612169173488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1086.6749999999884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7573.8545219949874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1624.5791249999893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8111.7586469949883</v>
      </c>
      <c r="G65" s="168">
        <f ca="1">IF($C65-G$1&lt;År1,0,F64*(1-VLOOKUP($A65,[1]Hugst!$R$5:$W$9,MATCH(ROUNDUP((G$1)/10,0)*10,[1]Hugst!$R$4:$W$4,0))))</f>
        <v>7573.8545219949874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1888.1249793750176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8375.3045013700175</v>
      </c>
      <c r="G66" s="168">
        <f ca="1">IF($C66-G$1&lt;År1,0,F65*(1-VLOOKUP($A66,[1]Hugst!$R$5:$W$9,MATCH(ROUNDUP((G$1)/10,0)*10,[1]Hugst!$R$4:$W$4,0))))</f>
        <v>8111.7586469949883</v>
      </c>
      <c r="H66" s="168">
        <f ca="1">IF($C66-H$1&lt;År1,0,G65*(1-VLOOKUP($A66,[1]Hugst!$R$5:$W$9,MATCH(ROUNDUP((H$1)/10,0)*10,[1]Hugst!$R$4:$W$4,0))))</f>
        <v>7573.8545219949874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2014.5187294781063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8501.6982514731062</v>
      </c>
      <c r="G67" s="168">
        <f ca="1">IF($C67-G$1&lt;År1,0,F66*(1-VLOOKUP($A67,[1]Hugst!$R$5:$W$9,MATCH(ROUNDUP((G$1)/10,0)*10,[1]Hugst!$R$4:$W$4,0))))</f>
        <v>8375.3045013700175</v>
      </c>
      <c r="H67" s="168">
        <f ca="1">IF($C67-H$1&lt;År1,0,G66*(1-VLOOKUP($A67,[1]Hugst!$R$5:$W$9,MATCH(ROUNDUP((H$1)/10,0)*10,[1]Hugst!$R$4:$W$4,0))))</f>
        <v>8111.7586469949883</v>
      </c>
      <c r="I67" s="168">
        <f ca="1">IF($C67-I$1&lt;År1,0,H66*(1-VLOOKUP($A67,[1]Hugst!$R$5:$W$9,MATCH(ROUNDUP((I$1)/10,0)*10,[1]Hugst!$R$4:$W$4,0))))</f>
        <v>7573.8545219949874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2072.3633233307264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8559.5428453257264</v>
      </c>
      <c r="G68" s="168">
        <f ca="1">IF($C68-G$1&lt;År1,0,F67*(1-VLOOKUP($A68,[1]Hugst!$R$5:$W$9,MATCH(ROUNDUP((G$1)/10,0)*10,[1]Hugst!$R$4:$W$4,0))))</f>
        <v>8501.6982514731062</v>
      </c>
      <c r="H68" s="168">
        <f ca="1">IF($C68-H$1&lt;År1,0,G67*(1-VLOOKUP($A68,[1]Hugst!$R$5:$W$9,MATCH(ROUNDUP((H$1)/10,0)*10,[1]Hugst!$R$4:$W$4,0))))</f>
        <v>8375.3045013700175</v>
      </c>
      <c r="I68" s="168">
        <f ca="1">IF($C68-I$1&lt;År1,0,H67*(1-VLOOKUP($A68,[1]Hugst!$R$5:$W$9,MATCH(ROUNDUP((I$1)/10,0)*10,[1]Hugst!$R$4:$W$4,0))))</f>
        <v>8111.7586469949883</v>
      </c>
      <c r="J68" s="168">
        <f ca="1">IF($C68-J$1&lt;År1,0,I67*(1-VLOOKUP($A68,[1]Hugst!$R$5:$W$9,MATCH(ROUNDUP((J$1)/10,0)*10,[1]Hugst!$R$4:$W$4,0))))</f>
        <v>7573.8545219949874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2095.9601004640681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8583.1396224590681</v>
      </c>
      <c r="G69" s="168">
        <f ca="1">IF($C69-G$1&lt;År1,0,F68*(1-VLOOKUP($A69,[1]Hugst!$R$5:$W$9,MATCH(ROUNDUP((G$1)/10,0)*10,[1]Hugst!$R$4:$W$4,0))))</f>
        <v>8559.5428453257264</v>
      </c>
      <c r="H69" s="168">
        <f ca="1">IF($C69-H$1&lt;År1,0,G68*(1-VLOOKUP($A69,[1]Hugst!$R$5:$W$9,MATCH(ROUNDUP((H$1)/10,0)*10,[1]Hugst!$R$4:$W$4,0))))</f>
        <v>8501.6982514731062</v>
      </c>
      <c r="I69" s="168">
        <f ca="1">IF($C69-I$1&lt;År1,0,H68*(1-VLOOKUP($A69,[1]Hugst!$R$5:$W$9,MATCH(ROUNDUP((I$1)/10,0)*10,[1]Hugst!$R$4:$W$4,0))))</f>
        <v>8375.3045013700175</v>
      </c>
      <c r="J69" s="168">
        <f ca="1">IF($C69-J$1&lt;År1,0,I68*(1-VLOOKUP($A69,[1]Hugst!$R$5:$W$9,MATCH(ROUNDUP((J$1)/10,0)*10,[1]Hugst!$R$4:$W$4,0))))</f>
        <v>8111.7586469949883</v>
      </c>
      <c r="K69" s="168">
        <f ca="1">IF($C69-K$1&lt;År1,0,J68*(1-VLOOKUP($A69,[1]Hugst!$R$5:$W$9,MATCH(ROUNDUP((K$1)/10,0)*10,[1]Hugst!$R$4:$W$4,0))))</f>
        <v>7573.8545219949874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2102.4595968367703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8589.6391188317684</v>
      </c>
      <c r="G70" s="168">
        <f ca="1">IF($C70-G$1&lt;År1,0,F69*(1-VLOOKUP($A70,[1]Hugst!$R$5:$W$9,MATCH(ROUNDUP((G$1)/10,0)*10,[1]Hugst!$R$4:$W$4,0))))</f>
        <v>8583.1396224590681</v>
      </c>
      <c r="H70" s="168">
        <f ca="1">IF($C70-H$1&lt;År1,0,G69*(1-VLOOKUP($A70,[1]Hugst!$R$5:$W$9,MATCH(ROUNDUP((H$1)/10,0)*10,[1]Hugst!$R$4:$W$4,0))))</f>
        <v>8559.5428453257264</v>
      </c>
      <c r="I70" s="168">
        <f ca="1">IF($C70-I$1&lt;År1,0,H69*(1-VLOOKUP($A70,[1]Hugst!$R$5:$W$9,MATCH(ROUNDUP((I$1)/10,0)*10,[1]Hugst!$R$4:$W$4,0))))</f>
        <v>8501.6982514731062</v>
      </c>
      <c r="J70" s="168">
        <f ca="1">IF($C70-J$1&lt;År1,0,I69*(1-VLOOKUP($A70,[1]Hugst!$R$5:$W$9,MATCH(ROUNDUP((J$1)/10,0)*10,[1]Hugst!$R$4:$W$4,0))))</f>
        <v>8375.3045013700175</v>
      </c>
      <c r="K70" s="168">
        <f ca="1">IF($C70-K$1&lt;År1,0,J69*(1-VLOOKUP($A70,[1]Hugst!$R$5:$W$9,MATCH(ROUNDUP((K$1)/10,0)*10,[1]Hugst!$R$4:$W$4,0))))</f>
        <v>8111.7586469949883</v>
      </c>
      <c r="L70" s="168">
        <f ca="1">IF($C70-L$1&lt;År1,0,K69*(1-VLOOKUP($A70,[1]Hugst!$R$5:$W$9,MATCH(ROUNDUP((L$1)/10,0)*10,[1]Hugst!$R$4:$W$4,0))))</f>
        <v>7573.8545219949874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2100.4369472900898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8587.6164692850889</v>
      </c>
      <c r="G71" s="168">
        <f ca="1">IF($C71-G$1&lt;År1,0,F70*(1-VLOOKUP($A71,[1]Hugst!$R$5:$W$9,MATCH(ROUNDUP((G$1)/10,0)*10,[1]Hugst!$R$4:$W$4,0))))</f>
        <v>8589.6391188317684</v>
      </c>
      <c r="H71" s="168">
        <f ca="1">IF($C71-H$1&lt;År1,0,G70*(1-VLOOKUP($A71,[1]Hugst!$R$5:$W$9,MATCH(ROUNDUP((H$1)/10,0)*10,[1]Hugst!$R$4:$W$4,0))))</f>
        <v>8583.1396224590681</v>
      </c>
      <c r="I71" s="168">
        <f ca="1">IF($C71-I$1&lt;År1,0,H70*(1-VLOOKUP($A71,[1]Hugst!$R$5:$W$9,MATCH(ROUNDUP((I$1)/10,0)*10,[1]Hugst!$R$4:$W$4,0))))</f>
        <v>8559.5428453257264</v>
      </c>
      <c r="J71" s="168">
        <f ca="1">IF($C71-J$1&lt;År1,0,I70*(1-VLOOKUP($A71,[1]Hugst!$R$5:$W$9,MATCH(ROUNDUP((J$1)/10,0)*10,[1]Hugst!$R$4:$W$4,0))))</f>
        <v>8501.6982514731062</v>
      </c>
      <c r="K71" s="168">
        <f ca="1">IF($C71-K$1&lt;År1,0,J70*(1-VLOOKUP($A71,[1]Hugst!$R$5:$W$9,MATCH(ROUNDUP((K$1)/10,0)*10,[1]Hugst!$R$4:$W$4,0))))</f>
        <v>8375.3045013700175</v>
      </c>
      <c r="L71" s="168">
        <f ca="1">IF($C71-L$1&lt;År1,0,K70*(1-VLOOKUP($A71,[1]Hugst!$R$5:$W$9,MATCH(ROUNDUP((L$1)/10,0)*10,[1]Hugst!$R$4:$W$4,0))))</f>
        <v>8111.7586469949883</v>
      </c>
      <c r="M71" s="168">
        <f ca="1">IF($C71-M$1&lt;År1,0,L70*(1-VLOOKUP($A71,[1]Hugst!$R$5:$W$9,MATCH(ROUNDUP((M$1)/10,0)*10,[1]Hugst!$R$4:$W$4,0))))</f>
        <v>7573.8545219949874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2094.1795867723722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8581.3591087673703</v>
      </c>
      <c r="G72" s="168">
        <f ca="1">IF($C72-G$1&lt;År1,0,F71*(1-VLOOKUP($A72,[1]Hugst!$R$5:$W$9,MATCH(ROUNDUP((G$1)/10,0)*10,[1]Hugst!$R$4:$W$4,0))))</f>
        <v>8587.6164692850889</v>
      </c>
      <c r="H72" s="168">
        <f ca="1">IF($C72-H$1&lt;År1,0,G71*(1-VLOOKUP($A72,[1]Hugst!$R$5:$W$9,MATCH(ROUNDUP((H$1)/10,0)*10,[1]Hugst!$R$4:$W$4,0))))</f>
        <v>8589.6391188317684</v>
      </c>
      <c r="I72" s="168">
        <f ca="1">IF($C72-I$1&lt;År1,0,H71*(1-VLOOKUP($A72,[1]Hugst!$R$5:$W$9,MATCH(ROUNDUP((I$1)/10,0)*10,[1]Hugst!$R$4:$W$4,0))))</f>
        <v>8583.1396224590681</v>
      </c>
      <c r="J72" s="168">
        <f ca="1">IF($C72-J$1&lt;År1,0,I71*(1-VLOOKUP($A72,[1]Hugst!$R$5:$W$9,MATCH(ROUNDUP((J$1)/10,0)*10,[1]Hugst!$R$4:$W$4,0))))</f>
        <v>8559.5428453257264</v>
      </c>
      <c r="K72" s="168">
        <f ca="1">IF($C72-K$1&lt;År1,0,J71*(1-VLOOKUP($A72,[1]Hugst!$R$5:$W$9,MATCH(ROUNDUP((K$1)/10,0)*10,[1]Hugst!$R$4:$W$4,0))))</f>
        <v>8501.6982514731062</v>
      </c>
      <c r="L72" s="168">
        <f ca="1">IF($C72-L$1&lt;År1,0,K71*(1-VLOOKUP($A72,[1]Hugst!$R$5:$W$9,MATCH(ROUNDUP((L$1)/10,0)*10,[1]Hugst!$R$4:$W$4,0))))</f>
        <v>8375.3045013700175</v>
      </c>
      <c r="M72" s="168">
        <f ca="1">IF($C72-M$1&lt;År1,0,L71*(1-VLOOKUP($A72,[1]Hugst!$R$5:$W$9,MATCH(ROUNDUP((M$1)/10,0)*10,[1]Hugst!$R$4:$W$4,0))))</f>
        <v>8111.7586469949883</v>
      </c>
      <c r="N72" s="168">
        <f ca="1">IF($C72-N$1&lt;År1,0,M71*(1-VLOOKUP($A72,[1]Hugst!$R$5:$W$9,MATCH(ROUNDUP((N$1)/10,0)*10,[1]Hugst!$R$4:$W$4,0))))</f>
        <v>7573.8545219949874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2085.8311009478784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8573.0106229428784</v>
      </c>
      <c r="G73" s="168">
        <f ca="1">IF($C73-G$1&lt;År1,0,F72*(1-VLOOKUP($A73,[1]Hugst!$R$5:$W$9,MATCH(ROUNDUP((G$1)/10,0)*10,[1]Hugst!$R$4:$W$4,0))))</f>
        <v>8581.3591087673703</v>
      </c>
      <c r="H73" s="168">
        <f ca="1">IF($C73-H$1&lt;År1,0,G72*(1-VLOOKUP($A73,[1]Hugst!$R$5:$W$9,MATCH(ROUNDUP((H$1)/10,0)*10,[1]Hugst!$R$4:$W$4,0))))</f>
        <v>8587.6164692850889</v>
      </c>
      <c r="I73" s="168">
        <f ca="1">IF($C73-I$1&lt;År1,0,H72*(1-VLOOKUP($A73,[1]Hugst!$R$5:$W$9,MATCH(ROUNDUP((I$1)/10,0)*10,[1]Hugst!$R$4:$W$4,0))))</f>
        <v>8589.6391188317684</v>
      </c>
      <c r="J73" s="168">
        <f ca="1">IF($C73-J$1&lt;År1,0,I72*(1-VLOOKUP($A73,[1]Hugst!$R$5:$W$9,MATCH(ROUNDUP((J$1)/10,0)*10,[1]Hugst!$R$4:$W$4,0))))</f>
        <v>8583.1396224590681</v>
      </c>
      <c r="K73" s="168">
        <f ca="1">IF($C73-K$1&lt;År1,0,J72*(1-VLOOKUP($A73,[1]Hugst!$R$5:$W$9,MATCH(ROUNDUP((K$1)/10,0)*10,[1]Hugst!$R$4:$W$4,0))))</f>
        <v>8559.5428453257264</v>
      </c>
      <c r="L73" s="168">
        <f ca="1">IF($C73-L$1&lt;År1,0,K72*(1-VLOOKUP($A73,[1]Hugst!$R$5:$W$9,MATCH(ROUNDUP((L$1)/10,0)*10,[1]Hugst!$R$4:$W$4,0))))</f>
        <v>8501.6982514731062</v>
      </c>
      <c r="M73" s="168">
        <f ca="1">IF($C73-M$1&lt;År1,0,L72*(1-VLOOKUP($A73,[1]Hugst!$R$5:$W$9,MATCH(ROUNDUP((M$1)/10,0)*10,[1]Hugst!$R$4:$W$4,0))))</f>
        <v>8375.3045013700175</v>
      </c>
      <c r="N73" s="168">
        <f ca="1">IF($C73-N$1&lt;År1,0,M72*(1-VLOOKUP($A73,[1]Hugst!$R$5:$W$9,MATCH(ROUNDUP((N$1)/10,0)*10,[1]Hugst!$R$4:$W$4,0))))</f>
        <v>8111.7586469949883</v>
      </c>
      <c r="O73" s="168">
        <f ca="1">IF($C73-O$1&lt;År1,0,N72*(1-VLOOKUP($A73,[1]Hugst!$R$5:$W$9,MATCH(ROUNDUP((O$1)/10,0)*10,[1]Hugst!$R$4:$W$4,0))))</f>
        <v>7573.8545219949874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2076.463151497861</v>
      </c>
      <c r="E74" s="168">
        <f t="shared" ca="1" si="1"/>
        <v>11.553337406439823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8575.1960108993007</v>
      </c>
      <c r="G74" s="168">
        <f ca="1">IF($C74-G$1&lt;År1,0,F73*(1-VLOOKUP($A74,[1]Hugst!$R$5:$W$9,MATCH(ROUNDUP((G$1)/10,0)*10,[1]Hugst!$R$4:$W$4,0))))</f>
        <v>8573.0106229428784</v>
      </c>
      <c r="H74" s="168">
        <f ca="1">IF($C74-H$1&lt;År1,0,G73*(1-VLOOKUP($A74,[1]Hugst!$R$5:$W$9,MATCH(ROUNDUP((H$1)/10,0)*10,[1]Hugst!$R$4:$W$4,0))))</f>
        <v>8581.3591087673703</v>
      </c>
      <c r="I74" s="168">
        <f ca="1">IF($C74-I$1&lt;År1,0,H73*(1-VLOOKUP($A74,[1]Hugst!$R$5:$W$9,MATCH(ROUNDUP((I$1)/10,0)*10,[1]Hugst!$R$4:$W$4,0))))</f>
        <v>8587.6164692850889</v>
      </c>
      <c r="J74" s="168">
        <f ca="1">IF($C74-J$1&lt;År1,0,I73*(1-VLOOKUP($A74,[1]Hugst!$R$5:$W$9,MATCH(ROUNDUP((J$1)/10,0)*10,[1]Hugst!$R$4:$W$4,0))))</f>
        <v>8589.6391188317684</v>
      </c>
      <c r="K74" s="168">
        <f ca="1">IF($C74-K$1&lt;År1,0,J73*(1-VLOOKUP($A74,[1]Hugst!$R$5:$W$9,MATCH(ROUNDUP((K$1)/10,0)*10,[1]Hugst!$R$4:$W$4,0))))</f>
        <v>8583.1396224590681</v>
      </c>
      <c r="L74" s="168">
        <f ca="1">IF($C74-L$1&lt;År1,0,K73*(1-VLOOKUP($A74,[1]Hugst!$R$5:$W$9,MATCH(ROUNDUP((L$1)/10,0)*10,[1]Hugst!$R$4:$W$4,0))))</f>
        <v>8559.5428453257264</v>
      </c>
      <c r="M74" s="168">
        <f ca="1">IF($C74-M$1&lt;År1,0,L73*(1-VLOOKUP($A74,[1]Hugst!$R$5:$W$9,MATCH(ROUNDUP((M$1)/10,0)*10,[1]Hugst!$R$4:$W$4,0))))</f>
        <v>8501.6982514731062</v>
      </c>
      <c r="N74" s="168">
        <f ca="1">IF($C74-N$1&lt;År1,0,M73*(1-VLOOKUP($A74,[1]Hugst!$R$5:$W$9,MATCH(ROUNDUP((N$1)/10,0)*10,[1]Hugst!$R$4:$W$4,0))))</f>
        <v>8375.3045013700175</v>
      </c>
      <c r="O74" s="168">
        <f ca="1">IF($C74-O$1&lt;År1,0,N73*(1-VLOOKUP($A74,[1]Hugst!$R$5:$W$9,MATCH(ROUNDUP((O$1)/10,0)*10,[1]Hugst!$R$4:$W$4,0))))</f>
        <v>8111.7586469949883</v>
      </c>
      <c r="P74" s="168">
        <f ca="1">IF($C74-P$1&lt;År1,0,O73*(1-VLOOKUP($A74,[1]Hugst!$R$5:$W$9,MATCH(ROUNDUP((P$1)/10,0)*10,[1]Hugst!$R$4:$W$4,0))))</f>
        <v>7562.301184588554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1239.9668632606094</v>
      </c>
      <c r="E75" s="168">
        <f t="shared" ca="1" si="1"/>
        <v>23.909582793930895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5055.2451230459246</v>
      </c>
      <c r="G75" s="168">
        <f ca="1">IF($C75-G$1&lt;År1,0,F74*(1-VLOOKUP($A75,[1]Hugst!$R$5:$W$9,MATCH(ROUNDUP((G$1)/10,0)*10,[1]Hugst!$R$4:$W$4,0))))</f>
        <v>8575.1960108993007</v>
      </c>
      <c r="H75" s="168">
        <f ca="1">IF($C75-H$1&lt;År1,0,G74*(1-VLOOKUP($A75,[1]Hugst!$R$5:$W$9,MATCH(ROUNDUP((H$1)/10,0)*10,[1]Hugst!$R$4:$W$4,0))))</f>
        <v>8573.0106229428784</v>
      </c>
      <c r="I75" s="168">
        <f ca="1">IF($C75-I$1&lt;År1,0,H74*(1-VLOOKUP($A75,[1]Hugst!$R$5:$W$9,MATCH(ROUNDUP((I$1)/10,0)*10,[1]Hugst!$R$4:$W$4,0))))</f>
        <v>8581.3591087673703</v>
      </c>
      <c r="J75" s="168">
        <f ca="1">IF($C75-J$1&lt;År1,0,I74*(1-VLOOKUP($A75,[1]Hugst!$R$5:$W$9,MATCH(ROUNDUP((J$1)/10,0)*10,[1]Hugst!$R$4:$W$4,0))))</f>
        <v>8587.6164692850889</v>
      </c>
      <c r="K75" s="168">
        <f ca="1">IF($C75-K$1&lt;År1,0,J74*(1-VLOOKUP($A75,[1]Hugst!$R$5:$W$9,MATCH(ROUNDUP((K$1)/10,0)*10,[1]Hugst!$R$4:$W$4,0))))</f>
        <v>8589.6391188317684</v>
      </c>
      <c r="L75" s="168">
        <f ca="1">IF($C75-L$1&lt;År1,0,K74*(1-VLOOKUP($A75,[1]Hugst!$R$5:$W$9,MATCH(ROUNDUP((L$1)/10,0)*10,[1]Hugst!$R$4:$W$4,0))))</f>
        <v>8583.1396224590681</v>
      </c>
      <c r="M75" s="168">
        <f ca="1">IF($C75-M$1&lt;År1,0,L74*(1-VLOOKUP($A75,[1]Hugst!$R$5:$W$9,MATCH(ROUNDUP((M$1)/10,0)*10,[1]Hugst!$R$4:$W$4,0))))</f>
        <v>8559.5428453257264</v>
      </c>
      <c r="N75" s="168">
        <f ca="1">IF($C75-N$1&lt;År1,0,M74*(1-VLOOKUP($A75,[1]Hugst!$R$5:$W$9,MATCH(ROUNDUP((N$1)/10,0)*10,[1]Hugst!$R$4:$W$4,0))))</f>
        <v>8501.6982514731062</v>
      </c>
      <c r="O75" s="168">
        <f ca="1">IF($C75-O$1&lt;År1,0,N74*(1-VLOOKUP($A75,[1]Hugst!$R$5:$W$9,MATCH(ROUNDUP((O$1)/10,0)*10,[1]Hugst!$R$4:$W$4,0))))</f>
        <v>8375.3045013700175</v>
      </c>
      <c r="P75" s="168">
        <f ca="1">IF($C75-P$1&lt;År1,0,O74*(1-VLOOKUP($A75,[1]Hugst!$R$5:$W$9,MATCH(ROUNDUP((P$1)/10,0)*10,[1]Hugst!$R$4:$W$4,0))))</f>
        <v>8099.384777872453</v>
      </c>
      <c r="Q75" s="168">
        <f ca="1">IF($C75-Q$1&lt;År1,0,P74*(1-VLOOKUP($A75,[1]Hugst!$R$5:$W$9,MATCH(ROUNDUP((Q$1)/10,0)*10,[1]Hugst!$R$4:$W$4,0))))</f>
        <v>7550.7654709171475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1481.9195825046259</v>
      </c>
      <c r="E76" s="168">
        <f t="shared" ca="1" si="1"/>
        <v>36.648998771430342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5309.9372582674405</v>
      </c>
      <c r="G76" s="168">
        <f ca="1">IF($C76-G$1&lt;År1,0,F75*(1-VLOOKUP($A76,[1]Hugst!$R$5:$W$9,MATCH(ROUNDUP((G$1)/10,0)*10,[1]Hugst!$R$4:$W$4,0))))</f>
        <v>5055.2451230459246</v>
      </c>
      <c r="H76" s="168">
        <f ca="1">IF($C76-H$1&lt;År1,0,G75*(1-VLOOKUP($A76,[1]Hugst!$R$5:$W$9,MATCH(ROUNDUP((H$1)/10,0)*10,[1]Hugst!$R$4:$W$4,0))))</f>
        <v>8575.1960108993007</v>
      </c>
      <c r="I76" s="168">
        <f ca="1">IF($C76-I$1&lt;År1,0,H75*(1-VLOOKUP($A76,[1]Hugst!$R$5:$W$9,MATCH(ROUNDUP((I$1)/10,0)*10,[1]Hugst!$R$4:$W$4,0))))</f>
        <v>8573.0106229428784</v>
      </c>
      <c r="J76" s="168">
        <f ca="1">IF($C76-J$1&lt;År1,0,I75*(1-VLOOKUP($A76,[1]Hugst!$R$5:$W$9,MATCH(ROUNDUP((J$1)/10,0)*10,[1]Hugst!$R$4:$W$4,0))))</f>
        <v>8581.3591087673703</v>
      </c>
      <c r="K76" s="168">
        <f ca="1">IF($C76-K$1&lt;År1,0,J75*(1-VLOOKUP($A76,[1]Hugst!$R$5:$W$9,MATCH(ROUNDUP((K$1)/10,0)*10,[1]Hugst!$R$4:$W$4,0))))</f>
        <v>8587.6164692850889</v>
      </c>
      <c r="L76" s="168">
        <f ca="1">IF($C76-L$1&lt;År1,0,K75*(1-VLOOKUP($A76,[1]Hugst!$R$5:$W$9,MATCH(ROUNDUP((L$1)/10,0)*10,[1]Hugst!$R$4:$W$4,0))))</f>
        <v>8589.6391188317684</v>
      </c>
      <c r="M76" s="168">
        <f ca="1">IF($C76-M$1&lt;År1,0,L75*(1-VLOOKUP($A76,[1]Hugst!$R$5:$W$9,MATCH(ROUNDUP((M$1)/10,0)*10,[1]Hugst!$R$4:$W$4,0))))</f>
        <v>8583.1396224590681</v>
      </c>
      <c r="N76" s="168">
        <f ca="1">IF($C76-N$1&lt;År1,0,M75*(1-VLOOKUP($A76,[1]Hugst!$R$5:$W$9,MATCH(ROUNDUP((N$1)/10,0)*10,[1]Hugst!$R$4:$W$4,0))))</f>
        <v>8559.5428453257264</v>
      </c>
      <c r="O76" s="168">
        <f ca="1">IF($C76-O$1&lt;År1,0,N75*(1-VLOOKUP($A76,[1]Hugst!$R$5:$W$9,MATCH(ROUNDUP((O$1)/10,0)*10,[1]Hugst!$R$4:$W$4,0))))</f>
        <v>8501.6982514731062</v>
      </c>
      <c r="P76" s="168">
        <f ca="1">IF($C76-P$1&lt;År1,0,O75*(1-VLOOKUP($A76,[1]Hugst!$R$5:$W$9,MATCH(ROUNDUP((P$1)/10,0)*10,[1]Hugst!$R$4:$W$4,0))))</f>
        <v>8362.5286131475877</v>
      </c>
      <c r="Q76" s="168">
        <f ca="1">IF($C76-Q$1&lt;År1,0,P75*(1-VLOOKUP($A76,[1]Hugst!$R$5:$W$9,MATCH(ROUNDUP((Q$1)/10,0)*10,[1]Hugst!$R$4:$W$4,0))))</f>
        <v>8087.0297841434949</v>
      </c>
      <c r="R76" s="168">
        <f ca="1">IF($C76-R$1&lt;År1,0,Q75*(1-VLOOKUP($A76,[1]Hugst!$R$5:$W$9,MATCH(ROUNDUP((R$1)/10,0)*10,[1]Hugst!$R$4:$W$4,0))))</f>
        <v>7539.2473540971041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1648.2167720843313</v>
      </c>
      <c r="E77" s="168">
        <f t="shared" ca="1" si="1"/>
        <v>49.561785767087713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5489.1472348428033</v>
      </c>
      <c r="G77" s="168">
        <f ca="1">IF($C77-G$1&lt;År1,0,F76*(1-VLOOKUP($A77,[1]Hugst!$R$5:$W$9,MATCH(ROUNDUP((G$1)/10,0)*10,[1]Hugst!$R$4:$W$4,0))))</f>
        <v>5309.9372582674405</v>
      </c>
      <c r="H77" s="168">
        <f ca="1">IF($C77-H$1&lt;År1,0,G76*(1-VLOOKUP($A77,[1]Hugst!$R$5:$W$9,MATCH(ROUNDUP((H$1)/10,0)*10,[1]Hugst!$R$4:$W$4,0))))</f>
        <v>5055.2451230459246</v>
      </c>
      <c r="I77" s="168">
        <f ca="1">IF($C77-I$1&lt;År1,0,H76*(1-VLOOKUP($A77,[1]Hugst!$R$5:$W$9,MATCH(ROUNDUP((I$1)/10,0)*10,[1]Hugst!$R$4:$W$4,0))))</f>
        <v>8575.1960108993007</v>
      </c>
      <c r="J77" s="168">
        <f ca="1">IF($C77-J$1&lt;År1,0,I76*(1-VLOOKUP($A77,[1]Hugst!$R$5:$W$9,MATCH(ROUNDUP((J$1)/10,0)*10,[1]Hugst!$R$4:$W$4,0))))</f>
        <v>8573.0106229428784</v>
      </c>
      <c r="K77" s="168">
        <f ca="1">IF($C77-K$1&lt;År1,0,J76*(1-VLOOKUP($A77,[1]Hugst!$R$5:$W$9,MATCH(ROUNDUP((K$1)/10,0)*10,[1]Hugst!$R$4:$W$4,0))))</f>
        <v>8581.3591087673703</v>
      </c>
      <c r="L77" s="168">
        <f ca="1">IF($C77-L$1&lt;År1,0,K76*(1-VLOOKUP($A77,[1]Hugst!$R$5:$W$9,MATCH(ROUNDUP((L$1)/10,0)*10,[1]Hugst!$R$4:$W$4,0))))</f>
        <v>8587.6164692850889</v>
      </c>
      <c r="M77" s="168">
        <f ca="1">IF($C77-M$1&lt;År1,0,L76*(1-VLOOKUP($A77,[1]Hugst!$R$5:$W$9,MATCH(ROUNDUP((M$1)/10,0)*10,[1]Hugst!$R$4:$W$4,0))))</f>
        <v>8589.6391188317684</v>
      </c>
      <c r="N77" s="168">
        <f ca="1">IF($C77-N$1&lt;År1,0,M76*(1-VLOOKUP($A77,[1]Hugst!$R$5:$W$9,MATCH(ROUNDUP((N$1)/10,0)*10,[1]Hugst!$R$4:$W$4,0))))</f>
        <v>8583.1396224590681</v>
      </c>
      <c r="O77" s="168">
        <f ca="1">IF($C77-O$1&lt;År1,0,N76*(1-VLOOKUP($A77,[1]Hugst!$R$5:$W$9,MATCH(ROUNDUP((O$1)/10,0)*10,[1]Hugst!$R$4:$W$4,0))))</f>
        <v>8559.5428453257264</v>
      </c>
      <c r="P77" s="168">
        <f ca="1">IF($C77-P$1&lt;År1,0,O76*(1-VLOOKUP($A77,[1]Hugst!$R$5:$W$9,MATCH(ROUNDUP((P$1)/10,0)*10,[1]Hugst!$R$4:$W$4,0))))</f>
        <v>8488.7295592250957</v>
      </c>
      <c r="Q77" s="168">
        <f ca="1">IF($C77-Q$1&lt;År1,0,P76*(1-VLOOKUP($A77,[1]Hugst!$R$5:$W$9,MATCH(ROUNDUP((Q$1)/10,0)*10,[1]Hugst!$R$4:$W$4,0))))</f>
        <v>8349.7722135682106</v>
      </c>
      <c r="R77" s="168">
        <f ca="1">IF($C77-R$1&lt;År1,0,Q76*(1-VLOOKUP($A77,[1]Hugst!$R$5:$W$9,MATCH(ROUNDUP((R$1)/10,0)*10,[1]Hugst!$R$4:$W$4,0))))</f>
        <v>8074.6936370151398</v>
      </c>
      <c r="S77" s="168">
        <f ca="1">IF($C77-S$1&lt;År1,0,R76*(1-VLOOKUP($A77,[1]Hugst!$R$5:$W$9,MATCH(ROUNDUP((S$1)/10,0)*10,[1]Hugst!$R$4:$W$4,0))))</f>
        <v>7527.7468072857691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1761.5704394684747</v>
      </c>
      <c r="E78" s="168">
        <f t="shared" ca="1" si="1"/>
        <v>62.543112807092257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5615.4822292669505</v>
      </c>
      <c r="G78" s="168">
        <f ca="1">IF($C78-G$1&lt;År1,0,F77*(1-VLOOKUP($A78,[1]Hugst!$R$5:$W$9,MATCH(ROUNDUP((G$1)/10,0)*10,[1]Hugst!$R$4:$W$4,0))))</f>
        <v>5489.1472348428033</v>
      </c>
      <c r="H78" s="168">
        <f ca="1">IF($C78-H$1&lt;År1,0,G77*(1-VLOOKUP($A78,[1]Hugst!$R$5:$W$9,MATCH(ROUNDUP((H$1)/10,0)*10,[1]Hugst!$R$4:$W$4,0))))</f>
        <v>5309.9372582674405</v>
      </c>
      <c r="I78" s="168">
        <f ca="1">IF($C78-I$1&lt;År1,0,H77*(1-VLOOKUP($A78,[1]Hugst!$R$5:$W$9,MATCH(ROUNDUP((I$1)/10,0)*10,[1]Hugst!$R$4:$W$4,0))))</f>
        <v>5055.2451230459246</v>
      </c>
      <c r="J78" s="168">
        <f ca="1">IF($C78-J$1&lt;År1,0,I77*(1-VLOOKUP($A78,[1]Hugst!$R$5:$W$9,MATCH(ROUNDUP((J$1)/10,0)*10,[1]Hugst!$R$4:$W$4,0))))</f>
        <v>8575.1960108993007</v>
      </c>
      <c r="K78" s="168">
        <f ca="1">IF($C78-K$1&lt;År1,0,J77*(1-VLOOKUP($A78,[1]Hugst!$R$5:$W$9,MATCH(ROUNDUP((K$1)/10,0)*10,[1]Hugst!$R$4:$W$4,0))))</f>
        <v>8573.0106229428784</v>
      </c>
      <c r="L78" s="168">
        <f ca="1">IF($C78-L$1&lt;År1,0,K77*(1-VLOOKUP($A78,[1]Hugst!$R$5:$W$9,MATCH(ROUNDUP((L$1)/10,0)*10,[1]Hugst!$R$4:$W$4,0))))</f>
        <v>8581.3591087673703</v>
      </c>
      <c r="M78" s="168">
        <f ca="1">IF($C78-M$1&lt;År1,0,L77*(1-VLOOKUP($A78,[1]Hugst!$R$5:$W$9,MATCH(ROUNDUP((M$1)/10,0)*10,[1]Hugst!$R$4:$W$4,0))))</f>
        <v>8587.6164692850889</v>
      </c>
      <c r="N78" s="168">
        <f ca="1">IF($C78-N$1&lt;År1,0,M77*(1-VLOOKUP($A78,[1]Hugst!$R$5:$W$9,MATCH(ROUNDUP((N$1)/10,0)*10,[1]Hugst!$R$4:$W$4,0))))</f>
        <v>8589.6391188317684</v>
      </c>
      <c r="O78" s="168">
        <f ca="1">IF($C78-O$1&lt;År1,0,N77*(1-VLOOKUP($A78,[1]Hugst!$R$5:$W$9,MATCH(ROUNDUP((O$1)/10,0)*10,[1]Hugst!$R$4:$W$4,0))))</f>
        <v>8583.1396224590681</v>
      </c>
      <c r="P78" s="168">
        <f ca="1">IF($C78-P$1&lt;År1,0,O77*(1-VLOOKUP($A78,[1]Hugst!$R$5:$W$9,MATCH(ROUNDUP((P$1)/10,0)*10,[1]Hugst!$R$4:$W$4,0))))</f>
        <v>8546.4859155616705</v>
      </c>
      <c r="Q78" s="168">
        <f ca="1">IF($C78-Q$1&lt;År1,0,P77*(1-VLOOKUP($A78,[1]Hugst!$R$5:$W$9,MATCH(ROUNDUP((Q$1)/10,0)*10,[1]Hugst!$R$4:$W$4,0))))</f>
        <v>8475.7806497279726</v>
      </c>
      <c r="R78" s="168">
        <f ca="1">IF($C78-R$1&lt;År1,0,Q77*(1-VLOOKUP($A78,[1]Hugst!$R$5:$W$9,MATCH(ROUNDUP((R$1)/10,0)*10,[1]Hugst!$R$4:$W$4,0))))</f>
        <v>8337.0352729034457</v>
      </c>
      <c r="S78" s="168">
        <f ca="1">IF($C78-S$1&lt;År1,0,R77*(1-VLOOKUP($A78,[1]Hugst!$R$5:$W$9,MATCH(ROUNDUP((S$1)/10,0)*10,[1]Hugst!$R$4:$W$4,0))))</f>
        <v>8062.3763077383364</v>
      </c>
      <c r="T78" s="168">
        <f ca="1">IF($C78-T$1&lt;År1,0,S77*(1-VLOOKUP($A78,[1]Hugst!$R$5:$W$9,MATCH(ROUNDUP((T$1)/10,0)*10,[1]Hugst!$R$4:$W$4,0))))</f>
        <v>7516.2638036814351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1837.878913142325</v>
      </c>
      <c r="E79" s="168">
        <f t="shared" ca="1" si="1"/>
        <v>75.540632906544488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5704.7882230402538</v>
      </c>
      <c r="G79" s="168">
        <f ca="1">IF($C79-G$1&lt;År1,0,F78*(1-VLOOKUP($A79,[1]Hugst!$R$5:$W$9,MATCH(ROUNDUP((G$1)/10,0)*10,[1]Hugst!$R$4:$W$4,0))))</f>
        <v>5615.4822292669505</v>
      </c>
      <c r="H79" s="168">
        <f ca="1">IF($C79-H$1&lt;År1,0,G78*(1-VLOOKUP($A79,[1]Hugst!$R$5:$W$9,MATCH(ROUNDUP((H$1)/10,0)*10,[1]Hugst!$R$4:$W$4,0))))</f>
        <v>5489.1472348428033</v>
      </c>
      <c r="I79" s="168">
        <f ca="1">IF($C79-I$1&lt;År1,0,H78*(1-VLOOKUP($A79,[1]Hugst!$R$5:$W$9,MATCH(ROUNDUP((I$1)/10,0)*10,[1]Hugst!$R$4:$W$4,0))))</f>
        <v>5309.9372582674405</v>
      </c>
      <c r="J79" s="168">
        <f ca="1">IF($C79-J$1&lt;År1,0,I78*(1-VLOOKUP($A79,[1]Hugst!$R$5:$W$9,MATCH(ROUNDUP((J$1)/10,0)*10,[1]Hugst!$R$4:$W$4,0))))</f>
        <v>5055.2451230459246</v>
      </c>
      <c r="K79" s="168">
        <f ca="1">IF($C79-K$1&lt;År1,0,J78*(1-VLOOKUP($A79,[1]Hugst!$R$5:$W$9,MATCH(ROUNDUP((K$1)/10,0)*10,[1]Hugst!$R$4:$W$4,0))))</f>
        <v>8575.1960108993007</v>
      </c>
      <c r="L79" s="168">
        <f ca="1">IF($C79-L$1&lt;År1,0,K78*(1-VLOOKUP($A79,[1]Hugst!$R$5:$W$9,MATCH(ROUNDUP((L$1)/10,0)*10,[1]Hugst!$R$4:$W$4,0))))</f>
        <v>8573.0106229428784</v>
      </c>
      <c r="M79" s="168">
        <f ca="1">IF($C79-M$1&lt;År1,0,L78*(1-VLOOKUP($A79,[1]Hugst!$R$5:$W$9,MATCH(ROUNDUP((M$1)/10,0)*10,[1]Hugst!$R$4:$W$4,0))))</f>
        <v>8581.3591087673703</v>
      </c>
      <c r="N79" s="168">
        <f ca="1">IF($C79-N$1&lt;År1,0,M78*(1-VLOOKUP($A79,[1]Hugst!$R$5:$W$9,MATCH(ROUNDUP((N$1)/10,0)*10,[1]Hugst!$R$4:$W$4,0))))</f>
        <v>8587.6164692850889</v>
      </c>
      <c r="O79" s="168">
        <f ca="1">IF($C79-O$1&lt;År1,0,N78*(1-VLOOKUP($A79,[1]Hugst!$R$5:$W$9,MATCH(ROUNDUP((O$1)/10,0)*10,[1]Hugst!$R$4:$W$4,0))))</f>
        <v>8589.6391188317684</v>
      </c>
      <c r="P79" s="168">
        <f ca="1">IF($C79-P$1&lt;År1,0,O78*(1-VLOOKUP($A79,[1]Hugst!$R$5:$W$9,MATCH(ROUNDUP((P$1)/10,0)*10,[1]Hugst!$R$4:$W$4,0))))</f>
        <v>8570.0466976112493</v>
      </c>
      <c r="Q79" s="168">
        <f ca="1">IF($C79-Q$1&lt;År1,0,P78*(1-VLOOKUP($A79,[1]Hugst!$R$5:$W$9,MATCH(ROUNDUP((Q$1)/10,0)*10,[1]Hugst!$R$4:$W$4,0))))</f>
        <v>8533.4489031481007</v>
      </c>
      <c r="R79" s="168">
        <f ca="1">IF($C79-R$1&lt;År1,0,Q78*(1-VLOOKUP($A79,[1]Hugst!$R$5:$W$9,MATCH(ROUNDUP((R$1)/10,0)*10,[1]Hugst!$R$4:$W$4,0))))</f>
        <v>8462.8514928046588</v>
      </c>
      <c r="S79" s="168">
        <f ca="1">IF($C79-S$1&lt;År1,0,R78*(1-VLOOKUP($A79,[1]Hugst!$R$5:$W$9,MATCH(ROUNDUP((S$1)/10,0)*10,[1]Hugst!$R$4:$W$4,0))))</f>
        <v>8324.3177614702035</v>
      </c>
      <c r="T79" s="168">
        <f ca="1">IF($C79-T$1&lt;År1,0,S78*(1-VLOOKUP($A79,[1]Hugst!$R$5:$W$9,MATCH(ROUNDUP((T$1)/10,0)*10,[1]Hugst!$R$4:$W$4,0))))</f>
        <v>8050.0777676078878</v>
      </c>
      <c r="U79" s="168">
        <f ca="1">IF($C79-U$1&lt;År1,0,T78*(1-VLOOKUP($A79,[1]Hugst!$R$5:$W$9,MATCH(ROUNDUP((U$1)/10,0)*10,[1]Hugst!$R$4:$W$4,0))))</f>
        <v>7504.7983165232763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1888.270946686451</v>
      </c>
      <c r="E80" s="168">
        <f t="shared" ca="1" si="1"/>
        <v>88.528240766449017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5768.1678644442836</v>
      </c>
      <c r="G80" s="168">
        <f ca="1">IF($C80-G$1&lt;År1,0,F79*(1-VLOOKUP($A80,[1]Hugst!$R$5:$W$9,MATCH(ROUNDUP((G$1)/10,0)*10,[1]Hugst!$R$4:$W$4,0))))</f>
        <v>5704.7882230402538</v>
      </c>
      <c r="H80" s="168">
        <f ca="1">IF($C80-H$1&lt;År1,0,G79*(1-VLOOKUP($A80,[1]Hugst!$R$5:$W$9,MATCH(ROUNDUP((H$1)/10,0)*10,[1]Hugst!$R$4:$W$4,0))))</f>
        <v>5615.4822292669505</v>
      </c>
      <c r="I80" s="168">
        <f ca="1">IF($C80-I$1&lt;År1,0,H79*(1-VLOOKUP($A80,[1]Hugst!$R$5:$W$9,MATCH(ROUNDUP((I$1)/10,0)*10,[1]Hugst!$R$4:$W$4,0))))</f>
        <v>5489.1472348428033</v>
      </c>
      <c r="J80" s="168">
        <f ca="1">IF($C80-J$1&lt;År1,0,I79*(1-VLOOKUP($A80,[1]Hugst!$R$5:$W$9,MATCH(ROUNDUP((J$1)/10,0)*10,[1]Hugst!$R$4:$W$4,0))))</f>
        <v>5309.9372582674405</v>
      </c>
      <c r="K80" s="168">
        <f ca="1">IF($C80-K$1&lt;År1,0,J79*(1-VLOOKUP($A80,[1]Hugst!$R$5:$W$9,MATCH(ROUNDUP((K$1)/10,0)*10,[1]Hugst!$R$4:$W$4,0))))</f>
        <v>5055.2451230459246</v>
      </c>
      <c r="L80" s="168">
        <f ca="1">IF($C80-L$1&lt;År1,0,K79*(1-VLOOKUP($A80,[1]Hugst!$R$5:$W$9,MATCH(ROUNDUP((L$1)/10,0)*10,[1]Hugst!$R$4:$W$4,0))))</f>
        <v>8575.1960108993007</v>
      </c>
      <c r="M80" s="168">
        <f ca="1">IF($C80-M$1&lt;År1,0,L79*(1-VLOOKUP($A80,[1]Hugst!$R$5:$W$9,MATCH(ROUNDUP((M$1)/10,0)*10,[1]Hugst!$R$4:$W$4,0))))</f>
        <v>8573.0106229428784</v>
      </c>
      <c r="N80" s="168">
        <f ca="1">IF($C80-N$1&lt;År1,0,M79*(1-VLOOKUP($A80,[1]Hugst!$R$5:$W$9,MATCH(ROUNDUP((N$1)/10,0)*10,[1]Hugst!$R$4:$W$4,0))))</f>
        <v>8581.3591087673703</v>
      </c>
      <c r="O80" s="168">
        <f ca="1">IF($C80-O$1&lt;År1,0,N79*(1-VLOOKUP($A80,[1]Hugst!$R$5:$W$9,MATCH(ROUNDUP((O$1)/10,0)*10,[1]Hugst!$R$4:$W$4,0))))</f>
        <v>8587.6164692850889</v>
      </c>
      <c r="P80" s="168">
        <f ca="1">IF($C80-P$1&lt;År1,0,O79*(1-VLOOKUP($A80,[1]Hugst!$R$5:$W$9,MATCH(ROUNDUP((P$1)/10,0)*10,[1]Hugst!$R$4:$W$4,0))))</f>
        <v>8576.5362794979574</v>
      </c>
      <c r="Q80" s="168">
        <f ca="1">IF($C80-Q$1&lt;År1,0,P79*(1-VLOOKUP($A80,[1]Hugst!$R$5:$W$9,MATCH(ROUNDUP((Q$1)/10,0)*10,[1]Hugst!$R$4:$W$4,0))))</f>
        <v>8556.9737450216726</v>
      </c>
      <c r="R80" s="168">
        <f ca="1">IF($C80-R$1&lt;År1,0,Q79*(1-VLOOKUP($A80,[1]Hugst!$R$5:$W$9,MATCH(ROUNDUP((R$1)/10,0)*10,[1]Hugst!$R$4:$W$4,0))))</f>
        <v>8520.4317777026208</v>
      </c>
      <c r="S80" s="168">
        <f ca="1">IF($C80-S$1&lt;År1,0,R79*(1-VLOOKUP($A80,[1]Hugst!$R$5:$W$9,MATCH(ROUNDUP((S$1)/10,0)*10,[1]Hugst!$R$4:$W$4,0))))</f>
        <v>8449.9420583241099</v>
      </c>
      <c r="T80" s="168">
        <f ca="1">IF($C80-T$1&lt;År1,0,S79*(1-VLOOKUP($A80,[1]Hugst!$R$5:$W$9,MATCH(ROUNDUP((T$1)/10,0)*10,[1]Hugst!$R$4:$W$4,0))))</f>
        <v>8311.6196496306729</v>
      </c>
      <c r="U80" s="168">
        <f ca="1">IF($C80-U$1&lt;År1,0,T79*(1-VLOOKUP($A80,[1]Hugst!$R$5:$W$9,MATCH(ROUNDUP((U$1)/10,0)*10,[1]Hugst!$R$4:$W$4,0))))</f>
        <v>8037.7979879623845</v>
      </c>
      <c r="V80" s="168">
        <f ca="1">IF($C80-V$1&lt;År1,0,U79*(1-VLOOKUP($A80,[1]Hugst!$R$5:$W$9,MATCH(ROUNDUP((V$1)/10,0)*10,[1]Hugst!$R$4:$W$4,0))))</f>
        <v>7493.3503190912916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1920.5365916299079</v>
      </c>
      <c r="E81" s="168">
        <f t="shared" ca="1" si="1"/>
        <v>101.49295162352792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5813.3982202448196</v>
      </c>
      <c r="G81" s="168">
        <f ca="1">IF($C81-G$1&lt;År1,0,F80*(1-VLOOKUP($A81,[1]Hugst!$R$5:$W$9,MATCH(ROUNDUP((G$1)/10,0)*10,[1]Hugst!$R$4:$W$4,0))))</f>
        <v>5768.1678644442836</v>
      </c>
      <c r="H81" s="168">
        <f ca="1">IF($C81-H$1&lt;År1,0,G80*(1-VLOOKUP($A81,[1]Hugst!$R$5:$W$9,MATCH(ROUNDUP((H$1)/10,0)*10,[1]Hugst!$R$4:$W$4,0))))</f>
        <v>5704.7882230402538</v>
      </c>
      <c r="I81" s="168">
        <f ca="1">IF($C81-I$1&lt;År1,0,H80*(1-VLOOKUP($A81,[1]Hugst!$R$5:$W$9,MATCH(ROUNDUP((I$1)/10,0)*10,[1]Hugst!$R$4:$W$4,0))))</f>
        <v>5615.4822292669505</v>
      </c>
      <c r="J81" s="168">
        <f ca="1">IF($C81-J$1&lt;År1,0,I80*(1-VLOOKUP($A81,[1]Hugst!$R$5:$W$9,MATCH(ROUNDUP((J$1)/10,0)*10,[1]Hugst!$R$4:$W$4,0))))</f>
        <v>5489.1472348428033</v>
      </c>
      <c r="K81" s="168">
        <f ca="1">IF($C81-K$1&lt;År1,0,J80*(1-VLOOKUP($A81,[1]Hugst!$R$5:$W$9,MATCH(ROUNDUP((K$1)/10,0)*10,[1]Hugst!$R$4:$W$4,0))))</f>
        <v>5309.9372582674405</v>
      </c>
      <c r="L81" s="168">
        <f ca="1">IF($C81-L$1&lt;År1,0,K80*(1-VLOOKUP($A81,[1]Hugst!$R$5:$W$9,MATCH(ROUNDUP((L$1)/10,0)*10,[1]Hugst!$R$4:$W$4,0))))</f>
        <v>5055.2451230459246</v>
      </c>
      <c r="M81" s="168">
        <f ca="1">IF($C81-M$1&lt;År1,0,L80*(1-VLOOKUP($A81,[1]Hugst!$R$5:$W$9,MATCH(ROUNDUP((M$1)/10,0)*10,[1]Hugst!$R$4:$W$4,0))))</f>
        <v>8575.1960108993007</v>
      </c>
      <c r="N81" s="168">
        <f ca="1">IF($C81-N$1&lt;År1,0,M80*(1-VLOOKUP($A81,[1]Hugst!$R$5:$W$9,MATCH(ROUNDUP((N$1)/10,0)*10,[1]Hugst!$R$4:$W$4,0))))</f>
        <v>8573.0106229428784</v>
      </c>
      <c r="O81" s="168">
        <f ca="1">IF($C81-O$1&lt;År1,0,N80*(1-VLOOKUP($A81,[1]Hugst!$R$5:$W$9,MATCH(ROUNDUP((O$1)/10,0)*10,[1]Hugst!$R$4:$W$4,0))))</f>
        <v>8581.3591087673703</v>
      </c>
      <c r="P81" s="168">
        <f ca="1">IF($C81-P$1&lt;År1,0,O80*(1-VLOOKUP($A81,[1]Hugst!$R$5:$W$9,MATCH(ROUNDUP((P$1)/10,0)*10,[1]Hugst!$R$4:$W$4,0))))</f>
        <v>8574.516715348891</v>
      </c>
      <c r="Q81" s="168">
        <f ca="1">IF($C81-Q$1&lt;År1,0,P80*(1-VLOOKUP($A81,[1]Hugst!$R$5:$W$9,MATCH(ROUNDUP((Q$1)/10,0)*10,[1]Hugst!$R$4:$W$4,0))))</f>
        <v>8563.453427546181</v>
      </c>
      <c r="R81" s="168">
        <f ca="1">IF($C81-R$1&lt;År1,0,Q80*(1-VLOOKUP($A81,[1]Hugst!$R$5:$W$9,MATCH(ROUNDUP((R$1)/10,0)*10,[1]Hugst!$R$4:$W$4,0))))</f>
        <v>8543.9207342241825</v>
      </c>
      <c r="S81" s="168">
        <f ca="1">IF($C81-S$1&lt;År1,0,R80*(1-VLOOKUP($A81,[1]Hugst!$R$5:$W$9,MATCH(ROUNDUP((S$1)/10,0)*10,[1]Hugst!$R$4:$W$4,0))))</f>
        <v>8507.434508889175</v>
      </c>
      <c r="T81" s="168">
        <f ca="1">IF($C81-T$1&lt;År1,0,S80*(1-VLOOKUP($A81,[1]Hugst!$R$5:$W$9,MATCH(ROUNDUP((T$1)/10,0)*10,[1]Hugst!$R$4:$W$4,0))))</f>
        <v>8437.0523162012432</v>
      </c>
      <c r="U81" s="168">
        <f ca="1">IF($C81-U$1&lt;År1,0,T80*(1-VLOOKUP($A81,[1]Hugst!$R$5:$W$9,MATCH(ROUNDUP((U$1)/10,0)*10,[1]Hugst!$R$4:$W$4,0))))</f>
        <v>8298.9409077922537</v>
      </c>
      <c r="V81" s="168">
        <f ca="1">IF($C81-V$1&lt;År1,0,U80*(1-VLOOKUP($A81,[1]Hugst!$R$5:$W$9,MATCH(ROUNDUP((V$1)/10,0)*10,[1]Hugst!$R$4:$W$4,0))))</f>
        <v>8025.5369401841363</v>
      </c>
      <c r="W81" s="168">
        <f ca="1">IF($C81-W$1&lt;År1,0,V80*(1-VLOOKUP($A81,[1]Hugst!$R$5:$W$9,MATCH(ROUNDUP((W$1)/10,0)*10,[1]Hugst!$R$4:$W$4,0))))</f>
        <v>7481.9197847062369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1940.1288084455853</v>
      </c>
      <c r="E82" s="168">
        <f t="shared" ca="1" si="1"/>
        <v>114.42834067674994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5845.9258261137193</v>
      </c>
      <c r="G82" s="168">
        <f ca="1">IF($C82-G$1&lt;År1,0,F81*(1-VLOOKUP($A82,[1]Hugst!$R$5:$W$9,MATCH(ROUNDUP((G$1)/10,0)*10,[1]Hugst!$R$4:$W$4,0))))</f>
        <v>5813.3982202448196</v>
      </c>
      <c r="H82" s="168">
        <f ca="1">IF($C82-H$1&lt;År1,0,G81*(1-VLOOKUP($A82,[1]Hugst!$R$5:$W$9,MATCH(ROUNDUP((H$1)/10,0)*10,[1]Hugst!$R$4:$W$4,0))))</f>
        <v>5768.1678644442836</v>
      </c>
      <c r="I82" s="168">
        <f ca="1">IF($C82-I$1&lt;År1,0,H81*(1-VLOOKUP($A82,[1]Hugst!$R$5:$W$9,MATCH(ROUNDUP((I$1)/10,0)*10,[1]Hugst!$R$4:$W$4,0))))</f>
        <v>5704.7882230402538</v>
      </c>
      <c r="J82" s="168">
        <f ca="1">IF($C82-J$1&lt;År1,0,I81*(1-VLOOKUP($A82,[1]Hugst!$R$5:$W$9,MATCH(ROUNDUP((J$1)/10,0)*10,[1]Hugst!$R$4:$W$4,0))))</f>
        <v>5615.4822292669505</v>
      </c>
      <c r="K82" s="168">
        <f ca="1">IF($C82-K$1&lt;År1,0,J81*(1-VLOOKUP($A82,[1]Hugst!$R$5:$W$9,MATCH(ROUNDUP((K$1)/10,0)*10,[1]Hugst!$R$4:$W$4,0))))</f>
        <v>5489.1472348428033</v>
      </c>
      <c r="L82" s="168">
        <f ca="1">IF($C82-L$1&lt;År1,0,K81*(1-VLOOKUP($A82,[1]Hugst!$R$5:$W$9,MATCH(ROUNDUP((L$1)/10,0)*10,[1]Hugst!$R$4:$W$4,0))))</f>
        <v>5309.9372582674405</v>
      </c>
      <c r="M82" s="168">
        <f ca="1">IF($C82-M$1&lt;År1,0,L81*(1-VLOOKUP($A82,[1]Hugst!$R$5:$W$9,MATCH(ROUNDUP((M$1)/10,0)*10,[1]Hugst!$R$4:$W$4,0))))</f>
        <v>5055.2451230459246</v>
      </c>
      <c r="N82" s="168">
        <f ca="1">IF($C82-N$1&lt;År1,0,M81*(1-VLOOKUP($A82,[1]Hugst!$R$5:$W$9,MATCH(ROUNDUP((N$1)/10,0)*10,[1]Hugst!$R$4:$W$4,0))))</f>
        <v>8575.1960108993007</v>
      </c>
      <c r="O82" s="168">
        <f ca="1">IF($C82-O$1&lt;År1,0,N81*(1-VLOOKUP($A82,[1]Hugst!$R$5:$W$9,MATCH(ROUNDUP((O$1)/10,0)*10,[1]Hugst!$R$4:$W$4,0))))</f>
        <v>8573.0106229428784</v>
      </c>
      <c r="P82" s="168">
        <f ca="1">IF($C82-P$1&lt;År1,0,O81*(1-VLOOKUP($A82,[1]Hugst!$R$5:$W$9,MATCH(ROUNDUP((P$1)/10,0)*10,[1]Hugst!$R$4:$W$4,0))))</f>
        <v>8568.2688999573857</v>
      </c>
      <c r="Q82" s="168">
        <f ca="1">IF($C82-Q$1&lt;År1,0,P81*(1-VLOOKUP($A82,[1]Hugst!$R$5:$W$9,MATCH(ROUNDUP((Q$1)/10,0)*10,[1]Hugst!$R$4:$W$4,0))))</f>
        <v>8561.4369440881892</v>
      </c>
      <c r="R82" s="168">
        <f ca="1">IF($C82-R$1&lt;År1,0,Q81*(1-VLOOKUP($A82,[1]Hugst!$R$5:$W$9,MATCH(ROUNDUP((R$1)/10,0)*10,[1]Hugst!$R$4:$W$4,0))))</f>
        <v>8550.3905324872121</v>
      </c>
      <c r="S82" s="168">
        <f ca="1">IF($C82-S$1&lt;År1,0,R81*(1-VLOOKUP($A82,[1]Hugst!$R$5:$W$9,MATCH(ROUNDUP((S$1)/10,0)*10,[1]Hugst!$R$4:$W$4,0))))</f>
        <v>8530.8876347990954</v>
      </c>
      <c r="T82" s="168">
        <f ca="1">IF($C82-T$1&lt;År1,0,S81*(1-VLOOKUP($A82,[1]Hugst!$R$5:$W$9,MATCH(ROUNDUP((T$1)/10,0)*10,[1]Hugst!$R$4:$W$4,0))))</f>
        <v>8494.4570664179882</v>
      </c>
      <c r="U82" s="168">
        <f ca="1">IF($C82-U$1&lt;År1,0,T81*(1-VLOOKUP($A82,[1]Hugst!$R$5:$W$9,MATCH(ROUNDUP((U$1)/10,0)*10,[1]Hugst!$R$4:$W$4,0))))</f>
        <v>8424.1822363968677</v>
      </c>
      <c r="V82" s="168">
        <f ca="1">IF($C82-V$1&lt;År1,0,U81*(1-VLOOKUP($A82,[1]Hugst!$R$5:$W$9,MATCH(ROUNDUP((V$1)/10,0)*10,[1]Hugst!$R$4:$W$4,0))))</f>
        <v>8286.2815064074857</v>
      </c>
      <c r="W82" s="168">
        <f ca="1">IF($C82-W$1&lt;År1,0,V81*(1-VLOOKUP($A82,[1]Hugst!$R$5:$W$9,MATCH(ROUNDUP((W$1)/10,0)*10,[1]Hugst!$R$4:$W$4,0))))</f>
        <v>8013.2945956991098</v>
      </c>
      <c r="X82" s="168">
        <f ca="1">IF($C82-X$1&lt;År1,0,W81*(1-VLOOKUP($A82,[1]Hugst!$R$5:$W$9,MATCH(ROUNDUP((X$1)/10,0)*10,[1]Hugst!$R$4:$W$4,0))))</f>
        <v>7470.5066867295664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1950.8645942450064</v>
      </c>
      <c r="E83" s="168">
        <f t="shared" ca="1" si="1"/>
        <v>127.33126280223951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5869.56453403863</v>
      </c>
      <c r="G83" s="168">
        <f ca="1">IF($C83-G$1&lt;År1,0,F82*(1-VLOOKUP($A83,[1]Hugst!$R$5:$W$9,MATCH(ROUNDUP((G$1)/10,0)*10,[1]Hugst!$R$4:$W$4,0))))</f>
        <v>5845.9258261137193</v>
      </c>
      <c r="H83" s="168">
        <f ca="1">IF($C83-H$1&lt;År1,0,G82*(1-VLOOKUP($A83,[1]Hugst!$R$5:$W$9,MATCH(ROUNDUP((H$1)/10,0)*10,[1]Hugst!$R$4:$W$4,0))))</f>
        <v>5813.3982202448196</v>
      </c>
      <c r="I83" s="168">
        <f ca="1">IF($C83-I$1&lt;År1,0,H82*(1-VLOOKUP($A83,[1]Hugst!$R$5:$W$9,MATCH(ROUNDUP((I$1)/10,0)*10,[1]Hugst!$R$4:$W$4,0))))</f>
        <v>5768.1678644442836</v>
      </c>
      <c r="J83" s="168">
        <f ca="1">IF($C83-J$1&lt;År1,0,I82*(1-VLOOKUP($A83,[1]Hugst!$R$5:$W$9,MATCH(ROUNDUP((J$1)/10,0)*10,[1]Hugst!$R$4:$W$4,0))))</f>
        <v>5704.7882230402538</v>
      </c>
      <c r="K83" s="168">
        <f ca="1">IF($C83-K$1&lt;År1,0,J82*(1-VLOOKUP($A83,[1]Hugst!$R$5:$W$9,MATCH(ROUNDUP((K$1)/10,0)*10,[1]Hugst!$R$4:$W$4,0))))</f>
        <v>5615.4822292669505</v>
      </c>
      <c r="L83" s="168">
        <f ca="1">IF($C83-L$1&lt;År1,0,K82*(1-VLOOKUP($A83,[1]Hugst!$R$5:$W$9,MATCH(ROUNDUP((L$1)/10,0)*10,[1]Hugst!$R$4:$W$4,0))))</f>
        <v>5489.1472348428033</v>
      </c>
      <c r="M83" s="168">
        <f ca="1">IF($C83-M$1&lt;År1,0,L82*(1-VLOOKUP($A83,[1]Hugst!$R$5:$W$9,MATCH(ROUNDUP((M$1)/10,0)*10,[1]Hugst!$R$4:$W$4,0))))</f>
        <v>5309.9372582674405</v>
      </c>
      <c r="N83" s="168">
        <f ca="1">IF($C83-N$1&lt;År1,0,M82*(1-VLOOKUP($A83,[1]Hugst!$R$5:$W$9,MATCH(ROUNDUP((N$1)/10,0)*10,[1]Hugst!$R$4:$W$4,0))))</f>
        <v>5055.2451230459246</v>
      </c>
      <c r="O83" s="168">
        <f ca="1">IF($C83-O$1&lt;År1,0,N82*(1-VLOOKUP($A83,[1]Hugst!$R$5:$W$9,MATCH(ROUNDUP((O$1)/10,0)*10,[1]Hugst!$R$4:$W$4,0))))</f>
        <v>8575.1960108993007</v>
      </c>
      <c r="P83" s="168">
        <f ca="1">IF($C83-P$1&lt;År1,0,O82*(1-VLOOKUP($A83,[1]Hugst!$R$5:$W$9,MATCH(ROUNDUP((P$1)/10,0)*10,[1]Hugst!$R$4:$W$4,0))))</f>
        <v>8559.9331491112698</v>
      </c>
      <c r="Q83" s="168">
        <f ca="1">IF($C83-Q$1&lt;År1,0,P82*(1-VLOOKUP($A83,[1]Hugst!$R$5:$W$9,MATCH(ROUNDUP((Q$1)/10,0)*10,[1]Hugst!$R$4:$W$4,0))))</f>
        <v>8555.1986592625344</v>
      </c>
      <c r="R83" s="168">
        <f ca="1">IF($C83-R$1&lt;År1,0,Q82*(1-VLOOKUP($A83,[1]Hugst!$R$5:$W$9,MATCH(ROUNDUP((R$1)/10,0)*10,[1]Hugst!$R$4:$W$4,0))))</f>
        <v>8548.3771250209356</v>
      </c>
      <c r="S83" s="168">
        <f ca="1">IF($C83-S$1&lt;År1,0,R82*(1-VLOOKUP($A83,[1]Hugst!$R$5:$W$9,MATCH(ROUNDUP((S$1)/10,0)*10,[1]Hugst!$R$4:$W$4,0))))</f>
        <v>8537.3475638783329</v>
      </c>
      <c r="T83" s="168">
        <f ca="1">IF($C83-T$1&lt;År1,0,S82*(1-VLOOKUP($A83,[1]Hugst!$R$5:$W$9,MATCH(ROUNDUP((T$1)/10,0)*10,[1]Hugst!$R$4:$W$4,0))))</f>
        <v>8517.8744163731299</v>
      </c>
      <c r="U83" s="168">
        <f ca="1">IF($C83-U$1&lt;År1,0,T82*(1-VLOOKUP($A83,[1]Hugst!$R$5:$W$9,MATCH(ROUNDUP((U$1)/10,0)*10,[1]Hugst!$R$4:$W$4,0))))</f>
        <v>8481.4994200454857</v>
      </c>
      <c r="V83" s="168">
        <f ca="1">IF($C83-V$1&lt;År1,0,U82*(1-VLOOKUP($A83,[1]Hugst!$R$5:$W$9,MATCH(ROUNDUP((V$1)/10,0)*10,[1]Hugst!$R$4:$W$4,0))))</f>
        <v>8411.3317889176178</v>
      </c>
      <c r="W83" s="168">
        <f ca="1">IF($C83-W$1&lt;År1,0,V82*(1-VLOOKUP($A83,[1]Hugst!$R$5:$W$9,MATCH(ROUNDUP((W$1)/10,0)*10,[1]Hugst!$R$4:$W$4,0))))</f>
        <v>8273.6414159739834</v>
      </c>
      <c r="X83" s="168">
        <f ca="1">IF($C83-X$1&lt;År1,0,W82*(1-VLOOKUP($A83,[1]Hugst!$R$5:$W$9,MATCH(ROUNDUP((X$1)/10,0)*10,[1]Hugst!$R$4:$W$4,0))))</f>
        <v>8001.0709259768564</v>
      </c>
      <c r="Y83" s="168">
        <f ca="1">IF($C83-Y$1&lt;År1,0,X82*(1-VLOOKUP($A83,[1]Hugst!$R$5:$W$9,MATCH(ROUNDUP((Y$1)/10,0)*10,[1]Hugst!$R$4:$W$4,0))))</f>
        <v>7459.1109985633684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1955.415772162954</v>
      </c>
      <c r="E84" s="168">
        <f t="shared" ca="1" si="1"/>
        <v>141.7981562736677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5888.582605428006</v>
      </c>
      <c r="G84" s="168">
        <f ca="1">IF($C84-G$1&lt;År1,0,F83*(1-VLOOKUP($A84,[1]Hugst!$R$5:$W$9,MATCH(ROUNDUP((G$1)/10,0)*10,[1]Hugst!$R$4:$W$4,0))))</f>
        <v>5869.56453403863</v>
      </c>
      <c r="H84" s="168">
        <f ca="1">IF($C84-H$1&lt;År1,0,G83*(1-VLOOKUP($A84,[1]Hugst!$R$5:$W$9,MATCH(ROUNDUP((H$1)/10,0)*10,[1]Hugst!$R$4:$W$4,0))))</f>
        <v>5845.9258261137193</v>
      </c>
      <c r="I84" s="168">
        <f ca="1">IF($C84-I$1&lt;År1,0,H83*(1-VLOOKUP($A84,[1]Hugst!$R$5:$W$9,MATCH(ROUNDUP((I$1)/10,0)*10,[1]Hugst!$R$4:$W$4,0))))</f>
        <v>5813.3982202448196</v>
      </c>
      <c r="J84" s="168">
        <f ca="1">IF($C84-J$1&lt;År1,0,I83*(1-VLOOKUP($A84,[1]Hugst!$R$5:$W$9,MATCH(ROUNDUP((J$1)/10,0)*10,[1]Hugst!$R$4:$W$4,0))))</f>
        <v>5768.1678644442836</v>
      </c>
      <c r="K84" s="168">
        <f ca="1">IF($C84-K$1&lt;År1,0,J83*(1-VLOOKUP($A84,[1]Hugst!$R$5:$W$9,MATCH(ROUNDUP((K$1)/10,0)*10,[1]Hugst!$R$4:$W$4,0))))</f>
        <v>5704.7882230402538</v>
      </c>
      <c r="L84" s="168">
        <f ca="1">IF($C84-L$1&lt;År1,0,K83*(1-VLOOKUP($A84,[1]Hugst!$R$5:$W$9,MATCH(ROUNDUP((L$1)/10,0)*10,[1]Hugst!$R$4:$W$4,0))))</f>
        <v>5615.4822292669505</v>
      </c>
      <c r="M84" s="168">
        <f ca="1">IF($C84-M$1&lt;År1,0,L83*(1-VLOOKUP($A84,[1]Hugst!$R$5:$W$9,MATCH(ROUNDUP((M$1)/10,0)*10,[1]Hugst!$R$4:$W$4,0))))</f>
        <v>5489.1472348428033</v>
      </c>
      <c r="N84" s="168">
        <f ca="1">IF($C84-N$1&lt;År1,0,M83*(1-VLOOKUP($A84,[1]Hugst!$R$5:$W$9,MATCH(ROUNDUP((N$1)/10,0)*10,[1]Hugst!$R$4:$W$4,0))))</f>
        <v>5309.9372582674405</v>
      </c>
      <c r="O84" s="168">
        <f ca="1">IF($C84-O$1&lt;År1,0,N83*(1-VLOOKUP($A84,[1]Hugst!$R$5:$W$9,MATCH(ROUNDUP((O$1)/10,0)*10,[1]Hugst!$R$4:$W$4,0))))</f>
        <v>5055.2451230459246</v>
      </c>
      <c r="P84" s="168">
        <f ca="1">IF($C84-P$1&lt;År1,0,O83*(1-VLOOKUP($A84,[1]Hugst!$R$5:$W$9,MATCH(ROUNDUP((P$1)/10,0)*10,[1]Hugst!$R$4:$W$4,0))))</f>
        <v>8562.1152034250481</v>
      </c>
      <c r="Q84" s="168">
        <f ca="1">IF($C84-Q$1&lt;År1,0,P83*(1-VLOOKUP($A84,[1]Hugst!$R$5:$W$9,MATCH(ROUNDUP((Q$1)/10,0)*10,[1]Hugst!$R$4:$W$4,0))))</f>
        <v>8546.8756239685572</v>
      </c>
      <c r="R84" s="168">
        <f ca="1">IF($C84-R$1&lt;År1,0,Q83*(1-VLOOKUP($A84,[1]Hugst!$R$5:$W$9,MATCH(ROUNDUP((R$1)/10,0)*10,[1]Hugst!$R$4:$W$4,0))))</f>
        <v>8542.1483562229805</v>
      </c>
      <c r="S84" s="168">
        <f ca="1">IF($C84-S$1&lt;År1,0,R83*(1-VLOOKUP($A84,[1]Hugst!$R$5:$W$9,MATCH(ROUNDUP((S$1)/10,0)*10,[1]Hugst!$R$4:$W$4,0))))</f>
        <v>8535.3372277115814</v>
      </c>
      <c r="T84" s="168">
        <f ca="1">IF($C84-T$1&lt;År1,0,S83*(1-VLOOKUP($A84,[1]Hugst!$R$5:$W$9,MATCH(ROUNDUP((T$1)/10,0)*10,[1]Hugst!$R$4:$W$4,0))))</f>
        <v>8524.3244913232647</v>
      </c>
      <c r="U84" s="168">
        <f ca="1">IF($C84-U$1&lt;År1,0,T83*(1-VLOOKUP($A84,[1]Hugst!$R$5:$W$9,MATCH(ROUNDUP((U$1)/10,0)*10,[1]Hugst!$R$4:$W$4,0))))</f>
        <v>8504.8810486193397</v>
      </c>
      <c r="V84" s="168">
        <f ca="1">IF($C84-V$1&lt;År1,0,U83*(1-VLOOKUP($A84,[1]Hugst!$R$5:$W$9,MATCH(ROUNDUP((V$1)/10,0)*10,[1]Hugst!$R$4:$W$4,0))))</f>
        <v>8468.5615395742298</v>
      </c>
      <c r="W84" s="168">
        <f ca="1">IF($C84-W$1&lt;År1,0,V83*(1-VLOOKUP($A84,[1]Hugst!$R$5:$W$9,MATCH(ROUNDUP((W$1)/10,0)*10,[1]Hugst!$R$4:$W$4,0))))</f>
        <v>8398.5009438158795</v>
      </c>
      <c r="X84" s="168">
        <f ca="1">IF($C84-X$1&lt;År1,0,W83*(1-VLOOKUP($A84,[1]Hugst!$R$5:$W$9,MATCH(ROUNDUP((X$1)/10,0)*10,[1]Hugst!$R$4:$W$4,0))))</f>
        <v>8261.0206070343611</v>
      </c>
      <c r="Y84" s="168">
        <f ca="1">IF($C84-Y$1&lt;År1,0,X83*(1-VLOOKUP($A84,[1]Hugst!$R$5:$W$9,MATCH(ROUNDUP((Y$1)/10,0)*10,[1]Hugst!$R$4:$W$4,0))))</f>
        <v>7988.8659025304505</v>
      </c>
      <c r="Z84" s="168">
        <f ca="1">IF($C84-Z$1&lt;År1,0,Y83*(1-VLOOKUP($A84,[1]Hugst!$R$5:$W$9,MATCH(ROUNDUP((Z$1)/10,0)*10,[1]Hugst!$R$4:$W$4,0))))</f>
        <v>7446.1523735234914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1955.6525439245647</v>
      </c>
      <c r="E85" s="168">
        <f t="shared" ca="1" si="1"/>
        <v>150.98305573084508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5898.0042766467941</v>
      </c>
      <c r="G85" s="168">
        <f ca="1">IF($C85-G$1&lt;År1,0,F84*(1-VLOOKUP($A85,[1]Hugst!$R$5:$W$9,MATCH(ROUNDUP((G$1)/10,0)*10,[1]Hugst!$R$4:$W$4,0))))</f>
        <v>5888.582605428006</v>
      </c>
      <c r="H85" s="168">
        <f ca="1">IF($C85-H$1&lt;År1,0,G84*(1-VLOOKUP($A85,[1]Hugst!$R$5:$W$9,MATCH(ROUNDUP((H$1)/10,0)*10,[1]Hugst!$R$4:$W$4,0))))</f>
        <v>5869.56453403863</v>
      </c>
      <c r="I85" s="168">
        <f ca="1">IF($C85-I$1&lt;År1,0,H84*(1-VLOOKUP($A85,[1]Hugst!$R$5:$W$9,MATCH(ROUNDUP((I$1)/10,0)*10,[1]Hugst!$R$4:$W$4,0))))</f>
        <v>5845.9258261137193</v>
      </c>
      <c r="J85" s="168">
        <f ca="1">IF($C85-J$1&lt;År1,0,I84*(1-VLOOKUP($A85,[1]Hugst!$R$5:$W$9,MATCH(ROUNDUP((J$1)/10,0)*10,[1]Hugst!$R$4:$W$4,0))))</f>
        <v>5813.3982202448196</v>
      </c>
      <c r="K85" s="168">
        <f ca="1">IF($C85-K$1&lt;År1,0,J84*(1-VLOOKUP($A85,[1]Hugst!$R$5:$W$9,MATCH(ROUNDUP((K$1)/10,0)*10,[1]Hugst!$R$4:$W$4,0))))</f>
        <v>5768.1678644442836</v>
      </c>
      <c r="L85" s="168">
        <f ca="1">IF($C85-L$1&lt;År1,0,K84*(1-VLOOKUP($A85,[1]Hugst!$R$5:$W$9,MATCH(ROUNDUP((L$1)/10,0)*10,[1]Hugst!$R$4:$W$4,0))))</f>
        <v>5704.7882230402538</v>
      </c>
      <c r="M85" s="168">
        <f ca="1">IF($C85-M$1&lt;År1,0,L84*(1-VLOOKUP($A85,[1]Hugst!$R$5:$W$9,MATCH(ROUNDUP((M$1)/10,0)*10,[1]Hugst!$R$4:$W$4,0))))</f>
        <v>5615.4822292669505</v>
      </c>
      <c r="N85" s="168">
        <f ca="1">IF($C85-N$1&lt;År1,0,M84*(1-VLOOKUP($A85,[1]Hugst!$R$5:$W$9,MATCH(ROUNDUP((N$1)/10,0)*10,[1]Hugst!$R$4:$W$4,0))))</f>
        <v>5489.1472348428033</v>
      </c>
      <c r="O85" s="168">
        <f ca="1">IF($C85-O$1&lt;År1,0,N84*(1-VLOOKUP($A85,[1]Hugst!$R$5:$W$9,MATCH(ROUNDUP((O$1)/10,0)*10,[1]Hugst!$R$4:$W$4,0))))</f>
        <v>5309.9372582674405</v>
      </c>
      <c r="P85" s="168">
        <f ca="1">IF($C85-P$1&lt;År1,0,O84*(1-VLOOKUP($A85,[1]Hugst!$R$5:$W$9,MATCH(ROUNDUP((P$1)/10,0)*10,[1]Hugst!$R$4:$W$4,0))))</f>
        <v>5047.5337321802608</v>
      </c>
      <c r="Q85" s="168">
        <f ca="1">IF($C85-Q$1&lt;År1,0,P84*(1-VLOOKUP($A85,[1]Hugst!$R$5:$W$9,MATCH(ROUNDUP((Q$1)/10,0)*10,[1]Hugst!$R$4:$W$4,0))))</f>
        <v>8549.0543497249073</v>
      </c>
      <c r="R85" s="168">
        <f ca="1">IF($C85-R$1&lt;År1,0,Q84*(1-VLOOKUP($A85,[1]Hugst!$R$5:$W$9,MATCH(ROUNDUP((R$1)/10,0)*10,[1]Hugst!$R$4:$W$4,0))))</f>
        <v>8533.8380170845376</v>
      </c>
      <c r="S85" s="168">
        <f ca="1">IF($C85-S$1&lt;År1,0,R84*(1-VLOOKUP($A85,[1]Hugst!$R$5:$W$9,MATCH(ROUNDUP((S$1)/10,0)*10,[1]Hugst!$R$4:$W$4,0))))</f>
        <v>8529.1179604253521</v>
      </c>
      <c r="T85" s="168">
        <f ca="1">IF($C85-T$1&lt;År1,0,S84*(1-VLOOKUP($A85,[1]Hugst!$R$5:$W$9,MATCH(ROUNDUP((T$1)/10,0)*10,[1]Hugst!$R$4:$W$4,0))))</f>
        <v>8522.3172217710035</v>
      </c>
      <c r="U85" s="168">
        <f ca="1">IF($C85-U$1&lt;År1,0,T84*(1-VLOOKUP($A85,[1]Hugst!$R$5:$W$9,MATCH(ROUNDUP((U$1)/10,0)*10,[1]Hugst!$R$4:$W$4,0))))</f>
        <v>8511.3212844720929</v>
      </c>
      <c r="V85" s="168">
        <f ca="1">IF($C85-V$1&lt;År1,0,U84*(1-VLOOKUP($A85,[1]Hugst!$R$5:$W$9,MATCH(ROUNDUP((V$1)/10,0)*10,[1]Hugst!$R$4:$W$4,0))))</f>
        <v>8491.9075012570393</v>
      </c>
      <c r="W85" s="168">
        <f ca="1">IF($C85-W$1&lt;År1,0,V84*(1-VLOOKUP($A85,[1]Hugst!$R$5:$W$9,MATCH(ROUNDUP((W$1)/10,0)*10,[1]Hugst!$R$4:$W$4,0))))</f>
        <v>8455.6433948528447</v>
      </c>
      <c r="X85" s="168">
        <f ca="1">IF($C85-X$1&lt;År1,0,W84*(1-VLOOKUP($A85,[1]Hugst!$R$5:$W$9,MATCH(ROUNDUP((X$1)/10,0)*10,[1]Hugst!$R$4:$W$4,0))))</f>
        <v>8385.6896711897189</v>
      </c>
      <c r="Y85" s="168">
        <f ca="1">IF($C85-Y$1&lt;År1,0,X84*(1-VLOOKUP($A85,[1]Hugst!$R$5:$W$9,MATCH(ROUNDUP((Y$1)/10,0)*10,[1]Hugst!$R$4:$W$4,0))))</f>
        <v>8248.4190501761732</v>
      </c>
      <c r="Z85" s="168">
        <f ca="1">IF($C85-Z$1&lt;År1,0,Y84*(1-VLOOKUP($A85,[1]Hugst!$R$5:$W$9,MATCH(ROUNDUP((Z$1)/10,0)*10,[1]Hugst!$R$4:$W$4,0))))</f>
        <v>7974.9869405811387</v>
      </c>
      <c r="AA85" s="168">
        <f ca="1">IF($C85-AA$1&lt;År1,0,Z84*(1-VLOOKUP($A85,[1]Hugst!$R$5:$W$9,MATCH(ROUNDUP((AA$1)/10,0)*10,[1]Hugst!$R$4:$W$4,0))))</f>
        <v>7433.2162613491491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1952.8839766406554</v>
      </c>
      <c r="E86" s="168">
        <f t="shared" ca="1" si="1"/>
        <v>160.59451213647844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5904.8471657685177</v>
      </c>
      <c r="G86" s="168">
        <f ca="1">IF($C86-G$1&lt;År1,0,F85*(1-VLOOKUP($A86,[1]Hugst!$R$5:$W$9,MATCH(ROUNDUP((G$1)/10,0)*10,[1]Hugst!$R$4:$W$4,0))))</f>
        <v>5898.0042766467941</v>
      </c>
      <c r="H86" s="168">
        <f ca="1">IF($C86-H$1&lt;År1,0,G85*(1-VLOOKUP($A86,[1]Hugst!$R$5:$W$9,MATCH(ROUNDUP((H$1)/10,0)*10,[1]Hugst!$R$4:$W$4,0))))</f>
        <v>5888.582605428006</v>
      </c>
      <c r="I86" s="168">
        <f ca="1">IF($C86-I$1&lt;År1,0,H85*(1-VLOOKUP($A86,[1]Hugst!$R$5:$W$9,MATCH(ROUNDUP((I$1)/10,0)*10,[1]Hugst!$R$4:$W$4,0))))</f>
        <v>5869.56453403863</v>
      </c>
      <c r="J86" s="168">
        <f ca="1">IF($C86-J$1&lt;År1,0,I85*(1-VLOOKUP($A86,[1]Hugst!$R$5:$W$9,MATCH(ROUNDUP((J$1)/10,0)*10,[1]Hugst!$R$4:$W$4,0))))</f>
        <v>5845.9258261137193</v>
      </c>
      <c r="K86" s="168">
        <f ca="1">IF($C86-K$1&lt;År1,0,J85*(1-VLOOKUP($A86,[1]Hugst!$R$5:$W$9,MATCH(ROUNDUP((K$1)/10,0)*10,[1]Hugst!$R$4:$W$4,0))))</f>
        <v>5813.3982202448196</v>
      </c>
      <c r="L86" s="168">
        <f ca="1">IF($C86-L$1&lt;År1,0,K85*(1-VLOOKUP($A86,[1]Hugst!$R$5:$W$9,MATCH(ROUNDUP((L$1)/10,0)*10,[1]Hugst!$R$4:$W$4,0))))</f>
        <v>5768.1678644442836</v>
      </c>
      <c r="M86" s="168">
        <f ca="1">IF($C86-M$1&lt;År1,0,L85*(1-VLOOKUP($A86,[1]Hugst!$R$5:$W$9,MATCH(ROUNDUP((M$1)/10,0)*10,[1]Hugst!$R$4:$W$4,0))))</f>
        <v>5704.7882230402538</v>
      </c>
      <c r="N86" s="168">
        <f ca="1">IF($C86-N$1&lt;År1,0,M85*(1-VLOOKUP($A86,[1]Hugst!$R$5:$W$9,MATCH(ROUNDUP((N$1)/10,0)*10,[1]Hugst!$R$4:$W$4,0))))</f>
        <v>5615.4822292669505</v>
      </c>
      <c r="O86" s="168">
        <f ca="1">IF($C86-O$1&lt;År1,0,N85*(1-VLOOKUP($A86,[1]Hugst!$R$5:$W$9,MATCH(ROUNDUP((O$1)/10,0)*10,[1]Hugst!$R$4:$W$4,0))))</f>
        <v>5489.1472348428033</v>
      </c>
      <c r="P86" s="168">
        <f ca="1">IF($C86-P$1&lt;År1,0,O85*(1-VLOOKUP($A86,[1]Hugst!$R$5:$W$9,MATCH(ROUNDUP((P$1)/10,0)*10,[1]Hugst!$R$4:$W$4,0))))</f>
        <v>5301.8373539751683</v>
      </c>
      <c r="Q86" s="168">
        <f ca="1">IF($C86-Q$1&lt;År1,0,P85*(1-VLOOKUP($A86,[1]Hugst!$R$5:$W$9,MATCH(ROUNDUP((Q$1)/10,0)*10,[1]Hugst!$R$4:$W$4,0))))</f>
        <v>5039.8341044532062</v>
      </c>
      <c r="R86" s="168">
        <f ca="1">IF($C86-R$1&lt;År1,0,Q85*(1-VLOOKUP($A86,[1]Hugst!$R$5:$W$9,MATCH(ROUNDUP((R$1)/10,0)*10,[1]Hugst!$R$4:$W$4,0))))</f>
        <v>8536.0134193609192</v>
      </c>
      <c r="S86" s="168">
        <f ca="1">IF($C86-S$1&lt;År1,0,R85*(1-VLOOKUP($A86,[1]Hugst!$R$5:$W$9,MATCH(ROUNDUP((S$1)/10,0)*10,[1]Hugst!$R$4:$W$4,0))))</f>
        <v>8520.8202980754249</v>
      </c>
      <c r="T86" s="168">
        <f ca="1">IF($C86-T$1&lt;År1,0,S85*(1-VLOOKUP($A86,[1]Hugst!$R$5:$W$9,MATCH(ROUNDUP((T$1)/10,0)*10,[1]Hugst!$R$4:$W$4,0))))</f>
        <v>8516.1074415026687</v>
      </c>
      <c r="U86" s="168">
        <f ca="1">IF($C86-U$1&lt;År1,0,T85*(1-VLOOKUP($A86,[1]Hugst!$R$5:$W$9,MATCH(ROUNDUP((U$1)/10,0)*10,[1]Hugst!$R$4:$W$4,0))))</f>
        <v>8509.3170768564378</v>
      </c>
      <c r="V86" s="168">
        <f ca="1">IF($C86-V$1&lt;År1,0,U85*(1-VLOOKUP($A86,[1]Hugst!$R$5:$W$9,MATCH(ROUNDUP((V$1)/10,0)*10,[1]Hugst!$R$4:$W$4,0))))</f>
        <v>8498.3379130212033</v>
      </c>
      <c r="W86" s="168">
        <f ca="1">IF($C86-W$1&lt;År1,0,V85*(1-VLOOKUP($A86,[1]Hugst!$R$5:$W$9,MATCH(ROUNDUP((W$1)/10,0)*10,[1]Hugst!$R$4:$W$4,0))))</f>
        <v>8478.9537440517324</v>
      </c>
      <c r="X86" s="168">
        <f ca="1">IF($C86-X$1&lt;År1,0,W85*(1-VLOOKUP($A86,[1]Hugst!$R$5:$W$9,MATCH(ROUNDUP((X$1)/10,0)*10,[1]Hugst!$R$4:$W$4,0))))</f>
        <v>8442.7449557759501</v>
      </c>
      <c r="Y86" s="168">
        <f ca="1">IF($C86-Y$1&lt;År1,0,X85*(1-VLOOKUP($A86,[1]Hugst!$R$5:$W$9,MATCH(ROUNDUP((Y$1)/10,0)*10,[1]Hugst!$R$4:$W$4,0))))</f>
        <v>8372.8979411828186</v>
      </c>
      <c r="Z86" s="168">
        <f ca="1">IF($C86-Z$1&lt;År1,0,Y85*(1-VLOOKUP($A86,[1]Hugst!$R$5:$W$9,MATCH(ROUNDUP((Z$1)/10,0)*10,[1]Hugst!$R$4:$W$4,0))))</f>
        <v>8234.089169622901</v>
      </c>
      <c r="AA86" s="168">
        <f ca="1">IF($C86-AA$1&lt;År1,0,Z85*(1-VLOOKUP($A86,[1]Hugst!$R$5:$W$9,MATCH(ROUNDUP((AA$1)/10,0)*10,[1]Hugst!$R$4:$W$4,0))))</f>
        <v>7961.1320903877559</v>
      </c>
      <c r="AB86" s="168">
        <f ca="1">IF($C86-AB$1&lt;År1,0,AA85*(1-VLOOKUP($A86,[1]Hugst!$R$5:$W$9,MATCH(ROUNDUP((AB$1)/10,0)*10,[1]Hugst!$R$4:$W$4,0))))</f>
        <v>7420.3026229290081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1948.0263435624211</v>
      </c>
      <c r="E87" s="168">
        <f t="shared" ca="1" si="1"/>
        <v>170.48802467362839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5909.8830452274333</v>
      </c>
      <c r="G87" s="168">
        <f ca="1">IF($C87-G$1&lt;År1,0,F86*(1-VLOOKUP($A87,[1]Hugst!$R$5:$W$9,MATCH(ROUNDUP((G$1)/10,0)*10,[1]Hugst!$R$4:$W$4,0))))</f>
        <v>5904.8471657685177</v>
      </c>
      <c r="H87" s="168">
        <f ca="1">IF($C87-H$1&lt;År1,0,G86*(1-VLOOKUP($A87,[1]Hugst!$R$5:$W$9,MATCH(ROUNDUP((H$1)/10,0)*10,[1]Hugst!$R$4:$W$4,0))))</f>
        <v>5898.0042766467941</v>
      </c>
      <c r="I87" s="168">
        <f ca="1">IF($C87-I$1&lt;År1,0,H86*(1-VLOOKUP($A87,[1]Hugst!$R$5:$W$9,MATCH(ROUNDUP((I$1)/10,0)*10,[1]Hugst!$R$4:$W$4,0))))</f>
        <v>5888.582605428006</v>
      </c>
      <c r="J87" s="168">
        <f ca="1">IF($C87-J$1&lt;År1,0,I86*(1-VLOOKUP($A87,[1]Hugst!$R$5:$W$9,MATCH(ROUNDUP((J$1)/10,0)*10,[1]Hugst!$R$4:$W$4,0))))</f>
        <v>5869.56453403863</v>
      </c>
      <c r="K87" s="168">
        <f ca="1">IF($C87-K$1&lt;År1,0,J86*(1-VLOOKUP($A87,[1]Hugst!$R$5:$W$9,MATCH(ROUNDUP((K$1)/10,0)*10,[1]Hugst!$R$4:$W$4,0))))</f>
        <v>5845.9258261137193</v>
      </c>
      <c r="L87" s="168">
        <f ca="1">IF($C87-L$1&lt;År1,0,K86*(1-VLOOKUP($A87,[1]Hugst!$R$5:$W$9,MATCH(ROUNDUP((L$1)/10,0)*10,[1]Hugst!$R$4:$W$4,0))))</f>
        <v>5813.3982202448196</v>
      </c>
      <c r="M87" s="168">
        <f ca="1">IF($C87-M$1&lt;År1,0,L86*(1-VLOOKUP($A87,[1]Hugst!$R$5:$W$9,MATCH(ROUNDUP((M$1)/10,0)*10,[1]Hugst!$R$4:$W$4,0))))</f>
        <v>5768.1678644442836</v>
      </c>
      <c r="N87" s="168">
        <f ca="1">IF($C87-N$1&lt;År1,0,M86*(1-VLOOKUP($A87,[1]Hugst!$R$5:$W$9,MATCH(ROUNDUP((N$1)/10,0)*10,[1]Hugst!$R$4:$W$4,0))))</f>
        <v>5704.7882230402538</v>
      </c>
      <c r="O87" s="168">
        <f ca="1">IF($C87-O$1&lt;År1,0,N86*(1-VLOOKUP($A87,[1]Hugst!$R$5:$W$9,MATCH(ROUNDUP((O$1)/10,0)*10,[1]Hugst!$R$4:$W$4,0))))</f>
        <v>5615.4822292669505</v>
      </c>
      <c r="P87" s="168">
        <f ca="1">IF($C87-P$1&lt;År1,0,O86*(1-VLOOKUP($A87,[1]Hugst!$R$5:$W$9,MATCH(ROUNDUP((P$1)/10,0)*10,[1]Hugst!$R$4:$W$4,0))))</f>
        <v>5480.7739593998222</v>
      </c>
      <c r="Q87" s="168">
        <f ca="1">IF($C87-Q$1&lt;År1,0,P86*(1-VLOOKUP($A87,[1]Hugst!$R$5:$W$9,MATCH(ROUNDUP((Q$1)/10,0)*10,[1]Hugst!$R$4:$W$4,0))))</f>
        <v>5293.7498054691041</v>
      </c>
      <c r="R87" s="168">
        <f ca="1">IF($C87-R$1&lt;År1,0,Q86*(1-VLOOKUP($A87,[1]Hugst!$R$5:$W$9,MATCH(ROUNDUP((R$1)/10,0)*10,[1]Hugst!$R$4:$W$4,0))))</f>
        <v>5032.1462219209898</v>
      </c>
      <c r="S87" s="168">
        <f ca="1">IF($C87-S$1&lt;År1,0,R86*(1-VLOOKUP($A87,[1]Hugst!$R$5:$W$9,MATCH(ROUNDUP((S$1)/10,0)*10,[1]Hugst!$R$4:$W$4,0))))</f>
        <v>8522.9923819415544</v>
      </c>
      <c r="T87" s="168">
        <f ca="1">IF($C87-T$1&lt;År1,0,S86*(1-VLOOKUP($A87,[1]Hugst!$R$5:$W$9,MATCH(ROUNDUP((T$1)/10,0)*10,[1]Hugst!$R$4:$W$4,0))))</f>
        <v>8507.8224366037848</v>
      </c>
      <c r="U87" s="168">
        <f ca="1">IF($C87-U$1&lt;År1,0,T86*(1-VLOOKUP($A87,[1]Hugst!$R$5:$W$9,MATCH(ROUNDUP((U$1)/10,0)*10,[1]Hugst!$R$4:$W$4,0))))</f>
        <v>8503.1167691342744</v>
      </c>
      <c r="V87" s="168">
        <f ca="1">IF($C87-V$1&lt;År1,0,U86*(1-VLOOKUP($A87,[1]Hugst!$R$5:$W$9,MATCH(ROUNDUP((V$1)/10,0)*10,[1]Hugst!$R$4:$W$4,0))))</f>
        <v>8496.3367626714025</v>
      </c>
      <c r="W87" s="168">
        <f ca="1">IF($C87-W$1&lt;År1,0,V86*(1-VLOOKUP($A87,[1]Hugst!$R$5:$W$9,MATCH(ROUNDUP((W$1)/10,0)*10,[1]Hugst!$R$4:$W$4,0))))</f>
        <v>8485.3743467132044</v>
      </c>
      <c r="X87" s="168">
        <f ca="1">IF($C87-X$1&lt;År1,0,W86*(1-VLOOKUP($A87,[1]Hugst!$R$5:$W$9,MATCH(ROUNDUP((X$1)/10,0)*10,[1]Hugst!$R$4:$W$4,0))))</f>
        <v>8466.0197468150436</v>
      </c>
      <c r="Y87" s="168">
        <f ca="1">IF($C87-Y$1&lt;År1,0,X86*(1-VLOOKUP($A87,[1]Hugst!$R$5:$W$9,MATCH(ROUNDUP((Y$1)/10,0)*10,[1]Hugst!$R$4:$W$4,0))))</f>
        <v>8429.8661922840874</v>
      </c>
      <c r="Z87" s="168">
        <f ca="1">IF($C87-Z$1&lt;År1,0,Y86*(1-VLOOKUP($A87,[1]Hugst!$R$5:$W$9,MATCH(ROUNDUP((Z$1)/10,0)*10,[1]Hugst!$R$4:$W$4,0))))</f>
        <v>8358.3518049290687</v>
      </c>
      <c r="AA87" s="168">
        <f ca="1">IF($C87-AA$1&lt;År1,0,Z86*(1-VLOOKUP($A87,[1]Hugst!$R$5:$W$9,MATCH(ROUNDUP((AA$1)/10,0)*10,[1]Hugst!$R$4:$W$4,0))))</f>
        <v>8219.7841842010985</v>
      </c>
      <c r="AB87" s="168">
        <f ca="1">IF($C87-AB$1&lt;År1,0,AA86*(1-VLOOKUP($A87,[1]Hugst!$R$5:$W$9,MATCH(ROUNDUP((AB$1)/10,0)*10,[1]Hugst!$R$4:$W$4,0))))</f>
        <v>7947.3013100612343</v>
      </c>
      <c r="AC87" s="168">
        <f ca="1">IF($C87-AC$1&lt;År1,0,AB86*(1-VLOOKUP($A87,[1]Hugst!$R$5:$W$9,MATCH(ROUNDUP((AC$1)/10,0)*10,[1]Hugst!$R$4:$W$4,0))))</f>
        <v>7407.4114192196821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1941.7209626080969</v>
      </c>
      <c r="E88" s="168">
        <f t="shared" ca="1" si="1"/>
        <v>180.56816267356044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5913.6578022730409</v>
      </c>
      <c r="G88" s="168">
        <f ca="1">IF($C88-G$1&lt;År1,0,F87*(1-VLOOKUP($A88,[1]Hugst!$R$5:$W$9,MATCH(ROUNDUP((G$1)/10,0)*10,[1]Hugst!$R$4:$W$4,0))))</f>
        <v>5909.8830452274333</v>
      </c>
      <c r="H88" s="168">
        <f ca="1">IF($C88-H$1&lt;År1,0,G87*(1-VLOOKUP($A88,[1]Hugst!$R$5:$W$9,MATCH(ROUNDUP((H$1)/10,0)*10,[1]Hugst!$R$4:$W$4,0))))</f>
        <v>5904.8471657685177</v>
      </c>
      <c r="I88" s="168">
        <f ca="1">IF($C88-I$1&lt;År1,0,H87*(1-VLOOKUP($A88,[1]Hugst!$R$5:$W$9,MATCH(ROUNDUP((I$1)/10,0)*10,[1]Hugst!$R$4:$W$4,0))))</f>
        <v>5898.0042766467941</v>
      </c>
      <c r="J88" s="168">
        <f ca="1">IF($C88-J$1&lt;År1,0,I87*(1-VLOOKUP($A88,[1]Hugst!$R$5:$W$9,MATCH(ROUNDUP((J$1)/10,0)*10,[1]Hugst!$R$4:$W$4,0))))</f>
        <v>5888.582605428006</v>
      </c>
      <c r="K88" s="168">
        <f ca="1">IF($C88-K$1&lt;År1,0,J87*(1-VLOOKUP($A88,[1]Hugst!$R$5:$W$9,MATCH(ROUNDUP((K$1)/10,0)*10,[1]Hugst!$R$4:$W$4,0))))</f>
        <v>5869.56453403863</v>
      </c>
      <c r="L88" s="168">
        <f ca="1">IF($C88-L$1&lt;År1,0,K87*(1-VLOOKUP($A88,[1]Hugst!$R$5:$W$9,MATCH(ROUNDUP((L$1)/10,0)*10,[1]Hugst!$R$4:$W$4,0))))</f>
        <v>5845.9258261137193</v>
      </c>
      <c r="M88" s="168">
        <f ca="1">IF($C88-M$1&lt;År1,0,L87*(1-VLOOKUP($A88,[1]Hugst!$R$5:$W$9,MATCH(ROUNDUP((M$1)/10,0)*10,[1]Hugst!$R$4:$W$4,0))))</f>
        <v>5813.3982202448196</v>
      </c>
      <c r="N88" s="168">
        <f ca="1">IF($C88-N$1&lt;År1,0,M87*(1-VLOOKUP($A88,[1]Hugst!$R$5:$W$9,MATCH(ROUNDUP((N$1)/10,0)*10,[1]Hugst!$R$4:$W$4,0))))</f>
        <v>5768.1678644442836</v>
      </c>
      <c r="O88" s="168">
        <f ca="1">IF($C88-O$1&lt;År1,0,N87*(1-VLOOKUP($A88,[1]Hugst!$R$5:$W$9,MATCH(ROUNDUP((O$1)/10,0)*10,[1]Hugst!$R$4:$W$4,0))))</f>
        <v>5704.7882230402538</v>
      </c>
      <c r="P88" s="168">
        <f ca="1">IF($C88-P$1&lt;År1,0,O87*(1-VLOOKUP($A88,[1]Hugst!$R$5:$W$9,MATCH(ROUNDUP((P$1)/10,0)*10,[1]Hugst!$R$4:$W$4,0))))</f>
        <v>5606.9162394256955</v>
      </c>
      <c r="Q88" s="168">
        <f ca="1">IF($C88-Q$1&lt;År1,0,P87*(1-VLOOKUP($A88,[1]Hugst!$R$5:$W$9,MATCH(ROUNDUP((Q$1)/10,0)*10,[1]Hugst!$R$4:$W$4,0))))</f>
        <v>5472.4134567498904</v>
      </c>
      <c r="R88" s="168">
        <f ca="1">IF($C88-R$1&lt;År1,0,Q87*(1-VLOOKUP($A88,[1]Hugst!$R$5:$W$9,MATCH(ROUNDUP((R$1)/10,0)*10,[1]Hugst!$R$4:$W$4,0))))</f>
        <v>5285.674593901439</v>
      </c>
      <c r="S88" s="168">
        <f ca="1">IF($C88-S$1&lt;År1,0,R87*(1-VLOOKUP($A88,[1]Hugst!$R$5:$W$9,MATCH(ROUNDUP((S$1)/10,0)*10,[1]Hugst!$R$4:$W$4,0))))</f>
        <v>5024.4700666672115</v>
      </c>
      <c r="T88" s="168">
        <f ca="1">IF($C88-T$1&lt;År1,0,S87*(1-VLOOKUP($A88,[1]Hugst!$R$5:$W$9,MATCH(ROUNDUP((T$1)/10,0)*10,[1]Hugst!$R$4:$W$4,0))))</f>
        <v>8509.991207121644</v>
      </c>
      <c r="U88" s="168">
        <f ca="1">IF($C88-U$1&lt;År1,0,T87*(1-VLOOKUP($A88,[1]Hugst!$R$5:$W$9,MATCH(ROUNDUP((U$1)/10,0)*10,[1]Hugst!$R$4:$W$4,0))))</f>
        <v>8494.8444023784559</v>
      </c>
      <c r="V88" s="168">
        <f ca="1">IF($C88-V$1&lt;År1,0,U87*(1-VLOOKUP($A88,[1]Hugst!$R$5:$W$9,MATCH(ROUNDUP((V$1)/10,0)*10,[1]Hugst!$R$4:$W$4,0))))</f>
        <v>8490.1459130457642</v>
      </c>
      <c r="W88" s="168">
        <f ca="1">IF($C88-W$1&lt;År1,0,V87*(1-VLOOKUP($A88,[1]Hugst!$R$5:$W$9,MATCH(ROUNDUP((W$1)/10,0)*10,[1]Hugst!$R$4:$W$4,0))))</f>
        <v>8483.3762489656328</v>
      </c>
      <c r="X88" s="168">
        <f ca="1">IF($C88-X$1&lt;År1,0,W87*(1-VLOOKUP($A88,[1]Hugst!$R$5:$W$9,MATCH(ROUNDUP((X$1)/10,0)*10,[1]Hugst!$R$4:$W$4,0))))</f>
        <v>8472.4305553368613</v>
      </c>
      <c r="Y88" s="168">
        <f ca="1">IF($C88-Y$1&lt;År1,0,X87*(1-VLOOKUP($A88,[1]Hugst!$R$5:$W$9,MATCH(ROUNDUP((Y$1)/10,0)*10,[1]Hugst!$R$4:$W$4,0))))</f>
        <v>8453.1054794046468</v>
      </c>
      <c r="Z88" s="168">
        <f ca="1">IF($C88-Z$1&lt;År1,0,Y87*(1-VLOOKUP($A88,[1]Hugst!$R$5:$W$9,MATCH(ROUNDUP((Z$1)/10,0)*10,[1]Hugst!$R$4:$W$4,0))))</f>
        <v>8415.2210857635928</v>
      </c>
      <c r="AA88" s="168">
        <f ca="1">IF($C88-AA$1&lt;År1,0,Z87*(1-VLOOKUP($A88,[1]Hugst!$R$5:$W$9,MATCH(ROUNDUP((AA$1)/10,0)*10,[1]Hugst!$R$4:$W$4,0))))</f>
        <v>8343.8309395052511</v>
      </c>
      <c r="AB88" s="168">
        <f ca="1">IF($C88-AB$1&lt;År1,0,AA87*(1-VLOOKUP($A88,[1]Hugst!$R$5:$W$9,MATCH(ROUNDUP((AB$1)/10,0)*10,[1]Hugst!$R$4:$W$4,0))))</f>
        <v>8205.5040506607493</v>
      </c>
      <c r="AC88" s="168">
        <f ca="1">IF($C88-AC$1&lt;År1,0,AB87*(1-VLOOKUP($A88,[1]Hugst!$R$5:$W$9,MATCH(ROUNDUP((AC$1)/10,0)*10,[1]Hugst!$R$4:$W$4,0))))</f>
        <v>7933.4945577852804</v>
      </c>
      <c r="AD88" s="168">
        <f ca="1">IF($C88-AD$1&lt;År1,0,AC87*(1-VLOOKUP($A88,[1]Hugst!$R$5:$W$9,MATCH(ROUNDUP((AD$1)/10,0)*10,[1]Hugst!$R$4:$W$4,0))))</f>
        <v>7394.5426112456134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1934.4166833294948</v>
      </c>
      <c r="E89" s="168">
        <f t="shared" ca="1" si="1"/>
        <v>190.77099492959678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5916.5563552504755</v>
      </c>
      <c r="G89" s="168">
        <f ca="1">IF($C89-G$1&lt;År1,0,F88*(1-VLOOKUP($A89,[1]Hugst!$R$5:$W$9,MATCH(ROUNDUP((G$1)/10,0)*10,[1]Hugst!$R$4:$W$4,0))))</f>
        <v>5913.6578022730409</v>
      </c>
      <c r="H89" s="168">
        <f ca="1">IF($C89-H$1&lt;År1,0,G88*(1-VLOOKUP($A89,[1]Hugst!$R$5:$W$9,MATCH(ROUNDUP((H$1)/10,0)*10,[1]Hugst!$R$4:$W$4,0))))</f>
        <v>5909.8830452274333</v>
      </c>
      <c r="I89" s="168">
        <f ca="1">IF($C89-I$1&lt;År1,0,H88*(1-VLOOKUP($A89,[1]Hugst!$R$5:$W$9,MATCH(ROUNDUP((I$1)/10,0)*10,[1]Hugst!$R$4:$W$4,0))))</f>
        <v>5904.8471657685177</v>
      </c>
      <c r="J89" s="168">
        <f ca="1">IF($C89-J$1&lt;År1,0,I88*(1-VLOOKUP($A89,[1]Hugst!$R$5:$W$9,MATCH(ROUNDUP((J$1)/10,0)*10,[1]Hugst!$R$4:$W$4,0))))</f>
        <v>5898.0042766467941</v>
      </c>
      <c r="K89" s="168">
        <f ca="1">IF($C89-K$1&lt;År1,0,J88*(1-VLOOKUP($A89,[1]Hugst!$R$5:$W$9,MATCH(ROUNDUP((K$1)/10,0)*10,[1]Hugst!$R$4:$W$4,0))))</f>
        <v>5888.582605428006</v>
      </c>
      <c r="L89" s="168">
        <f ca="1">IF($C89-L$1&lt;År1,0,K88*(1-VLOOKUP($A89,[1]Hugst!$R$5:$W$9,MATCH(ROUNDUP((L$1)/10,0)*10,[1]Hugst!$R$4:$W$4,0))))</f>
        <v>5869.56453403863</v>
      </c>
      <c r="M89" s="168">
        <f ca="1">IF($C89-M$1&lt;År1,0,L88*(1-VLOOKUP($A89,[1]Hugst!$R$5:$W$9,MATCH(ROUNDUP((M$1)/10,0)*10,[1]Hugst!$R$4:$W$4,0))))</f>
        <v>5845.9258261137193</v>
      </c>
      <c r="N89" s="168">
        <f ca="1">IF($C89-N$1&lt;År1,0,M88*(1-VLOOKUP($A89,[1]Hugst!$R$5:$W$9,MATCH(ROUNDUP((N$1)/10,0)*10,[1]Hugst!$R$4:$W$4,0))))</f>
        <v>5813.3982202448196</v>
      </c>
      <c r="O89" s="168">
        <f ca="1">IF($C89-O$1&lt;År1,0,N88*(1-VLOOKUP($A89,[1]Hugst!$R$5:$W$9,MATCH(ROUNDUP((O$1)/10,0)*10,[1]Hugst!$R$4:$W$4,0))))</f>
        <v>5768.1678644442836</v>
      </c>
      <c r="P89" s="168">
        <f ca="1">IF($C89-P$1&lt;År1,0,O88*(1-VLOOKUP($A89,[1]Hugst!$R$5:$W$9,MATCH(ROUNDUP((P$1)/10,0)*10,[1]Hugst!$R$4:$W$4,0))))</f>
        <v>5696.0860037169723</v>
      </c>
      <c r="Q89" s="168">
        <f ca="1">IF($C89-Q$1&lt;År1,0,P88*(1-VLOOKUP($A89,[1]Hugst!$R$5:$W$9,MATCH(ROUNDUP((Q$1)/10,0)*10,[1]Hugst!$R$4:$W$4,0))))</f>
        <v>5598.3633163486056</v>
      </c>
      <c r="R89" s="168">
        <f ca="1">IF($C89-R$1&lt;År1,0,Q88*(1-VLOOKUP($A89,[1]Hugst!$R$5:$W$9,MATCH(ROUNDUP((R$1)/10,0)*10,[1]Hugst!$R$4:$W$4,0))))</f>
        <v>5464.065707409085</v>
      </c>
      <c r="S89" s="168">
        <f ca="1">IF($C89-S$1&lt;År1,0,R88*(1-VLOOKUP($A89,[1]Hugst!$R$5:$W$9,MATCH(ROUNDUP((S$1)/10,0)*10,[1]Hugst!$R$4:$W$4,0))))</f>
        <v>5277.6117004531143</v>
      </c>
      <c r="T89" s="168">
        <f ca="1">IF($C89-T$1&lt;År1,0,S88*(1-VLOOKUP($A89,[1]Hugst!$R$5:$W$9,MATCH(ROUNDUP((T$1)/10,0)*10,[1]Hugst!$R$4:$W$4,0))))</f>
        <v>5016.8056208028038</v>
      </c>
      <c r="U89" s="168">
        <f ca="1">IF($C89-U$1&lt;År1,0,T88*(1-VLOOKUP($A89,[1]Hugst!$R$5:$W$9,MATCH(ROUNDUP((U$1)/10,0)*10,[1]Hugst!$R$4:$W$4,0))))</f>
        <v>8497.0098646023052</v>
      </c>
      <c r="V89" s="168">
        <f ca="1">IF($C89-V$1&lt;År1,0,U88*(1-VLOOKUP($A89,[1]Hugst!$R$5:$W$9,MATCH(ROUNDUP((V$1)/10,0)*10,[1]Hugst!$R$4:$W$4,0))))</f>
        <v>8481.8861651544885</v>
      </c>
      <c r="W89" s="168">
        <f ca="1">IF($C89-W$1&lt;År1,0,V88*(1-VLOOKUP($A89,[1]Hugst!$R$5:$W$9,MATCH(ROUNDUP((W$1)/10,0)*10,[1]Hugst!$R$4:$W$4,0))))</f>
        <v>8477.1948430089142</v>
      </c>
      <c r="X89" s="168">
        <f ca="1">IF($C89-X$1&lt;År1,0,W88*(1-VLOOKUP($A89,[1]Hugst!$R$5:$W$9,MATCH(ROUNDUP((X$1)/10,0)*10,[1]Hugst!$R$4:$W$4,0))))</f>
        <v>8470.4355055350079</v>
      </c>
      <c r="Y89" s="168">
        <f ca="1">IF($C89-Y$1&lt;År1,0,X88*(1-VLOOKUP($A89,[1]Hugst!$R$5:$W$9,MATCH(ROUNDUP((Y$1)/10,0)*10,[1]Hugst!$R$4:$W$4,0))))</f>
        <v>8459.506508727025</v>
      </c>
      <c r="Z89" s="168">
        <f ca="1">IF($C89-Z$1&lt;År1,0,Y88*(1-VLOOKUP($A89,[1]Hugst!$R$5:$W$9,MATCH(ROUNDUP((Z$1)/10,0)*10,[1]Hugst!$R$4:$W$4,0))))</f>
        <v>8438.4199995463587</v>
      </c>
      <c r="AA89" s="168">
        <f ca="1">IF($C89-AA$1&lt;År1,0,Z88*(1-VLOOKUP($A89,[1]Hugst!$R$5:$W$9,MATCH(ROUNDUP((AA$1)/10,0)*10,[1]Hugst!$R$4:$W$4,0))))</f>
        <v>8400.6014220129018</v>
      </c>
      <c r="AB89" s="168">
        <f ca="1">IF($C89-AB$1&lt;År1,0,AA88*(1-VLOOKUP($A89,[1]Hugst!$R$5:$W$9,MATCH(ROUNDUP((AB$1)/10,0)*10,[1]Hugst!$R$4:$W$4,0))))</f>
        <v>8329.3353010086521</v>
      </c>
      <c r="AC89" s="168">
        <f ca="1">IF($C89-AC$1&lt;År1,0,AB88*(1-VLOOKUP($A89,[1]Hugst!$R$5:$W$9,MATCH(ROUNDUP((AC$1)/10,0)*10,[1]Hugst!$R$4:$W$4,0))))</f>
        <v>8191.2487258269739</v>
      </c>
      <c r="AD89" s="168">
        <f ca="1">IF($C89-AD$1&lt;År1,0,AC88*(1-VLOOKUP($A89,[1]Hugst!$R$5:$W$9,MATCH(ROUNDUP((AD$1)/10,0)*10,[1]Hugst!$R$4:$W$4,0))))</f>
        <v>7919.7117918162467</v>
      </c>
      <c r="AE89" s="168">
        <f ca="1">IF($C89-AE$1&lt;År1,0,AD88*(1-VLOOKUP($A89,[1]Hugst!$R$5:$W$9,MATCH(ROUNDUP((AE$1)/10,0)*10,[1]Hugst!$R$4:$W$4,0))))</f>
        <v>7381.696160098958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1926.4276277869712</v>
      </c>
      <c r="E90" s="168">
        <f t="shared" ca="1" si="1"/>
        <v>201.05321498142439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5918.8495197597795</v>
      </c>
      <c r="G90" s="168">
        <f ca="1">IF($C90-G$1&lt;År1,0,F89*(1-VLOOKUP($A90,[1]Hugst!$R$5:$W$9,MATCH(ROUNDUP((G$1)/10,0)*10,[1]Hugst!$R$4:$W$4,0))))</f>
        <v>5916.5563552504755</v>
      </c>
      <c r="H90" s="168">
        <f ca="1">IF($C90-H$1&lt;År1,0,G89*(1-VLOOKUP($A90,[1]Hugst!$R$5:$W$9,MATCH(ROUNDUP((H$1)/10,0)*10,[1]Hugst!$R$4:$W$4,0))))</f>
        <v>5913.6578022730409</v>
      </c>
      <c r="I90" s="168">
        <f ca="1">IF($C90-I$1&lt;År1,0,H89*(1-VLOOKUP($A90,[1]Hugst!$R$5:$W$9,MATCH(ROUNDUP((I$1)/10,0)*10,[1]Hugst!$R$4:$W$4,0))))</f>
        <v>5909.8830452274333</v>
      </c>
      <c r="J90" s="168">
        <f ca="1">IF($C90-J$1&lt;År1,0,I89*(1-VLOOKUP($A90,[1]Hugst!$R$5:$W$9,MATCH(ROUNDUP((J$1)/10,0)*10,[1]Hugst!$R$4:$W$4,0))))</f>
        <v>5904.8471657685177</v>
      </c>
      <c r="K90" s="168">
        <f ca="1">IF($C90-K$1&lt;År1,0,J89*(1-VLOOKUP($A90,[1]Hugst!$R$5:$W$9,MATCH(ROUNDUP((K$1)/10,0)*10,[1]Hugst!$R$4:$W$4,0))))</f>
        <v>5898.0042766467941</v>
      </c>
      <c r="L90" s="168">
        <f ca="1">IF($C90-L$1&lt;År1,0,K89*(1-VLOOKUP($A90,[1]Hugst!$R$5:$W$9,MATCH(ROUNDUP((L$1)/10,0)*10,[1]Hugst!$R$4:$W$4,0))))</f>
        <v>5888.582605428006</v>
      </c>
      <c r="M90" s="168">
        <f ca="1">IF($C90-M$1&lt;År1,0,L89*(1-VLOOKUP($A90,[1]Hugst!$R$5:$W$9,MATCH(ROUNDUP((M$1)/10,0)*10,[1]Hugst!$R$4:$W$4,0))))</f>
        <v>5869.56453403863</v>
      </c>
      <c r="N90" s="168">
        <f ca="1">IF($C90-N$1&lt;År1,0,M89*(1-VLOOKUP($A90,[1]Hugst!$R$5:$W$9,MATCH(ROUNDUP((N$1)/10,0)*10,[1]Hugst!$R$4:$W$4,0))))</f>
        <v>5845.9258261137193</v>
      </c>
      <c r="O90" s="168">
        <f ca="1">IF($C90-O$1&lt;År1,0,N89*(1-VLOOKUP($A90,[1]Hugst!$R$5:$W$9,MATCH(ROUNDUP((O$1)/10,0)*10,[1]Hugst!$R$4:$W$4,0))))</f>
        <v>5813.3982202448196</v>
      </c>
      <c r="P90" s="168">
        <f ca="1">IF($C90-P$1&lt;År1,0,O89*(1-VLOOKUP($A90,[1]Hugst!$R$5:$W$9,MATCH(ROUNDUP((P$1)/10,0)*10,[1]Hugst!$R$4:$W$4,0))))</f>
        <v>5759.3689643120806</v>
      </c>
      <c r="Q90" s="168">
        <f ca="1">IF($C90-Q$1&lt;År1,0,P89*(1-VLOOKUP($A90,[1]Hugst!$R$5:$W$9,MATCH(ROUNDUP((Q$1)/10,0)*10,[1]Hugst!$R$4:$W$4,0))))</f>
        <v>5687.3970589655391</v>
      </c>
      <c r="R90" s="168">
        <f ca="1">IF($C90-R$1&lt;År1,0,Q89*(1-VLOOKUP($A90,[1]Hugst!$R$5:$W$9,MATCH(ROUNDUP((R$1)/10,0)*10,[1]Hugst!$R$4:$W$4,0))))</f>
        <v>5589.8234401033278</v>
      </c>
      <c r="S90" s="168">
        <f ca="1">IF($C90-S$1&lt;År1,0,R89*(1-VLOOKUP($A90,[1]Hugst!$R$5:$W$9,MATCH(ROUNDUP((S$1)/10,0)*10,[1]Hugst!$R$4:$W$4,0))))</f>
        <v>5455.7306919232069</v>
      </c>
      <c r="T90" s="168">
        <f ca="1">IF($C90-T$1&lt;År1,0,S89*(1-VLOOKUP($A90,[1]Hugst!$R$5:$W$9,MATCH(ROUNDUP((T$1)/10,0)*10,[1]Hugst!$R$4:$W$4,0))))</f>
        <v>5269.5611063337792</v>
      </c>
      <c r="U90" s="168">
        <f ca="1">IF($C90-U$1&lt;År1,0,T89*(1-VLOOKUP($A90,[1]Hugst!$R$5:$W$9,MATCH(ROUNDUP((U$1)/10,0)*10,[1]Hugst!$R$4:$W$4,0))))</f>
        <v>5009.1528664659854</v>
      </c>
      <c r="V90" s="168">
        <f ca="1">IF($C90-V$1&lt;År1,0,U89*(1-VLOOKUP($A90,[1]Hugst!$R$5:$W$9,MATCH(ROUNDUP((V$1)/10,0)*10,[1]Hugst!$R$4:$W$4,0))))</f>
        <v>8484.0483241308775</v>
      </c>
      <c r="W90" s="168">
        <f ca="1">IF($C90-W$1&lt;År1,0,V89*(1-VLOOKUP($A90,[1]Hugst!$R$5:$W$9,MATCH(ROUNDUP((W$1)/10,0)*10,[1]Hugst!$R$4:$W$4,0))))</f>
        <v>8468.9476947330659</v>
      </c>
      <c r="X90" s="168">
        <f ca="1">IF($C90-X$1&lt;År1,0,W89*(1-VLOOKUP($A90,[1]Hugst!$R$5:$W$9,MATCH(ROUNDUP((X$1)/10,0)*10,[1]Hugst!$R$4:$W$4,0))))</f>
        <v>8464.2635288416113</v>
      </c>
      <c r="Y90" s="168">
        <f ca="1">IF($C90-Y$1&lt;År1,0,X89*(1-VLOOKUP($A90,[1]Hugst!$R$5:$W$9,MATCH(ROUNDUP((Y$1)/10,0)*10,[1]Hugst!$R$4:$W$4,0))))</f>
        <v>8457.5145022214801</v>
      </c>
      <c r="Z90" s="168">
        <f ca="1">IF($C90-Z$1&lt;År1,0,Y89*(1-VLOOKUP($A90,[1]Hugst!$R$5:$W$9,MATCH(ROUNDUP((Z$1)/10,0)*10,[1]Hugst!$R$4:$W$4,0))))</f>
        <v>8444.8099084364403</v>
      </c>
      <c r="AA90" s="168">
        <f ca="1">IF($C90-AA$1&lt;År1,0,Z89*(1-VLOOKUP($A90,[1]Hugst!$R$5:$W$9,MATCH(ROUNDUP((AA$1)/10,0)*10,[1]Hugst!$R$4:$W$4,0))))</f>
        <v>8423.7600325979947</v>
      </c>
      <c r="AB90" s="168">
        <f ca="1">IF($C90-AB$1&lt;År1,0,AA89*(1-VLOOKUP($A90,[1]Hugst!$R$5:$W$9,MATCH(ROUNDUP((AB$1)/10,0)*10,[1]Hugst!$R$4:$W$4,0))))</f>
        <v>8386.0071568305902</v>
      </c>
      <c r="AC90" s="168">
        <f ca="1">IF($C90-AC$1&lt;År1,0,AB89*(1-VLOOKUP($A90,[1]Hugst!$R$5:$W$9,MATCH(ROUNDUP((AC$1)/10,0)*10,[1]Hugst!$R$4:$W$4,0))))</f>
        <v>8314.8648456128321</v>
      </c>
      <c r="AD90" s="168">
        <f ca="1">IF($C90-AD$1&lt;År1,0,AC89*(1-VLOOKUP($A90,[1]Hugst!$R$5:$W$9,MATCH(ROUNDUP((AD$1)/10,0)*10,[1]Hugst!$R$4:$W$4,0))))</f>
        <v>8177.0181665999016</v>
      </c>
      <c r="AE90" s="168">
        <f ca="1">IF($C90-AE$1&lt;År1,0,AD89*(1-VLOOKUP($A90,[1]Hugst!$R$5:$W$9,MATCH(ROUNDUP((AE$1)/10,0)*10,[1]Hugst!$R$4:$W$4,0))))</f>
        <v>7905.9529704830065</v>
      </c>
      <c r="AF90" s="168">
        <f ca="1">IF($C90-AF$1&lt;År1,0,AE89*(1-VLOOKUP($A90,[1]Hugst!$R$5:$W$9,MATCH(ROUNDUP((AF$1)/10,0)*10,[1]Hugst!$R$4:$W$4,0))))</f>
        <v>7368.8720269394635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1917.9736091598941</v>
      </c>
      <c r="E91" s="168">
        <f t="shared" ca="1" si="1"/>
        <v>211.38524119739304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5920.7275273486712</v>
      </c>
      <c r="G91" s="168">
        <f ca="1">IF($C91-G$1&lt;År1,0,F90*(1-VLOOKUP($A91,[1]Hugst!$R$5:$W$9,MATCH(ROUNDUP((G$1)/10,0)*10,[1]Hugst!$R$4:$W$4,0))))</f>
        <v>5918.8495197597795</v>
      </c>
      <c r="H91" s="168">
        <f ca="1">IF($C91-H$1&lt;År1,0,G90*(1-VLOOKUP($A91,[1]Hugst!$R$5:$W$9,MATCH(ROUNDUP((H$1)/10,0)*10,[1]Hugst!$R$4:$W$4,0))))</f>
        <v>5916.5563552504755</v>
      </c>
      <c r="I91" s="168">
        <f ca="1">IF($C91-I$1&lt;År1,0,H90*(1-VLOOKUP($A91,[1]Hugst!$R$5:$W$9,MATCH(ROUNDUP((I$1)/10,0)*10,[1]Hugst!$R$4:$W$4,0))))</f>
        <v>5913.6578022730409</v>
      </c>
      <c r="J91" s="168">
        <f ca="1">IF($C91-J$1&lt;År1,0,I90*(1-VLOOKUP($A91,[1]Hugst!$R$5:$W$9,MATCH(ROUNDUP((J$1)/10,0)*10,[1]Hugst!$R$4:$W$4,0))))</f>
        <v>5909.8830452274333</v>
      </c>
      <c r="K91" s="168">
        <f ca="1">IF($C91-K$1&lt;År1,0,J90*(1-VLOOKUP($A91,[1]Hugst!$R$5:$W$9,MATCH(ROUNDUP((K$1)/10,0)*10,[1]Hugst!$R$4:$W$4,0))))</f>
        <v>5904.8471657685177</v>
      </c>
      <c r="L91" s="168">
        <f ca="1">IF($C91-L$1&lt;År1,0,K90*(1-VLOOKUP($A91,[1]Hugst!$R$5:$W$9,MATCH(ROUNDUP((L$1)/10,0)*10,[1]Hugst!$R$4:$W$4,0))))</f>
        <v>5898.0042766467941</v>
      </c>
      <c r="M91" s="168">
        <f ca="1">IF($C91-M$1&lt;År1,0,L90*(1-VLOOKUP($A91,[1]Hugst!$R$5:$W$9,MATCH(ROUNDUP((M$1)/10,0)*10,[1]Hugst!$R$4:$W$4,0))))</f>
        <v>5888.582605428006</v>
      </c>
      <c r="N91" s="168">
        <f ca="1">IF($C91-N$1&lt;År1,0,M90*(1-VLOOKUP($A91,[1]Hugst!$R$5:$W$9,MATCH(ROUNDUP((N$1)/10,0)*10,[1]Hugst!$R$4:$W$4,0))))</f>
        <v>5869.56453403863</v>
      </c>
      <c r="O91" s="168">
        <f ca="1">IF($C91-O$1&lt;År1,0,N90*(1-VLOOKUP($A91,[1]Hugst!$R$5:$W$9,MATCH(ROUNDUP((O$1)/10,0)*10,[1]Hugst!$R$4:$W$4,0))))</f>
        <v>5845.9258261137193</v>
      </c>
      <c r="P91" s="168">
        <f ca="1">IF($C91-P$1&lt;År1,0,O90*(1-VLOOKUP($A91,[1]Hugst!$R$5:$W$9,MATCH(ROUNDUP((P$1)/10,0)*10,[1]Hugst!$R$4:$W$4,0))))</f>
        <v>5804.5303246546155</v>
      </c>
      <c r="Q91" s="168">
        <f ca="1">IF($C91-Q$1&lt;År1,0,P90*(1-VLOOKUP($A91,[1]Hugst!$R$5:$W$9,MATCH(ROUNDUP((Q$1)/10,0)*10,[1]Hugst!$R$4:$W$4,0))))</f>
        <v>5750.5834862309266</v>
      </c>
      <c r="R91" s="168">
        <f ca="1">IF($C91-R$1&lt;År1,0,Q90*(1-VLOOKUP($A91,[1]Hugst!$R$5:$W$9,MATCH(ROUNDUP((R$1)/10,0)*10,[1]Hugst!$R$4:$W$4,0))))</f>
        <v>5678.7213685366087</v>
      </c>
      <c r="S91" s="168">
        <f ca="1">IF($C91-S$1&lt;År1,0,R90*(1-VLOOKUP($A91,[1]Hugst!$R$5:$W$9,MATCH(ROUNDUP((S$1)/10,0)*10,[1]Hugst!$R$4:$W$4,0))))</f>
        <v>5581.2965907879161</v>
      </c>
      <c r="T91" s="168">
        <f ca="1">IF($C91-T$1&lt;År1,0,S90*(1-VLOOKUP($A91,[1]Hugst!$R$5:$W$9,MATCH(ROUNDUP((T$1)/10,0)*10,[1]Hugst!$R$4:$W$4,0))))</f>
        <v>5447.4083908677303</v>
      </c>
      <c r="U91" s="168">
        <f ca="1">IF($C91-U$1&lt;År1,0,T90*(1-VLOOKUP($A91,[1]Hugst!$R$5:$W$9,MATCH(ROUNDUP((U$1)/10,0)*10,[1]Hugst!$R$4:$W$4,0))))</f>
        <v>5261.5227927817441</v>
      </c>
      <c r="V91" s="168">
        <f ca="1">IF($C91-V$1&lt;År1,0,U90*(1-VLOOKUP($A91,[1]Hugst!$R$5:$W$9,MATCH(ROUNDUP((V$1)/10,0)*10,[1]Hugst!$R$4:$W$4,0))))</f>
        <v>5001.5117858222238</v>
      </c>
      <c r="W91" s="168">
        <f ca="1">IF($C91-W$1&lt;År1,0,V90*(1-VLOOKUP($A91,[1]Hugst!$R$5:$W$9,MATCH(ROUNDUP((W$1)/10,0)*10,[1]Hugst!$R$4:$W$4,0))))</f>
        <v>8471.1065555008463</v>
      </c>
      <c r="X91" s="168">
        <f ca="1">IF($C91-X$1&lt;År1,0,W90*(1-VLOOKUP($A91,[1]Hugst!$R$5:$W$9,MATCH(ROUNDUP((X$1)/10,0)*10,[1]Hugst!$R$4:$W$4,0))))</f>
        <v>8456.0289609614392</v>
      </c>
      <c r="Y91" s="168">
        <f ca="1">IF($C91-Y$1&lt;År1,0,X90*(1-VLOOKUP($A91,[1]Hugst!$R$5:$W$9,MATCH(ROUNDUP((Y$1)/10,0)*10,[1]Hugst!$R$4:$W$4,0))))</f>
        <v>8451.3519404077852</v>
      </c>
      <c r="Z91" s="168">
        <f ca="1">IF($C91-Z$1&lt;År1,0,Y90*(1-VLOOKUP($A91,[1]Hugst!$R$5:$W$9,MATCH(ROUNDUP((Z$1)/10,0)*10,[1]Hugst!$R$4:$W$4,0))))</f>
        <v>8442.8213626201632</v>
      </c>
      <c r="AA91" s="168">
        <f ca="1">IF($C91-AA$1&lt;År1,0,Z90*(1-VLOOKUP($A91,[1]Hugst!$R$5:$W$9,MATCH(ROUNDUP((AA$1)/10,0)*10,[1]Hugst!$R$4:$W$4,0))))</f>
        <v>8430.1388403751735</v>
      </c>
      <c r="AB91" s="168">
        <f ca="1">IF($C91-AB$1&lt;År1,0,AA90*(1-VLOOKUP($A91,[1]Hugst!$R$5:$W$9,MATCH(ROUNDUP((AB$1)/10,0)*10,[1]Hugst!$R$4:$W$4,0))))</f>
        <v>8409.1255342362783</v>
      </c>
      <c r="AC91" s="168">
        <f ca="1">IF($C91-AC$1&lt;År1,0,AB90*(1-VLOOKUP($A91,[1]Hugst!$R$5:$W$9,MATCH(ROUNDUP((AC$1)/10,0)*10,[1]Hugst!$R$4:$W$4,0))))</f>
        <v>8371.4382460920278</v>
      </c>
      <c r="AD91" s="168">
        <f ca="1">IF($C91-AD$1&lt;År1,0,AC90*(1-VLOOKUP($A91,[1]Hugst!$R$5:$W$9,MATCH(ROUNDUP((AD$1)/10,0)*10,[1]Hugst!$R$4:$W$4,0))))</f>
        <v>8300.4195295674872</v>
      </c>
      <c r="AE91" s="168">
        <f ca="1">IF($C91-AE$1&lt;År1,0,AD90*(1-VLOOKUP($A91,[1]Hugst!$R$5:$W$9,MATCH(ROUNDUP((AE$1)/10,0)*10,[1]Hugst!$R$4:$W$4,0))))</f>
        <v>8162.8123299545368</v>
      </c>
      <c r="AF91" s="168">
        <f ca="1">IF($C91-AF$1&lt;År1,0,AE90*(1-VLOOKUP($A91,[1]Hugst!$R$5:$W$9,MATCH(ROUNDUP((AF$1)/10,0)*10,[1]Hugst!$R$4:$W$4,0))))</f>
        <v>7892.2180521868277</v>
      </c>
      <c r="AG91" s="168">
        <f ca="1">IF($C91-AG$1&lt;År1,0,AF90*(1-VLOOKUP($A91,[1]Hugst!$R$5:$W$9,MATCH(ROUNDUP((AG$1)/10,0)*10,[1]Hugst!$R$4:$W$4,0))))</f>
        <v>7356.0701729943567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1909.2084247724042</v>
      </c>
      <c r="E92" s="168">
        <f t="shared" ca="1" si="1"/>
        <v>221.74674302150379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5922.3238447852918</v>
      </c>
      <c r="G92" s="168">
        <f ca="1">IF($C92-G$1&lt;År1,0,F91*(1-VLOOKUP($A92,[1]Hugst!$R$5:$W$9,MATCH(ROUNDUP((G$1)/10,0)*10,[1]Hugst!$R$4:$W$4,0))))</f>
        <v>5920.7275273486712</v>
      </c>
      <c r="H92" s="168">
        <f ca="1">IF($C92-H$1&lt;År1,0,G91*(1-VLOOKUP($A92,[1]Hugst!$R$5:$W$9,MATCH(ROUNDUP((H$1)/10,0)*10,[1]Hugst!$R$4:$W$4,0))))</f>
        <v>5918.8495197597795</v>
      </c>
      <c r="I92" s="168">
        <f ca="1">IF($C92-I$1&lt;År1,0,H91*(1-VLOOKUP($A92,[1]Hugst!$R$5:$W$9,MATCH(ROUNDUP((I$1)/10,0)*10,[1]Hugst!$R$4:$W$4,0))))</f>
        <v>5916.5563552504755</v>
      </c>
      <c r="J92" s="168">
        <f ca="1">IF($C92-J$1&lt;År1,0,I91*(1-VLOOKUP($A92,[1]Hugst!$R$5:$W$9,MATCH(ROUNDUP((J$1)/10,0)*10,[1]Hugst!$R$4:$W$4,0))))</f>
        <v>5913.6578022730409</v>
      </c>
      <c r="K92" s="168">
        <f ca="1">IF($C92-K$1&lt;År1,0,J91*(1-VLOOKUP($A92,[1]Hugst!$R$5:$W$9,MATCH(ROUNDUP((K$1)/10,0)*10,[1]Hugst!$R$4:$W$4,0))))</f>
        <v>5909.8830452274333</v>
      </c>
      <c r="L92" s="168">
        <f ca="1">IF($C92-L$1&lt;År1,0,K91*(1-VLOOKUP($A92,[1]Hugst!$R$5:$W$9,MATCH(ROUNDUP((L$1)/10,0)*10,[1]Hugst!$R$4:$W$4,0))))</f>
        <v>5904.8471657685177</v>
      </c>
      <c r="M92" s="168">
        <f ca="1">IF($C92-M$1&lt;År1,0,L91*(1-VLOOKUP($A92,[1]Hugst!$R$5:$W$9,MATCH(ROUNDUP((M$1)/10,0)*10,[1]Hugst!$R$4:$W$4,0))))</f>
        <v>5898.0042766467941</v>
      </c>
      <c r="N92" s="168">
        <f ca="1">IF($C92-N$1&lt;År1,0,M91*(1-VLOOKUP($A92,[1]Hugst!$R$5:$W$9,MATCH(ROUNDUP((N$1)/10,0)*10,[1]Hugst!$R$4:$W$4,0))))</f>
        <v>5888.582605428006</v>
      </c>
      <c r="O92" s="168">
        <f ca="1">IF($C92-O$1&lt;År1,0,N91*(1-VLOOKUP($A92,[1]Hugst!$R$5:$W$9,MATCH(ROUNDUP((O$1)/10,0)*10,[1]Hugst!$R$4:$W$4,0))))</f>
        <v>5869.56453403863</v>
      </c>
      <c r="P92" s="168">
        <f ca="1">IF($C92-P$1&lt;År1,0,O91*(1-VLOOKUP($A92,[1]Hugst!$R$5:$W$9,MATCH(ROUNDUP((P$1)/10,0)*10,[1]Hugst!$R$4:$W$4,0))))</f>
        <v>5837.008312141681</v>
      </c>
      <c r="Q92" s="168">
        <f ca="1">IF($C92-Q$1&lt;År1,0,P91*(1-VLOOKUP($A92,[1]Hugst!$R$5:$W$9,MATCH(ROUNDUP((Q$1)/10,0)*10,[1]Hugst!$R$4:$W$4,0))))</f>
        <v>5795.6759563627693</v>
      </c>
      <c r="R92" s="168">
        <f ca="1">IF($C92-R$1&lt;År1,0,Q91*(1-VLOOKUP($A92,[1]Hugst!$R$5:$W$9,MATCH(ROUNDUP((R$1)/10,0)*10,[1]Hugst!$R$4:$W$4,0))))</f>
        <v>5741.8114097265061</v>
      </c>
      <c r="S92" s="168">
        <f ca="1">IF($C92-S$1&lt;År1,0,R91*(1-VLOOKUP($A92,[1]Hugst!$R$5:$W$9,MATCH(ROUNDUP((S$1)/10,0)*10,[1]Hugst!$R$4:$W$4,0))))</f>
        <v>5670.0589122117226</v>
      </c>
      <c r="T92" s="168">
        <f ca="1">IF($C92-T$1&lt;År1,0,S91*(1-VLOOKUP($A92,[1]Hugst!$R$5:$W$9,MATCH(ROUNDUP((T$1)/10,0)*10,[1]Hugst!$R$4:$W$4,0))))</f>
        <v>5572.7827485307816</v>
      </c>
      <c r="U92" s="168">
        <f ca="1">IF($C92-U$1&lt;År1,0,T91*(1-VLOOKUP($A92,[1]Hugst!$R$5:$W$9,MATCH(ROUNDUP((U$1)/10,0)*10,[1]Hugst!$R$4:$W$4,0))))</f>
        <v>5439.0987848477625</v>
      </c>
      <c r="V92" s="168">
        <f ca="1">IF($C92-V$1&lt;År1,0,U91*(1-VLOOKUP($A92,[1]Hugst!$R$5:$W$9,MATCH(ROUNDUP((V$1)/10,0)*10,[1]Hugst!$R$4:$W$4,0))))</f>
        <v>5253.496741063941</v>
      </c>
      <c r="W92" s="168">
        <f ca="1">IF($C92-W$1&lt;År1,0,V91*(1-VLOOKUP($A92,[1]Hugst!$R$5:$W$9,MATCH(ROUNDUP((W$1)/10,0)*10,[1]Hugst!$R$4:$W$4,0))))</f>
        <v>4993.8823610641894</v>
      </c>
      <c r="X92" s="168">
        <f ca="1">IF($C92-X$1&lt;År1,0,W91*(1-VLOOKUP($A92,[1]Hugst!$R$5:$W$9,MATCH(ROUNDUP((X$1)/10,0)*10,[1]Hugst!$R$4:$W$4,0))))</f>
        <v>8458.1845285517775</v>
      </c>
      <c r="Y92" s="168">
        <f ca="1">IF($C92-Y$1&lt;År1,0,X91*(1-VLOOKUP($A92,[1]Hugst!$R$5:$W$9,MATCH(ROUNDUP((Y$1)/10,0)*10,[1]Hugst!$R$4:$W$4,0))))</f>
        <v>8443.1299337328528</v>
      </c>
      <c r="Z92" s="168">
        <f ca="1">IF($C92-Z$1&lt;År1,0,Y91*(1-VLOOKUP($A92,[1]Hugst!$R$5:$W$9,MATCH(ROUNDUP((Z$1)/10,0)*10,[1]Hugst!$R$4:$W$4,0))))</f>
        <v>8436.6695069519919</v>
      </c>
      <c r="AA92" s="168">
        <f ca="1">IF($C92-AA$1&lt;År1,0,Z91*(1-VLOOKUP($A92,[1]Hugst!$R$5:$W$9,MATCH(ROUNDUP((AA$1)/10,0)*10,[1]Hugst!$R$4:$W$4,0))))</f>
        <v>8428.1537492359494</v>
      </c>
      <c r="AB92" s="168">
        <f ca="1">IF($C92-AB$1&lt;År1,0,AA91*(1-VLOOKUP($A92,[1]Hugst!$R$5:$W$9,MATCH(ROUNDUP((AB$1)/10,0)*10,[1]Hugst!$R$4:$W$4,0))))</f>
        <v>8415.4932601863857</v>
      </c>
      <c r="AC92" s="168">
        <f ca="1">IF($C92-AC$1&lt;År1,0,AB91*(1-VLOOKUP($A92,[1]Hugst!$R$5:$W$9,MATCH(ROUNDUP((AC$1)/10,0)*10,[1]Hugst!$R$4:$W$4,0))))</f>
        <v>8394.5164602149362</v>
      </c>
      <c r="AD92" s="168">
        <f ca="1">IF($C92-AD$1&lt;År1,0,AC91*(1-VLOOKUP($A92,[1]Hugst!$R$5:$W$9,MATCH(ROUNDUP((AD$1)/10,0)*10,[1]Hugst!$R$4:$W$4,0))))</f>
        <v>8356.8946457492402</v>
      </c>
      <c r="AE92" s="168">
        <f ca="1">IF($C92-AE$1&lt;År1,0,AD91*(1-VLOOKUP($A92,[1]Hugst!$R$5:$W$9,MATCH(ROUNDUP((AE$1)/10,0)*10,[1]Hugst!$R$4:$W$4,0))))</f>
        <v>8285.9993091983233</v>
      </c>
      <c r="AF92" s="168">
        <f ca="1">IF($C92-AF$1&lt;År1,0,AE91*(1-VLOOKUP($A92,[1]Hugst!$R$5:$W$9,MATCH(ROUNDUP((AF$1)/10,0)*10,[1]Hugst!$R$4:$W$4,0))))</f>
        <v>8148.6311729406325</v>
      </c>
      <c r="AG92" s="168">
        <f ca="1">IF($C92-AG$1&lt;År1,0,AF91*(1-VLOOKUP($A92,[1]Hugst!$R$5:$W$9,MATCH(ROUNDUP((AG$1)/10,0)*10,[1]Hugst!$R$4:$W$4,0))))</f>
        <v>7878.5069954012488</v>
      </c>
      <c r="AH92" s="168">
        <f ca="1">IF($C92-AH$1&lt;År1,0,AG91*(1-VLOOKUP($A92,[1]Hugst!$R$5:$W$9,MATCH(ROUNDUP((AH$1)/10,0)*10,[1]Hugst!$R$4:$W$4,0))))</f>
        <v>7343.2905595582224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1900.2396612093798</v>
      </c>
      <c r="E93" s="168">
        <f t="shared" ca="1" si="1"/>
        <v>232.12368744527339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5923.7320256460371</v>
      </c>
      <c r="G93" s="168">
        <f ca="1">IF($C93-G$1&lt;År1,0,F92*(1-VLOOKUP($A93,[1]Hugst!$R$5:$W$9,MATCH(ROUNDUP((G$1)/10,0)*10,[1]Hugst!$R$4:$W$4,0))))</f>
        <v>5922.3238447852918</v>
      </c>
      <c r="H93" s="168">
        <f ca="1">IF($C93-H$1&lt;År1,0,G92*(1-VLOOKUP($A93,[1]Hugst!$R$5:$W$9,MATCH(ROUNDUP((H$1)/10,0)*10,[1]Hugst!$R$4:$W$4,0))))</f>
        <v>5920.7275273486712</v>
      </c>
      <c r="I93" s="168">
        <f ca="1">IF($C93-I$1&lt;År1,0,H92*(1-VLOOKUP($A93,[1]Hugst!$R$5:$W$9,MATCH(ROUNDUP((I$1)/10,0)*10,[1]Hugst!$R$4:$W$4,0))))</f>
        <v>5918.8495197597795</v>
      </c>
      <c r="J93" s="168">
        <f ca="1">IF($C93-J$1&lt;År1,0,I92*(1-VLOOKUP($A93,[1]Hugst!$R$5:$W$9,MATCH(ROUNDUP((J$1)/10,0)*10,[1]Hugst!$R$4:$W$4,0))))</f>
        <v>5916.5563552504755</v>
      </c>
      <c r="K93" s="168">
        <f ca="1">IF($C93-K$1&lt;År1,0,J92*(1-VLOOKUP($A93,[1]Hugst!$R$5:$W$9,MATCH(ROUNDUP((K$1)/10,0)*10,[1]Hugst!$R$4:$W$4,0))))</f>
        <v>5913.6578022730409</v>
      </c>
      <c r="L93" s="168">
        <f ca="1">IF($C93-L$1&lt;År1,0,K92*(1-VLOOKUP($A93,[1]Hugst!$R$5:$W$9,MATCH(ROUNDUP((L$1)/10,0)*10,[1]Hugst!$R$4:$W$4,0))))</f>
        <v>5909.8830452274333</v>
      </c>
      <c r="M93" s="168">
        <f ca="1">IF($C93-M$1&lt;År1,0,L92*(1-VLOOKUP($A93,[1]Hugst!$R$5:$W$9,MATCH(ROUNDUP((M$1)/10,0)*10,[1]Hugst!$R$4:$W$4,0))))</f>
        <v>5904.8471657685177</v>
      </c>
      <c r="N93" s="168">
        <f ca="1">IF($C93-N$1&lt;År1,0,M92*(1-VLOOKUP($A93,[1]Hugst!$R$5:$W$9,MATCH(ROUNDUP((N$1)/10,0)*10,[1]Hugst!$R$4:$W$4,0))))</f>
        <v>5898.0042766467941</v>
      </c>
      <c r="O93" s="168">
        <f ca="1">IF($C93-O$1&lt;År1,0,N92*(1-VLOOKUP($A93,[1]Hugst!$R$5:$W$9,MATCH(ROUNDUP((O$1)/10,0)*10,[1]Hugst!$R$4:$W$4,0))))</f>
        <v>5888.582605428006</v>
      </c>
      <c r="P93" s="168">
        <f ca="1">IF($C93-P$1&lt;År1,0,O92*(1-VLOOKUP($A93,[1]Hugst!$R$5:$W$9,MATCH(ROUNDUP((P$1)/10,0)*10,[1]Hugst!$R$4:$W$4,0))))</f>
        <v>5860.6109610206049</v>
      </c>
      <c r="Q93" s="168">
        <f ca="1">IF($C93-Q$1&lt;År1,0,P92*(1-VLOOKUP($A93,[1]Hugst!$R$5:$W$9,MATCH(ROUNDUP((Q$1)/10,0)*10,[1]Hugst!$R$4:$W$4,0))))</f>
        <v>5828.1044011570575</v>
      </c>
      <c r="R93" s="168">
        <f ca="1">IF($C93-R$1&lt;År1,0,Q92*(1-VLOOKUP($A93,[1]Hugst!$R$5:$W$9,MATCH(ROUNDUP((R$1)/10,0)*10,[1]Hugst!$R$4:$W$4,0))))</f>
        <v>5786.8350947344188</v>
      </c>
      <c r="S93" s="168">
        <f ca="1">IF($C93-S$1&lt;År1,0,R92*(1-VLOOKUP($A93,[1]Hugst!$R$5:$W$9,MATCH(ROUNDUP((S$1)/10,0)*10,[1]Hugst!$R$4:$W$4,0))))</f>
        <v>5733.0527143557365</v>
      </c>
      <c r="T93" s="168">
        <f ca="1">IF($C93-T$1&lt;År1,0,S92*(1-VLOOKUP($A93,[1]Hugst!$R$5:$W$9,MATCH(ROUNDUP((T$1)/10,0)*10,[1]Hugst!$R$4:$W$4,0))))</f>
        <v>5661.4096698032636</v>
      </c>
      <c r="U93" s="168">
        <f ca="1">IF($C93-U$1&lt;År1,0,T92*(1-VLOOKUP($A93,[1]Hugst!$R$5:$W$9,MATCH(ROUNDUP((U$1)/10,0)*10,[1]Hugst!$R$4:$W$4,0))))</f>
        <v>5564.28189349065</v>
      </c>
      <c r="V93" s="168">
        <f ca="1">IF($C93-V$1&lt;År1,0,U92*(1-VLOOKUP($A93,[1]Hugst!$R$5:$W$9,MATCH(ROUNDUP((V$1)/10,0)*10,[1]Hugst!$R$4:$W$4,0))))</f>
        <v>5430.801854497995</v>
      </c>
      <c r="W93" s="168">
        <f ca="1">IF($C93-W$1&lt;År1,0,V92*(1-VLOOKUP($A93,[1]Hugst!$R$5:$W$9,MATCH(ROUNDUP((W$1)/10,0)*10,[1]Hugst!$R$4:$W$4,0))))</f>
        <v>5245.4829324758775</v>
      </c>
      <c r="X93" s="168">
        <f ca="1">IF($C93-X$1&lt;År1,0,W92*(1-VLOOKUP($A93,[1]Hugst!$R$5:$W$9,MATCH(ROUNDUP((X$1)/10,0)*10,[1]Hugst!$R$4:$W$4,0))))</f>
        <v>4986.2645744117181</v>
      </c>
      <c r="Y93" s="168">
        <f ca="1">IF($C93-Y$1&lt;År1,0,X92*(1-VLOOKUP($A93,[1]Hugst!$R$5:$W$9,MATCH(ROUNDUP((Y$1)/10,0)*10,[1]Hugst!$R$4:$W$4,0))))</f>
        <v>8445.282213169241</v>
      </c>
      <c r="Z93" s="168">
        <f ca="1">IF($C93-Z$1&lt;År1,0,Y92*(1-VLOOKUP($A93,[1]Hugst!$R$5:$W$9,MATCH(ROUNDUP((Z$1)/10,0)*10,[1]Hugst!$R$4:$W$4,0))))</f>
        <v>8428.4617842717071</v>
      </c>
      <c r="AA93" s="168">
        <f ca="1">IF($C93-AA$1&lt;År1,0,Z92*(1-VLOOKUP($A93,[1]Hugst!$R$5:$W$9,MATCH(ROUNDUP((AA$1)/10,0)*10,[1]Hugst!$R$4:$W$4,0))))</f>
        <v>8422.0125811136422</v>
      </c>
      <c r="AB93" s="168">
        <f ca="1">IF($C93-AB$1&lt;År1,0,AA92*(1-VLOOKUP($A93,[1]Hugst!$R$5:$W$9,MATCH(ROUNDUP((AB$1)/10,0)*10,[1]Hugst!$R$4:$W$4,0))))</f>
        <v>8413.5116177224463</v>
      </c>
      <c r="AC93" s="168">
        <f ca="1">IF($C93-AC$1&lt;År1,0,AB92*(1-VLOOKUP($A93,[1]Hugst!$R$5:$W$9,MATCH(ROUNDUP((AC$1)/10,0)*10,[1]Hugst!$R$4:$W$4,0))))</f>
        <v>8400.8731235902997</v>
      </c>
      <c r="AD93" s="168">
        <f ca="1">IF($C93-AD$1&lt;År1,0,AC92*(1-VLOOKUP($A93,[1]Hugst!$R$5:$W$9,MATCH(ROUNDUP((AD$1)/10,0)*10,[1]Hugst!$R$4:$W$4,0))))</f>
        <v>8379.9327663645618</v>
      </c>
      <c r="AE93" s="168">
        <f ca="1">IF($C93-AE$1&lt;År1,0,AD92*(1-VLOOKUP($A93,[1]Hugst!$R$5:$W$9,MATCH(ROUNDUP((AE$1)/10,0)*10,[1]Hugst!$R$4:$W$4,0))))</f>
        <v>8342.3763118307779</v>
      </c>
      <c r="AF93" s="168">
        <f ca="1">IF($C93-AF$1&lt;År1,0,AE92*(1-VLOOKUP($A93,[1]Hugst!$R$5:$W$9,MATCH(ROUNDUP((AF$1)/10,0)*10,[1]Hugst!$R$4:$W$4,0))))</f>
        <v>8271.6041409069185</v>
      </c>
      <c r="AG93" s="168">
        <f ca="1">IF($C93-AG$1&lt;År1,0,AF92*(1-VLOOKUP($A93,[1]Hugst!$R$5:$W$9,MATCH(ROUNDUP((AG$1)/10,0)*10,[1]Hugst!$R$4:$W$4,0))))</f>
        <v>8134.4746526825575</v>
      </c>
      <c r="AH93" s="168">
        <f ca="1">IF($C93-AH$1&lt;År1,0,AG92*(1-VLOOKUP($A93,[1]Hugst!$R$5:$W$9,MATCH(ROUNDUP((AH$1)/10,0)*10,[1]Hugst!$R$4:$W$4,0))))</f>
        <v>7864.8197586719498</v>
      </c>
      <c r="AI93" s="168">
        <f ca="1">IF($C93-AI$1&lt;År1,0,AH92*(1-VLOOKUP($A93,[1]Hugst!$R$5:$W$9,MATCH(ROUNDUP((AI$1)/10,0)*10,[1]Hugst!$R$4:$W$4,0))))</f>
        <v>7330.5331479928882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1891.1425578959074</v>
      </c>
      <c r="E94" s="168">
        <f t="shared" ca="1" si="1"/>
        <v>236.29889255596208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5918.8101274432538</v>
      </c>
      <c r="G94" s="168">
        <f ca="1">IF($C94-G$1&lt;År1,0,F93*(1-VLOOKUP($A94,[1]Hugst!$R$5:$W$9,MATCH(ROUNDUP((G$1)/10,0)*10,[1]Hugst!$R$4:$W$4,0))))</f>
        <v>5923.7320256460371</v>
      </c>
      <c r="H94" s="168">
        <f ca="1">IF($C94-H$1&lt;År1,0,G93*(1-VLOOKUP($A94,[1]Hugst!$R$5:$W$9,MATCH(ROUNDUP((H$1)/10,0)*10,[1]Hugst!$R$4:$W$4,0))))</f>
        <v>5922.3238447852918</v>
      </c>
      <c r="I94" s="168">
        <f ca="1">IF($C94-I$1&lt;År1,0,H93*(1-VLOOKUP($A94,[1]Hugst!$R$5:$W$9,MATCH(ROUNDUP((I$1)/10,0)*10,[1]Hugst!$R$4:$W$4,0))))</f>
        <v>5920.7275273486712</v>
      </c>
      <c r="J94" s="168">
        <f ca="1">IF($C94-J$1&lt;År1,0,I93*(1-VLOOKUP($A94,[1]Hugst!$R$5:$W$9,MATCH(ROUNDUP((J$1)/10,0)*10,[1]Hugst!$R$4:$W$4,0))))</f>
        <v>5918.8495197597795</v>
      </c>
      <c r="K94" s="168">
        <f ca="1">IF($C94-K$1&lt;År1,0,J93*(1-VLOOKUP($A94,[1]Hugst!$R$5:$W$9,MATCH(ROUNDUP((K$1)/10,0)*10,[1]Hugst!$R$4:$W$4,0))))</f>
        <v>5916.5563552504755</v>
      </c>
      <c r="L94" s="168">
        <f ca="1">IF($C94-L$1&lt;År1,0,K93*(1-VLOOKUP($A94,[1]Hugst!$R$5:$W$9,MATCH(ROUNDUP((L$1)/10,0)*10,[1]Hugst!$R$4:$W$4,0))))</f>
        <v>5913.6578022730409</v>
      </c>
      <c r="M94" s="168">
        <f ca="1">IF($C94-M$1&lt;År1,0,L93*(1-VLOOKUP($A94,[1]Hugst!$R$5:$W$9,MATCH(ROUNDUP((M$1)/10,0)*10,[1]Hugst!$R$4:$W$4,0))))</f>
        <v>5909.8830452274333</v>
      </c>
      <c r="N94" s="168">
        <f ca="1">IF($C94-N$1&lt;År1,0,M93*(1-VLOOKUP($A94,[1]Hugst!$R$5:$W$9,MATCH(ROUNDUP((N$1)/10,0)*10,[1]Hugst!$R$4:$W$4,0))))</f>
        <v>5904.8471657685177</v>
      </c>
      <c r="O94" s="168">
        <f ca="1">IF($C94-O$1&lt;År1,0,N93*(1-VLOOKUP($A94,[1]Hugst!$R$5:$W$9,MATCH(ROUNDUP((O$1)/10,0)*10,[1]Hugst!$R$4:$W$4,0))))</f>
        <v>5898.0042766467941</v>
      </c>
      <c r="P94" s="168">
        <f ca="1">IF($C94-P$1&lt;År1,0,O93*(1-VLOOKUP($A94,[1]Hugst!$R$5:$W$9,MATCH(ROUNDUP((P$1)/10,0)*10,[1]Hugst!$R$4:$W$4,0))))</f>
        <v>5879.6000217926075</v>
      </c>
      <c r="Q94" s="168">
        <f ca="1">IF($C94-Q$1&lt;År1,0,P93*(1-VLOOKUP($A94,[1]Hugst!$R$5:$W$9,MATCH(ROUNDUP((Q$1)/10,0)*10,[1]Hugst!$R$4:$W$4,0))))</f>
        <v>5851.6710459953192</v>
      </c>
      <c r="R94" s="168">
        <f ca="1">IF($C94-R$1&lt;År1,0,Q93*(1-VLOOKUP($A94,[1]Hugst!$R$5:$W$9,MATCH(ROUNDUP((R$1)/10,0)*10,[1]Hugst!$R$4:$W$4,0))))</f>
        <v>5819.2140724095298</v>
      </c>
      <c r="S94" s="168">
        <f ca="1">IF($C94-S$1&lt;År1,0,R93*(1-VLOOKUP($A94,[1]Hugst!$R$5:$W$9,MATCH(ROUNDUP((S$1)/10,0)*10,[1]Hugst!$R$4:$W$4,0))))</f>
        <v>5778.0077191661794</v>
      </c>
      <c r="T94" s="168">
        <f ca="1">IF($C94-T$1&lt;År1,0,S93*(1-VLOOKUP($A94,[1]Hugst!$R$5:$W$9,MATCH(ROUNDUP((T$1)/10,0)*10,[1]Hugst!$R$4:$W$4,0))))</f>
        <v>5724.3073797067191</v>
      </c>
      <c r="U94" s="168">
        <f ca="1">IF($C94-U$1&lt;År1,0,T93*(1-VLOOKUP($A94,[1]Hugst!$R$5:$W$9,MATCH(ROUNDUP((U$1)/10,0)*10,[1]Hugst!$R$4:$W$4,0))))</f>
        <v>5652.7736211544106</v>
      </c>
      <c r="V94" s="168">
        <f ca="1">IF($C94-V$1&lt;År1,0,U93*(1-VLOOKUP($A94,[1]Hugst!$R$5:$W$9,MATCH(ROUNDUP((V$1)/10,0)*10,[1]Hugst!$R$4:$W$4,0))))</f>
        <v>5555.7940058565118</v>
      </c>
      <c r="W94" s="168">
        <f ca="1">IF($C94-W$1&lt;År1,0,V93*(1-VLOOKUP($A94,[1]Hugst!$R$5:$W$9,MATCH(ROUNDUP((W$1)/10,0)*10,[1]Hugst!$R$4:$W$4,0))))</f>
        <v>5422.5175804826586</v>
      </c>
      <c r="X94" s="168">
        <f ca="1">IF($C94-X$1&lt;År1,0,W93*(1-VLOOKUP($A94,[1]Hugst!$R$5:$W$9,MATCH(ROUNDUP((X$1)/10,0)*10,[1]Hugst!$R$4:$W$4,0))))</f>
        <v>5237.4813483415919</v>
      </c>
      <c r="Y94" s="168">
        <f ca="1">IF($C94-Y$1&lt;År1,0,X93*(1-VLOOKUP($A94,[1]Hugst!$R$5:$W$9,MATCH(ROUNDUP((Y$1)/10,0)*10,[1]Hugst!$R$4:$W$4,0))))</f>
        <v>4978.658408111768</v>
      </c>
      <c r="Z94" s="168">
        <f ca="1">IF($C94-Z$1&lt;År1,0,Y93*(1-VLOOKUP($A94,[1]Hugst!$R$5:$W$9,MATCH(ROUNDUP((Z$1)/10,0)*10,[1]Hugst!$R$4:$W$4,0))))</f>
        <v>8430.6103245785653</v>
      </c>
      <c r="AA94" s="168">
        <f ca="1">IF($C94-AA$1&lt;År1,0,Z93*(1-VLOOKUP($A94,[1]Hugst!$R$5:$W$9,MATCH(ROUNDUP((AA$1)/10,0)*10,[1]Hugst!$R$4:$W$4,0))))</f>
        <v>8413.8191176125911</v>
      </c>
      <c r="AB94" s="168">
        <f ca="1">IF($C94-AB$1&lt;År1,0,AA93*(1-VLOOKUP($A94,[1]Hugst!$R$5:$W$9,MATCH(ROUNDUP((AB$1)/10,0)*10,[1]Hugst!$R$4:$W$4,0))))</f>
        <v>8407.3811185786562</v>
      </c>
      <c r="AC94" s="168">
        <f ca="1">IF($C94-AC$1&lt;År1,0,AB93*(1-VLOOKUP($A94,[1]Hugst!$R$5:$W$9,MATCH(ROUNDUP((AC$1)/10,0)*10,[1]Hugst!$R$4:$W$4,0))))</f>
        <v>8398.8949238103014</v>
      </c>
      <c r="AD94" s="168">
        <f ca="1">IF($C94-AD$1&lt;År1,0,AC93*(1-VLOOKUP($A94,[1]Hugst!$R$5:$W$9,MATCH(ROUNDUP((AD$1)/10,0)*10,[1]Hugst!$R$4:$W$4,0))))</f>
        <v>8386.2783863840614</v>
      </c>
      <c r="AE94" s="168">
        <f ca="1">IF($C94-AE$1&lt;År1,0,AD93*(1-VLOOKUP($A94,[1]Hugst!$R$5:$W$9,MATCH(ROUNDUP((AE$1)/10,0)*10,[1]Hugst!$R$4:$W$4,0))))</f>
        <v>8365.3744085924882</v>
      </c>
      <c r="AF94" s="168">
        <f ca="1">IF($C94-AF$1&lt;År1,0,AE93*(1-VLOOKUP($A94,[1]Hugst!$R$5:$W$9,MATCH(ROUNDUP((AF$1)/10,0)*10,[1]Hugst!$R$4:$W$4,0))))</f>
        <v>8327.8832004415799</v>
      </c>
      <c r="AG94" s="168">
        <f ca="1">IF($C94-AG$1&lt;År1,0,AF93*(1-VLOOKUP($A94,[1]Hugst!$R$5:$W$9,MATCH(ROUNDUP((AG$1)/10,0)*10,[1]Hugst!$R$4:$W$4,0))))</f>
        <v>8257.233981170597</v>
      </c>
      <c r="AH94" s="168">
        <f ca="1">IF($C94-AH$1&lt;År1,0,AG93*(1-VLOOKUP($A94,[1]Hugst!$R$5:$W$9,MATCH(ROUNDUP((AH$1)/10,0)*10,[1]Hugst!$R$4:$W$4,0))))</f>
        <v>8120.3427263791682</v>
      </c>
      <c r="AI94" s="168">
        <f ca="1">IF($C94-AI$1&lt;År1,0,AH93*(1-VLOOKUP($A94,[1]Hugst!$R$5:$W$9,MATCH(ROUNDUP((AI$1)/10,0)*10,[1]Hugst!$R$4:$W$4,0))))</f>
        <v>7851.1563006166298</v>
      </c>
      <c r="AJ94" s="168">
        <f ca="1">IF($C94-AJ$1&lt;År1,0,AI93*(1-VLOOKUP($A94,[1]Hugst!$R$5:$W$9,MATCH(ROUNDUP((AJ$1)/10,0)*10,[1]Hugst!$R$4:$W$4,0))))</f>
        <v>7324.0102159544203</v>
      </c>
      <c r="AK94" s="168"/>
      <c r="AL94" s="168">
        <f ca="1">SUM(F94:AJ94)</f>
        <v>205330.40159728564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318.07499999999709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1017.2591143686349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475.52212499999587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1174.7062393686338</v>
      </c>
      <c r="G96" s="168">
        <f ca="1">IF($C96-G$1&lt;År1,0,F95*(1-VLOOKUP($A96,[1]Hugst!$R$5:$W$9,MATCH(ROUNDUP((G$1)/10,0)*10,[1]Hugst!$R$4:$W$4,0))))</f>
        <v>1017.2591143686349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552.66326437500175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1251.8473787436396</v>
      </c>
      <c r="G97" s="168">
        <f ca="1">IF($C97-G$1&lt;År1,0,F96*(1-VLOOKUP($A97,[1]Hugst!$R$5:$W$9,MATCH(ROUNDUP((G$1)/10,0)*10,[1]Hugst!$R$4:$W$4,0))))</f>
        <v>1174.7062393686338</v>
      </c>
      <c r="H97" s="168">
        <f ca="1">IF($C97-H$1&lt;År1,0,G96*(1-VLOOKUP($A97,[1]Hugst!$R$5:$W$9,MATCH(ROUNDUP((H$1)/10,0)*10,[1]Hugst!$R$4:$W$4,0))))</f>
        <v>1017.2591143686349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589.65932305312708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1288.843437421765</v>
      </c>
      <c r="G98" s="168">
        <f ca="1">IF($C98-G$1&lt;År1,0,F97*(1-VLOOKUP($A98,[1]Hugst!$R$5:$W$9,MATCH(ROUNDUP((G$1)/10,0)*10,[1]Hugst!$R$4:$W$4,0))))</f>
        <v>1251.8473787436396</v>
      </c>
      <c r="H98" s="168">
        <f ca="1">IF($C98-H$1&lt;År1,0,G97*(1-VLOOKUP($A98,[1]Hugst!$R$5:$W$9,MATCH(ROUNDUP((H$1)/10,0)*10,[1]Hugst!$R$4:$W$4,0))))</f>
        <v>1174.7062393686338</v>
      </c>
      <c r="I98" s="168">
        <f ca="1">IF($C98-I$1&lt;År1,0,H97*(1-VLOOKUP($A98,[1]Hugst!$R$5:$W$9,MATCH(ROUNDUP((I$1)/10,0)*10,[1]Hugst!$R$4:$W$4,0))))</f>
        <v>1017.2591143686349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606.59071393785325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1305.7748283064911</v>
      </c>
      <c r="G99" s="168">
        <f ca="1">IF($C99-G$1&lt;År1,0,F98*(1-VLOOKUP($A99,[1]Hugst!$R$5:$W$9,MATCH(ROUNDUP((G$1)/10,0)*10,[1]Hugst!$R$4:$W$4,0))))</f>
        <v>1288.843437421765</v>
      </c>
      <c r="H99" s="168">
        <f ca="1">IF($C99-H$1&lt;År1,0,G98*(1-VLOOKUP($A99,[1]Hugst!$R$5:$W$9,MATCH(ROUNDUP((H$1)/10,0)*10,[1]Hugst!$R$4:$W$4,0))))</f>
        <v>1251.8473787436396</v>
      </c>
      <c r="I99" s="168">
        <f ca="1">IF($C99-I$1&lt;År1,0,H98*(1-VLOOKUP($A99,[1]Hugst!$R$5:$W$9,MATCH(ROUNDUP((I$1)/10,0)*10,[1]Hugst!$R$4:$W$4,0))))</f>
        <v>1174.7062393686338</v>
      </c>
      <c r="J99" s="168">
        <f ca="1">IF($C99-J$1&lt;År1,0,I98*(1-VLOOKUP($A99,[1]Hugst!$R$5:$W$9,MATCH(ROUNDUP((J$1)/10,0)*10,[1]Hugst!$R$4:$W$4,0))))</f>
        <v>1017.2591143686349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613.49760411816487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1312.6817184868028</v>
      </c>
      <c r="G100" s="168">
        <f ca="1">IF($C100-G$1&lt;År1,0,F99*(1-VLOOKUP($A100,[1]Hugst!$R$5:$W$9,MATCH(ROUNDUP((G$1)/10,0)*10,[1]Hugst!$R$4:$W$4,0))))</f>
        <v>1305.7748283064911</v>
      </c>
      <c r="H100" s="168">
        <f ca="1">IF($C100-H$1&lt;År1,0,G99*(1-VLOOKUP($A100,[1]Hugst!$R$5:$W$9,MATCH(ROUNDUP((H$1)/10,0)*10,[1]Hugst!$R$4:$W$4,0))))</f>
        <v>1288.843437421765</v>
      </c>
      <c r="I100" s="168">
        <f ca="1">IF($C100-I$1&lt;År1,0,H99*(1-VLOOKUP($A100,[1]Hugst!$R$5:$W$9,MATCH(ROUNDUP((I$1)/10,0)*10,[1]Hugst!$R$4:$W$4,0))))</f>
        <v>1251.8473787436396</v>
      </c>
      <c r="J100" s="168">
        <f ca="1">IF($C100-J$1&lt;År1,0,I99*(1-VLOOKUP($A100,[1]Hugst!$R$5:$W$9,MATCH(ROUNDUP((J$1)/10,0)*10,[1]Hugst!$R$4:$W$4,0))))</f>
        <v>1174.7062393686338</v>
      </c>
      <c r="K100" s="168">
        <f ca="1">IF($C100-K$1&lt;År1,0,J99*(1-VLOOKUP($A100,[1]Hugst!$R$5:$W$9,MATCH(ROUNDUP((K$1)/10,0)*10,[1]Hugst!$R$4:$W$4,0))))</f>
        <v>1017.2591143686349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615.40003797258373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1314.5841523412214</v>
      </c>
      <c r="G101" s="168">
        <f ca="1">IF($C101-G$1&lt;År1,0,F100*(1-VLOOKUP($A101,[1]Hugst!$R$5:$W$9,MATCH(ROUNDUP((G$1)/10,0)*10,[1]Hugst!$R$4:$W$4,0))))</f>
        <v>1312.6817184868028</v>
      </c>
      <c r="H101" s="168">
        <f ca="1">IF($C101-H$1&lt;År1,0,G100*(1-VLOOKUP($A101,[1]Hugst!$R$5:$W$9,MATCH(ROUNDUP((H$1)/10,0)*10,[1]Hugst!$R$4:$W$4,0))))</f>
        <v>1305.7748283064911</v>
      </c>
      <c r="I101" s="168">
        <f ca="1">IF($C101-I$1&lt;År1,0,H100*(1-VLOOKUP($A101,[1]Hugst!$R$5:$W$9,MATCH(ROUNDUP((I$1)/10,0)*10,[1]Hugst!$R$4:$W$4,0))))</f>
        <v>1288.843437421765</v>
      </c>
      <c r="J101" s="168">
        <f ca="1">IF($C101-J$1&lt;År1,0,I100*(1-VLOOKUP($A101,[1]Hugst!$R$5:$W$9,MATCH(ROUNDUP((J$1)/10,0)*10,[1]Hugst!$R$4:$W$4,0))))</f>
        <v>1251.8473787436396</v>
      </c>
      <c r="K101" s="168">
        <f ca="1">IF($C101-K$1&lt;År1,0,J100*(1-VLOOKUP($A101,[1]Hugst!$R$5:$W$9,MATCH(ROUNDUP((K$1)/10,0)*10,[1]Hugst!$R$4:$W$4,0))))</f>
        <v>1174.7062393686338</v>
      </c>
      <c r="L101" s="168">
        <f ca="1">IF($C101-L$1&lt;År1,0,K100*(1-VLOOKUP($A101,[1]Hugst!$R$5:$W$9,MATCH(ROUNDUP((L$1)/10,0)*10,[1]Hugst!$R$4:$W$4,0))))</f>
        <v>1017.2591143686349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614.80799872021817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1313.9921130888561</v>
      </c>
      <c r="G102" s="168">
        <f ca="1">IF($C102-G$1&lt;År1,0,F101*(1-VLOOKUP($A102,[1]Hugst!$R$5:$W$9,MATCH(ROUNDUP((G$1)/10,0)*10,[1]Hugst!$R$4:$W$4,0))))</f>
        <v>1314.5841523412214</v>
      </c>
      <c r="H102" s="168">
        <f ca="1">IF($C102-H$1&lt;År1,0,G101*(1-VLOOKUP($A102,[1]Hugst!$R$5:$W$9,MATCH(ROUNDUP((H$1)/10,0)*10,[1]Hugst!$R$4:$W$4,0))))</f>
        <v>1312.6817184868028</v>
      </c>
      <c r="I102" s="168">
        <f ca="1">IF($C102-I$1&lt;År1,0,H101*(1-VLOOKUP($A102,[1]Hugst!$R$5:$W$9,MATCH(ROUNDUP((I$1)/10,0)*10,[1]Hugst!$R$4:$W$4,0))))</f>
        <v>1305.7748283064911</v>
      </c>
      <c r="J102" s="168">
        <f ca="1">IF($C102-J$1&lt;År1,0,I101*(1-VLOOKUP($A102,[1]Hugst!$R$5:$W$9,MATCH(ROUNDUP((J$1)/10,0)*10,[1]Hugst!$R$4:$W$4,0))))</f>
        <v>1288.843437421765</v>
      </c>
      <c r="K102" s="168">
        <f ca="1">IF($C102-K$1&lt;År1,0,J101*(1-VLOOKUP($A102,[1]Hugst!$R$5:$W$9,MATCH(ROUNDUP((K$1)/10,0)*10,[1]Hugst!$R$4:$W$4,0))))</f>
        <v>1251.8473787436396</v>
      </c>
      <c r="L102" s="168">
        <f ca="1">IF($C102-L$1&lt;År1,0,K101*(1-VLOOKUP($A102,[1]Hugst!$R$5:$W$9,MATCH(ROUNDUP((L$1)/10,0)*10,[1]Hugst!$R$4:$W$4,0))))</f>
        <v>1174.7062393686338</v>
      </c>
      <c r="M102" s="168">
        <f ca="1">IF($C102-M$1&lt;År1,0,L101*(1-VLOOKUP($A102,[1]Hugst!$R$5:$W$9,MATCH(ROUNDUP((M$1)/10,0)*10,[1]Hugst!$R$4:$W$4,0))))</f>
        <v>1017.2591143686349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612.9764391953704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1312.1605535640083</v>
      </c>
      <c r="G103" s="168">
        <f ca="1">IF($C103-G$1&lt;År1,0,F102*(1-VLOOKUP($A103,[1]Hugst!$R$5:$W$9,MATCH(ROUNDUP((G$1)/10,0)*10,[1]Hugst!$R$4:$W$4,0))))</f>
        <v>1313.9921130888561</v>
      </c>
      <c r="H103" s="168">
        <f ca="1">IF($C103-H$1&lt;År1,0,G102*(1-VLOOKUP($A103,[1]Hugst!$R$5:$W$9,MATCH(ROUNDUP((H$1)/10,0)*10,[1]Hugst!$R$4:$W$4,0))))</f>
        <v>1314.5841523412214</v>
      </c>
      <c r="I103" s="168">
        <f ca="1">IF($C103-I$1&lt;År1,0,H102*(1-VLOOKUP($A103,[1]Hugst!$R$5:$W$9,MATCH(ROUNDUP((I$1)/10,0)*10,[1]Hugst!$R$4:$W$4,0))))</f>
        <v>1312.6817184868028</v>
      </c>
      <c r="J103" s="168">
        <f ca="1">IF($C103-J$1&lt;År1,0,I102*(1-VLOOKUP($A103,[1]Hugst!$R$5:$W$9,MATCH(ROUNDUP((J$1)/10,0)*10,[1]Hugst!$R$4:$W$4,0))))</f>
        <v>1305.7748283064911</v>
      </c>
      <c r="K103" s="168">
        <f ca="1">IF($C103-K$1&lt;År1,0,J102*(1-VLOOKUP($A103,[1]Hugst!$R$5:$W$9,MATCH(ROUNDUP((K$1)/10,0)*10,[1]Hugst!$R$4:$W$4,0))))</f>
        <v>1288.843437421765</v>
      </c>
      <c r="L103" s="168">
        <f ca="1">IF($C103-L$1&lt;År1,0,K102*(1-VLOOKUP($A103,[1]Hugst!$R$5:$W$9,MATCH(ROUNDUP((L$1)/10,0)*10,[1]Hugst!$R$4:$W$4,0))))</f>
        <v>1251.8473787436396</v>
      </c>
      <c r="M103" s="168">
        <f ca="1">IF($C103-M$1&lt;År1,0,L102*(1-VLOOKUP($A103,[1]Hugst!$R$5:$W$9,MATCH(ROUNDUP((M$1)/10,0)*10,[1]Hugst!$R$4:$W$4,0))))</f>
        <v>1174.7062393686338</v>
      </c>
      <c r="N103" s="168">
        <f ca="1">IF($C103-N$1&lt;År1,0,M102*(1-VLOOKUP($A103,[1]Hugst!$R$5:$W$9,MATCH(ROUNDUP((N$1)/10,0)*10,[1]Hugst!$R$4:$W$4,0))))</f>
        <v>1017.2591143686349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610.53279723375726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1309.7169116023952</v>
      </c>
      <c r="G104" s="168">
        <f ca="1">IF($C104-G$1&lt;År1,0,F103*(1-VLOOKUP($A104,[1]Hugst!$R$5:$W$9,MATCH(ROUNDUP((G$1)/10,0)*10,[1]Hugst!$R$4:$W$4,0))))</f>
        <v>1312.1605535640083</v>
      </c>
      <c r="H104" s="168">
        <f ca="1">IF($C104-H$1&lt;År1,0,G103*(1-VLOOKUP($A104,[1]Hugst!$R$5:$W$9,MATCH(ROUNDUP((H$1)/10,0)*10,[1]Hugst!$R$4:$W$4,0))))</f>
        <v>1313.9921130888561</v>
      </c>
      <c r="I104" s="168">
        <f ca="1">IF($C104-I$1&lt;År1,0,H103*(1-VLOOKUP($A104,[1]Hugst!$R$5:$W$9,MATCH(ROUNDUP((I$1)/10,0)*10,[1]Hugst!$R$4:$W$4,0))))</f>
        <v>1314.5841523412214</v>
      </c>
      <c r="J104" s="168">
        <f ca="1">IF($C104-J$1&lt;År1,0,I103*(1-VLOOKUP($A104,[1]Hugst!$R$5:$W$9,MATCH(ROUNDUP((J$1)/10,0)*10,[1]Hugst!$R$4:$W$4,0))))</f>
        <v>1312.6817184868028</v>
      </c>
      <c r="K104" s="168">
        <f ca="1">IF($C104-K$1&lt;År1,0,J103*(1-VLOOKUP($A104,[1]Hugst!$R$5:$W$9,MATCH(ROUNDUP((K$1)/10,0)*10,[1]Hugst!$R$4:$W$4,0))))</f>
        <v>1305.7748283064911</v>
      </c>
      <c r="L104" s="168">
        <f ca="1">IF($C104-L$1&lt;År1,0,K103*(1-VLOOKUP($A104,[1]Hugst!$R$5:$W$9,MATCH(ROUNDUP((L$1)/10,0)*10,[1]Hugst!$R$4:$W$4,0))))</f>
        <v>1288.843437421765</v>
      </c>
      <c r="M104" s="168">
        <f ca="1">IF($C104-M$1&lt;År1,0,L103*(1-VLOOKUP($A104,[1]Hugst!$R$5:$W$9,MATCH(ROUNDUP((M$1)/10,0)*10,[1]Hugst!$R$4:$W$4,0))))</f>
        <v>1251.8473787436396</v>
      </c>
      <c r="N104" s="168">
        <f ca="1">IF($C104-N$1&lt;År1,0,M103*(1-VLOOKUP($A104,[1]Hugst!$R$5:$W$9,MATCH(ROUNDUP((N$1)/10,0)*10,[1]Hugst!$R$4:$W$4,0))))</f>
        <v>1174.7062393686338</v>
      </c>
      <c r="O104" s="168">
        <f ca="1">IF($C104-O$1&lt;År1,0,N103*(1-VLOOKUP($A104,[1]Hugst!$R$5:$W$9,MATCH(ROUNDUP((O$1)/10,0)*10,[1]Hugst!$R$4:$W$4,0))))</f>
        <v>1017.2591143686349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607.79075336478263</v>
      </c>
      <c r="E105" s="168">
        <f t="shared" ca="1" si="2"/>
        <v>1.5517511914094939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1308.52661892483</v>
      </c>
      <c r="G105" s="168">
        <f ca="1">IF($C105-G$1&lt;År1,0,F104*(1-VLOOKUP($A105,[1]Hugst!$R$5:$W$9,MATCH(ROUNDUP((G$1)/10,0)*10,[1]Hugst!$R$4:$W$4,0))))</f>
        <v>1309.7169116023952</v>
      </c>
      <c r="H105" s="168">
        <f ca="1">IF($C105-H$1&lt;År1,0,G104*(1-VLOOKUP($A105,[1]Hugst!$R$5:$W$9,MATCH(ROUNDUP((H$1)/10,0)*10,[1]Hugst!$R$4:$W$4,0))))</f>
        <v>1312.1605535640083</v>
      </c>
      <c r="I105" s="168">
        <f ca="1">IF($C105-I$1&lt;År1,0,H104*(1-VLOOKUP($A105,[1]Hugst!$R$5:$W$9,MATCH(ROUNDUP((I$1)/10,0)*10,[1]Hugst!$R$4:$W$4,0))))</f>
        <v>1313.9921130888561</v>
      </c>
      <c r="J105" s="168">
        <f ca="1">IF($C105-J$1&lt;År1,0,I104*(1-VLOOKUP($A105,[1]Hugst!$R$5:$W$9,MATCH(ROUNDUP((J$1)/10,0)*10,[1]Hugst!$R$4:$W$4,0))))</f>
        <v>1314.5841523412214</v>
      </c>
      <c r="K105" s="168">
        <f ca="1">IF($C105-K$1&lt;År1,0,J104*(1-VLOOKUP($A105,[1]Hugst!$R$5:$W$9,MATCH(ROUNDUP((K$1)/10,0)*10,[1]Hugst!$R$4:$W$4,0))))</f>
        <v>1312.6817184868028</v>
      </c>
      <c r="L105" s="168">
        <f ca="1">IF($C105-L$1&lt;År1,0,K104*(1-VLOOKUP($A105,[1]Hugst!$R$5:$W$9,MATCH(ROUNDUP((L$1)/10,0)*10,[1]Hugst!$R$4:$W$4,0))))</f>
        <v>1305.7748283064911</v>
      </c>
      <c r="M105" s="168">
        <f ca="1">IF($C105-M$1&lt;År1,0,L104*(1-VLOOKUP($A105,[1]Hugst!$R$5:$W$9,MATCH(ROUNDUP((M$1)/10,0)*10,[1]Hugst!$R$4:$W$4,0))))</f>
        <v>1288.843437421765</v>
      </c>
      <c r="N105" s="168">
        <f ca="1">IF($C105-N$1&lt;År1,0,M104*(1-VLOOKUP($A105,[1]Hugst!$R$5:$W$9,MATCH(ROUNDUP((N$1)/10,0)*10,[1]Hugst!$R$4:$W$4,0))))</f>
        <v>1251.8473787436396</v>
      </c>
      <c r="O105" s="168">
        <f ca="1">IF($C105-O$1&lt;År1,0,N104*(1-VLOOKUP($A105,[1]Hugst!$R$5:$W$9,MATCH(ROUNDUP((O$1)/10,0)*10,[1]Hugst!$R$4:$W$4,0))))</f>
        <v>1174.7062393686338</v>
      </c>
      <c r="P105" s="168">
        <f ca="1">IF($C105-P$1&lt;År1,0,O104*(1-VLOOKUP($A105,[1]Hugst!$R$5:$W$9,MATCH(ROUNDUP((P$1)/10,0)*10,[1]Hugst!$R$4:$W$4,0))))</f>
        <v>1015.707363177225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362.94426579392803</v>
      </c>
      <c r="E106" s="168">
        <f t="shared" ca="1" si="2"/>
        <v>3.3413088852394139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774.91689768778326</v>
      </c>
      <c r="G106" s="168">
        <f ca="1">IF($C106-G$1&lt;År1,0,F105*(1-VLOOKUP($A106,[1]Hugst!$R$5:$W$9,MATCH(ROUNDUP((G$1)/10,0)*10,[1]Hugst!$R$4:$W$4,0))))</f>
        <v>1308.52661892483</v>
      </c>
      <c r="H106" s="168">
        <f ca="1">IF($C106-H$1&lt;År1,0,G105*(1-VLOOKUP($A106,[1]Hugst!$R$5:$W$9,MATCH(ROUNDUP((H$1)/10,0)*10,[1]Hugst!$R$4:$W$4,0))))</f>
        <v>1309.7169116023952</v>
      </c>
      <c r="I106" s="168">
        <f ca="1">IF($C106-I$1&lt;År1,0,H105*(1-VLOOKUP($A106,[1]Hugst!$R$5:$W$9,MATCH(ROUNDUP((I$1)/10,0)*10,[1]Hugst!$R$4:$W$4,0))))</f>
        <v>1312.1605535640083</v>
      </c>
      <c r="J106" s="168">
        <f ca="1">IF($C106-J$1&lt;År1,0,I105*(1-VLOOKUP($A106,[1]Hugst!$R$5:$W$9,MATCH(ROUNDUP((J$1)/10,0)*10,[1]Hugst!$R$4:$W$4,0))))</f>
        <v>1313.9921130888561</v>
      </c>
      <c r="K106" s="168">
        <f ca="1">IF($C106-K$1&lt;År1,0,J105*(1-VLOOKUP($A106,[1]Hugst!$R$5:$W$9,MATCH(ROUNDUP((K$1)/10,0)*10,[1]Hugst!$R$4:$W$4,0))))</f>
        <v>1314.5841523412214</v>
      </c>
      <c r="L106" s="168">
        <f ca="1">IF($C106-L$1&lt;År1,0,K105*(1-VLOOKUP($A106,[1]Hugst!$R$5:$W$9,MATCH(ROUNDUP((L$1)/10,0)*10,[1]Hugst!$R$4:$W$4,0))))</f>
        <v>1312.6817184868028</v>
      </c>
      <c r="M106" s="168">
        <f ca="1">IF($C106-M$1&lt;År1,0,L105*(1-VLOOKUP($A106,[1]Hugst!$R$5:$W$9,MATCH(ROUNDUP((M$1)/10,0)*10,[1]Hugst!$R$4:$W$4,0))))</f>
        <v>1305.7748283064911</v>
      </c>
      <c r="N106" s="168">
        <f ca="1">IF($C106-N$1&lt;År1,0,M105*(1-VLOOKUP($A106,[1]Hugst!$R$5:$W$9,MATCH(ROUNDUP((N$1)/10,0)*10,[1]Hugst!$R$4:$W$4,0))))</f>
        <v>1288.843437421765</v>
      </c>
      <c r="O106" s="168">
        <f ca="1">IF($C106-O$1&lt;År1,0,N105*(1-VLOOKUP($A106,[1]Hugst!$R$5:$W$9,MATCH(ROUNDUP((O$1)/10,0)*10,[1]Hugst!$R$4:$W$4,0))))</f>
        <v>1251.8473787436396</v>
      </c>
      <c r="P106" s="168">
        <f ca="1">IF($C106-P$1&lt;År1,0,O105*(1-VLOOKUP($A106,[1]Hugst!$R$5:$W$9,MATCH(ROUNDUP((P$1)/10,0)*10,[1]Hugst!$R$4:$W$4,0))))</f>
        <v>1172.9143145967155</v>
      </c>
      <c r="Q106" s="168">
        <f ca="1">IF($C106-Q$1&lt;År1,0,P105*(1-VLOOKUP($A106,[1]Hugst!$R$5:$W$9,MATCH(ROUNDUP((Q$1)/10,0)*10,[1]Hugst!$R$4:$W$4,0))))</f>
        <v>1014.1579790639038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433.76499064132378</v>
      </c>
      <c r="E107" s="168">
        <f t="shared" ca="1" si="2"/>
        <v>5.2458096697700967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847.64212331970975</v>
      </c>
      <c r="G107" s="168">
        <f ca="1">IF($C107-G$1&lt;År1,0,F106*(1-VLOOKUP($A107,[1]Hugst!$R$5:$W$9,MATCH(ROUNDUP((G$1)/10,0)*10,[1]Hugst!$R$4:$W$4,0))))</f>
        <v>774.91689768778326</v>
      </c>
      <c r="H107" s="168">
        <f ca="1">IF($C107-H$1&lt;År1,0,G106*(1-VLOOKUP($A107,[1]Hugst!$R$5:$W$9,MATCH(ROUNDUP((H$1)/10,0)*10,[1]Hugst!$R$4:$W$4,0))))</f>
        <v>1308.52661892483</v>
      </c>
      <c r="I107" s="168">
        <f ca="1">IF($C107-I$1&lt;År1,0,H106*(1-VLOOKUP($A107,[1]Hugst!$R$5:$W$9,MATCH(ROUNDUP((I$1)/10,0)*10,[1]Hugst!$R$4:$W$4,0))))</f>
        <v>1309.7169116023952</v>
      </c>
      <c r="J107" s="168">
        <f ca="1">IF($C107-J$1&lt;År1,0,I106*(1-VLOOKUP($A107,[1]Hugst!$R$5:$W$9,MATCH(ROUNDUP((J$1)/10,0)*10,[1]Hugst!$R$4:$W$4,0))))</f>
        <v>1312.1605535640083</v>
      </c>
      <c r="K107" s="168">
        <f ca="1">IF($C107-K$1&lt;År1,0,J106*(1-VLOOKUP($A107,[1]Hugst!$R$5:$W$9,MATCH(ROUNDUP((K$1)/10,0)*10,[1]Hugst!$R$4:$W$4,0))))</f>
        <v>1313.9921130888561</v>
      </c>
      <c r="L107" s="168">
        <f ca="1">IF($C107-L$1&lt;År1,0,K106*(1-VLOOKUP($A107,[1]Hugst!$R$5:$W$9,MATCH(ROUNDUP((L$1)/10,0)*10,[1]Hugst!$R$4:$W$4,0))))</f>
        <v>1314.5841523412214</v>
      </c>
      <c r="M107" s="168">
        <f ca="1">IF($C107-M$1&lt;År1,0,L106*(1-VLOOKUP($A107,[1]Hugst!$R$5:$W$9,MATCH(ROUNDUP((M$1)/10,0)*10,[1]Hugst!$R$4:$W$4,0))))</f>
        <v>1312.6817184868028</v>
      </c>
      <c r="N107" s="168">
        <f ca="1">IF($C107-N$1&lt;År1,0,M106*(1-VLOOKUP($A107,[1]Hugst!$R$5:$W$9,MATCH(ROUNDUP((N$1)/10,0)*10,[1]Hugst!$R$4:$W$4,0))))</f>
        <v>1305.7748283064911</v>
      </c>
      <c r="O107" s="168">
        <f ca="1">IF($C107-O$1&lt;År1,0,N106*(1-VLOOKUP($A107,[1]Hugst!$R$5:$W$9,MATCH(ROUNDUP((O$1)/10,0)*10,[1]Hugst!$R$4:$W$4,0))))</f>
        <v>1288.843437421765</v>
      </c>
      <c r="P107" s="168">
        <f ca="1">IF($C107-P$1&lt;År1,0,O106*(1-VLOOKUP($A107,[1]Hugst!$R$5:$W$9,MATCH(ROUNDUP((P$1)/10,0)*10,[1]Hugst!$R$4:$W$4,0))))</f>
        <v>1249.9377810472511</v>
      </c>
      <c r="Q107" s="168">
        <f ca="1">IF($C107-Q$1&lt;År1,0,P106*(1-VLOOKUP($A107,[1]Hugst!$R$5:$W$9,MATCH(ROUNDUP((Q$1)/10,0)*10,[1]Hugst!$R$4:$W$4,0))))</f>
        <v>1171.1251232693646</v>
      </c>
      <c r="R107" s="168">
        <f ca="1">IF($C107-R$1&lt;År1,0,Q106*(1-VLOOKUP($A107,[1]Hugst!$R$5:$W$9,MATCH(ROUNDUP((R$1)/10,0)*10,[1]Hugst!$R$4:$W$4,0))))</f>
        <v>1012.610958417874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482.44097801157181</v>
      </c>
      <c r="E108" s="168">
        <f t="shared" ca="1" si="2"/>
        <v>7.2038399493903853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898.27614096957802</v>
      </c>
      <c r="G108" s="168">
        <f ca="1">IF($C108-G$1&lt;År1,0,F107*(1-VLOOKUP($A108,[1]Hugst!$R$5:$W$9,MATCH(ROUNDUP((G$1)/10,0)*10,[1]Hugst!$R$4:$W$4,0))))</f>
        <v>847.64212331970975</v>
      </c>
      <c r="H108" s="168">
        <f ca="1">IF($C108-H$1&lt;År1,0,G107*(1-VLOOKUP($A108,[1]Hugst!$R$5:$W$9,MATCH(ROUNDUP((H$1)/10,0)*10,[1]Hugst!$R$4:$W$4,0))))</f>
        <v>774.91689768778326</v>
      </c>
      <c r="I108" s="168">
        <f ca="1">IF($C108-I$1&lt;År1,0,H107*(1-VLOOKUP($A108,[1]Hugst!$R$5:$W$9,MATCH(ROUNDUP((I$1)/10,0)*10,[1]Hugst!$R$4:$W$4,0))))</f>
        <v>1308.52661892483</v>
      </c>
      <c r="J108" s="168">
        <f ca="1">IF($C108-J$1&lt;År1,0,I107*(1-VLOOKUP($A108,[1]Hugst!$R$5:$W$9,MATCH(ROUNDUP((J$1)/10,0)*10,[1]Hugst!$R$4:$W$4,0))))</f>
        <v>1309.7169116023952</v>
      </c>
      <c r="K108" s="168">
        <f ca="1">IF($C108-K$1&lt;År1,0,J107*(1-VLOOKUP($A108,[1]Hugst!$R$5:$W$9,MATCH(ROUNDUP((K$1)/10,0)*10,[1]Hugst!$R$4:$W$4,0))))</f>
        <v>1312.1605535640083</v>
      </c>
      <c r="L108" s="168">
        <f ca="1">IF($C108-L$1&lt;År1,0,K107*(1-VLOOKUP($A108,[1]Hugst!$R$5:$W$9,MATCH(ROUNDUP((L$1)/10,0)*10,[1]Hugst!$R$4:$W$4,0))))</f>
        <v>1313.9921130888561</v>
      </c>
      <c r="M108" s="168">
        <f ca="1">IF($C108-M$1&lt;År1,0,L107*(1-VLOOKUP($A108,[1]Hugst!$R$5:$W$9,MATCH(ROUNDUP((M$1)/10,0)*10,[1]Hugst!$R$4:$W$4,0))))</f>
        <v>1314.5841523412214</v>
      </c>
      <c r="N108" s="168">
        <f ca="1">IF($C108-N$1&lt;År1,0,M107*(1-VLOOKUP($A108,[1]Hugst!$R$5:$W$9,MATCH(ROUNDUP((N$1)/10,0)*10,[1]Hugst!$R$4:$W$4,0))))</f>
        <v>1312.6817184868028</v>
      </c>
      <c r="O108" s="168">
        <f ca="1">IF($C108-O$1&lt;År1,0,N107*(1-VLOOKUP($A108,[1]Hugst!$R$5:$W$9,MATCH(ROUNDUP((O$1)/10,0)*10,[1]Hugst!$R$4:$W$4,0))))</f>
        <v>1305.7748283064911</v>
      </c>
      <c r="P108" s="168">
        <f ca="1">IF($C108-P$1&lt;År1,0,O107*(1-VLOOKUP($A108,[1]Hugst!$R$5:$W$9,MATCH(ROUNDUP((P$1)/10,0)*10,[1]Hugst!$R$4:$W$4,0))))</f>
        <v>1286.8774050595962</v>
      </c>
      <c r="Q108" s="168">
        <f ca="1">IF($C108-Q$1&lt;År1,0,P107*(1-VLOOKUP($A108,[1]Hugst!$R$5:$W$9,MATCH(ROUNDUP((Q$1)/10,0)*10,[1]Hugst!$R$4:$W$4,0))))</f>
        <v>1248.0310962965009</v>
      </c>
      <c r="R108" s="168">
        <f ca="1">IF($C108-R$1&lt;År1,0,Q107*(1-VLOOKUP($A108,[1]Hugst!$R$5:$W$9,MATCH(ROUNDUP((R$1)/10,0)*10,[1]Hugst!$R$4:$W$4,0))))</f>
        <v>1169.3386612169197</v>
      </c>
      <c r="S108" s="168">
        <f ca="1">IF($C108-S$1&lt;År1,0,R107*(1-VLOOKUP($A108,[1]Hugst!$R$5:$W$9,MATCH(ROUNDUP((S$1)/10,0)*10,[1]Hugst!$R$4:$W$4,0))))</f>
        <v>1011.0662976338467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515.6201417479316</v>
      </c>
      <c r="E109" s="168">
        <f t="shared" ca="1" si="2"/>
        <v>9.1847109485788678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933.43617570512629</v>
      </c>
      <c r="G109" s="168">
        <f ca="1">IF($C109-G$1&lt;År1,0,F108*(1-VLOOKUP($A109,[1]Hugst!$R$5:$W$9,MATCH(ROUNDUP((G$1)/10,0)*10,[1]Hugst!$R$4:$W$4,0))))</f>
        <v>898.27614096957802</v>
      </c>
      <c r="H109" s="168">
        <f ca="1">IF($C109-H$1&lt;År1,0,G108*(1-VLOOKUP($A109,[1]Hugst!$R$5:$W$9,MATCH(ROUNDUP((H$1)/10,0)*10,[1]Hugst!$R$4:$W$4,0))))</f>
        <v>847.64212331970975</v>
      </c>
      <c r="I109" s="168">
        <f ca="1">IF($C109-I$1&lt;År1,0,H108*(1-VLOOKUP($A109,[1]Hugst!$R$5:$W$9,MATCH(ROUNDUP((I$1)/10,0)*10,[1]Hugst!$R$4:$W$4,0))))</f>
        <v>774.91689768778326</v>
      </c>
      <c r="J109" s="168">
        <f ca="1">IF($C109-J$1&lt;År1,0,I108*(1-VLOOKUP($A109,[1]Hugst!$R$5:$W$9,MATCH(ROUNDUP((J$1)/10,0)*10,[1]Hugst!$R$4:$W$4,0))))</f>
        <v>1308.52661892483</v>
      </c>
      <c r="K109" s="168">
        <f ca="1">IF($C109-K$1&lt;År1,0,J108*(1-VLOOKUP($A109,[1]Hugst!$R$5:$W$9,MATCH(ROUNDUP((K$1)/10,0)*10,[1]Hugst!$R$4:$W$4,0))))</f>
        <v>1309.7169116023952</v>
      </c>
      <c r="L109" s="168">
        <f ca="1">IF($C109-L$1&lt;År1,0,K108*(1-VLOOKUP($A109,[1]Hugst!$R$5:$W$9,MATCH(ROUNDUP((L$1)/10,0)*10,[1]Hugst!$R$4:$W$4,0))))</f>
        <v>1312.1605535640083</v>
      </c>
      <c r="M109" s="168">
        <f ca="1">IF($C109-M$1&lt;År1,0,L108*(1-VLOOKUP($A109,[1]Hugst!$R$5:$W$9,MATCH(ROUNDUP((M$1)/10,0)*10,[1]Hugst!$R$4:$W$4,0))))</f>
        <v>1313.9921130888561</v>
      </c>
      <c r="N109" s="168">
        <f ca="1">IF($C109-N$1&lt;År1,0,M108*(1-VLOOKUP($A109,[1]Hugst!$R$5:$W$9,MATCH(ROUNDUP((N$1)/10,0)*10,[1]Hugst!$R$4:$W$4,0))))</f>
        <v>1314.5841523412214</v>
      </c>
      <c r="O109" s="168">
        <f ca="1">IF($C109-O$1&lt;År1,0,N108*(1-VLOOKUP($A109,[1]Hugst!$R$5:$W$9,MATCH(ROUNDUP((O$1)/10,0)*10,[1]Hugst!$R$4:$W$4,0))))</f>
        <v>1312.6817184868028</v>
      </c>
      <c r="P109" s="168">
        <f ca="1">IF($C109-P$1&lt;År1,0,O108*(1-VLOOKUP($A109,[1]Hugst!$R$5:$W$9,MATCH(ROUNDUP((P$1)/10,0)*10,[1]Hugst!$R$4:$W$4,0))))</f>
        <v>1303.782968398905</v>
      </c>
      <c r="Q109" s="168">
        <f ca="1">IF($C109-Q$1&lt;År1,0,P108*(1-VLOOKUP($A109,[1]Hugst!$R$5:$W$9,MATCH(ROUNDUP((Q$1)/10,0)*10,[1]Hugst!$R$4:$W$4,0))))</f>
        <v>1284.9143717298441</v>
      </c>
      <c r="R109" s="168">
        <f ca="1">IF($C109-R$1&lt;År1,0,Q108*(1-VLOOKUP($A109,[1]Hugst!$R$5:$W$9,MATCH(ROUNDUP((R$1)/10,0)*10,[1]Hugst!$R$4:$W$4,0))))</f>
        <v>1246.1273200479129</v>
      </c>
      <c r="S109" s="168">
        <f ca="1">IF($C109-S$1&lt;År1,0,R108*(1-VLOOKUP($A109,[1]Hugst!$R$5:$W$9,MATCH(ROUNDUP((S$1)/10,0)*10,[1]Hugst!$R$4:$W$4,0))))</f>
        <v>1167.5549242760803</v>
      </c>
      <c r="T109" s="168">
        <f ca="1">IF($C109-T$1&lt;År1,0,S108*(1-VLOOKUP($A109,[1]Hugst!$R$5:$W$9,MATCH(ROUNDUP((T$1)/10,0)*10,[1]Hugst!$R$4:$W$4,0))))</f>
        <v>1009.5239931120324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537.95599907769076</v>
      </c>
      <c r="E110" s="168">
        <f t="shared" ca="1" si="2"/>
        <v>11.17309621431923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957.76041830062582</v>
      </c>
      <c r="G110" s="168">
        <f ca="1">IF($C110-G$1&lt;År1,0,F109*(1-VLOOKUP($A110,[1]Hugst!$R$5:$W$9,MATCH(ROUNDUP((G$1)/10,0)*10,[1]Hugst!$R$4:$W$4,0))))</f>
        <v>933.43617570512629</v>
      </c>
      <c r="H110" s="168">
        <f ca="1">IF($C110-H$1&lt;År1,0,G109*(1-VLOOKUP($A110,[1]Hugst!$R$5:$W$9,MATCH(ROUNDUP((H$1)/10,0)*10,[1]Hugst!$R$4:$W$4,0))))</f>
        <v>898.27614096957802</v>
      </c>
      <c r="I110" s="168">
        <f ca="1">IF($C110-I$1&lt;År1,0,H109*(1-VLOOKUP($A110,[1]Hugst!$R$5:$W$9,MATCH(ROUNDUP((I$1)/10,0)*10,[1]Hugst!$R$4:$W$4,0))))</f>
        <v>847.64212331970975</v>
      </c>
      <c r="J110" s="168">
        <f ca="1">IF($C110-J$1&lt;År1,0,I109*(1-VLOOKUP($A110,[1]Hugst!$R$5:$W$9,MATCH(ROUNDUP((J$1)/10,0)*10,[1]Hugst!$R$4:$W$4,0))))</f>
        <v>774.91689768778326</v>
      </c>
      <c r="K110" s="168">
        <f ca="1">IF($C110-K$1&lt;År1,0,J109*(1-VLOOKUP($A110,[1]Hugst!$R$5:$W$9,MATCH(ROUNDUP((K$1)/10,0)*10,[1]Hugst!$R$4:$W$4,0))))</f>
        <v>1308.52661892483</v>
      </c>
      <c r="L110" s="168">
        <f ca="1">IF($C110-L$1&lt;År1,0,K109*(1-VLOOKUP($A110,[1]Hugst!$R$5:$W$9,MATCH(ROUNDUP((L$1)/10,0)*10,[1]Hugst!$R$4:$W$4,0))))</f>
        <v>1309.7169116023952</v>
      </c>
      <c r="M110" s="168">
        <f ca="1">IF($C110-M$1&lt;År1,0,L109*(1-VLOOKUP($A110,[1]Hugst!$R$5:$W$9,MATCH(ROUNDUP((M$1)/10,0)*10,[1]Hugst!$R$4:$W$4,0))))</f>
        <v>1312.1605535640083</v>
      </c>
      <c r="N110" s="168">
        <f ca="1">IF($C110-N$1&lt;År1,0,M109*(1-VLOOKUP($A110,[1]Hugst!$R$5:$W$9,MATCH(ROUNDUP((N$1)/10,0)*10,[1]Hugst!$R$4:$W$4,0))))</f>
        <v>1313.9921130888561</v>
      </c>
      <c r="O110" s="168">
        <f ca="1">IF($C110-O$1&lt;År1,0,N109*(1-VLOOKUP($A110,[1]Hugst!$R$5:$W$9,MATCH(ROUNDUP((O$1)/10,0)*10,[1]Hugst!$R$4:$W$4,0))))</f>
        <v>1314.5841523412214</v>
      </c>
      <c r="P110" s="168">
        <f ca="1">IF($C110-P$1&lt;År1,0,O109*(1-VLOOKUP($A110,[1]Hugst!$R$5:$W$9,MATCH(ROUNDUP((P$1)/10,0)*10,[1]Hugst!$R$4:$W$4,0))))</f>
        <v>1310.6793226450432</v>
      </c>
      <c r="Q110" s="168">
        <f ca="1">IF($C110-Q$1&lt;År1,0,P109*(1-VLOOKUP($A110,[1]Hugst!$R$5:$W$9,MATCH(ROUNDUP((Q$1)/10,0)*10,[1]Hugst!$R$4:$W$4,0))))</f>
        <v>1301.7941469216864</v>
      </c>
      <c r="R110" s="168">
        <f ca="1">IF($C110-R$1&lt;År1,0,Q109*(1-VLOOKUP($A110,[1]Hugst!$R$5:$W$9,MATCH(ROUNDUP((R$1)/10,0)*10,[1]Hugst!$R$4:$W$4,0))))</f>
        <v>1282.9543328577138</v>
      </c>
      <c r="S110" s="168">
        <f ca="1">IF($C110-S$1&lt;År1,0,R109*(1-VLOOKUP($A110,[1]Hugst!$R$5:$W$9,MATCH(ROUNDUP((S$1)/10,0)*10,[1]Hugst!$R$4:$W$4,0))))</f>
        <v>1244.226447864789</v>
      </c>
      <c r="T110" s="168">
        <f ca="1">IF($C110-T$1&lt;År1,0,S109*(1-VLOOKUP($A110,[1]Hugst!$R$5:$W$9,MATCH(ROUNDUP((T$1)/10,0)*10,[1]Hugst!$R$4:$W$4,0))))</f>
        <v>1165.7739082898966</v>
      </c>
      <c r="U110" s="168">
        <f ca="1">IF($C110-U$1&lt;År1,0,T109*(1-VLOOKUP($A110,[1]Hugst!$R$5:$W$9,MATCH(ROUNDUP((U$1)/10,0)*10,[1]Hugst!$R$4:$W$4,0))))</f>
        <v>1007.9840412581326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552.70598970924311</v>
      </c>
      <c r="E111" s="168">
        <f t="shared" ca="1" si="2"/>
        <v>13.16135036772539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974.49866308558433</v>
      </c>
      <c r="G111" s="168">
        <f ca="1">IF($C111-G$1&lt;År1,0,F110*(1-VLOOKUP($A111,[1]Hugst!$R$5:$W$9,MATCH(ROUNDUP((G$1)/10,0)*10,[1]Hugst!$R$4:$W$4,0))))</f>
        <v>957.76041830062582</v>
      </c>
      <c r="H111" s="168">
        <f ca="1">IF($C111-H$1&lt;År1,0,G110*(1-VLOOKUP($A111,[1]Hugst!$R$5:$W$9,MATCH(ROUNDUP((H$1)/10,0)*10,[1]Hugst!$R$4:$W$4,0))))</f>
        <v>933.43617570512629</v>
      </c>
      <c r="I111" s="168">
        <f ca="1">IF($C111-I$1&lt;År1,0,H110*(1-VLOOKUP($A111,[1]Hugst!$R$5:$W$9,MATCH(ROUNDUP((I$1)/10,0)*10,[1]Hugst!$R$4:$W$4,0))))</f>
        <v>898.27614096957802</v>
      </c>
      <c r="J111" s="168">
        <f ca="1">IF($C111-J$1&lt;År1,0,I110*(1-VLOOKUP($A111,[1]Hugst!$R$5:$W$9,MATCH(ROUNDUP((J$1)/10,0)*10,[1]Hugst!$R$4:$W$4,0))))</f>
        <v>847.64212331970975</v>
      </c>
      <c r="K111" s="168">
        <f ca="1">IF($C111-K$1&lt;År1,0,J110*(1-VLOOKUP($A111,[1]Hugst!$R$5:$W$9,MATCH(ROUNDUP((K$1)/10,0)*10,[1]Hugst!$R$4:$W$4,0))))</f>
        <v>774.91689768778326</v>
      </c>
      <c r="L111" s="168">
        <f ca="1">IF($C111-L$1&lt;År1,0,K110*(1-VLOOKUP($A111,[1]Hugst!$R$5:$W$9,MATCH(ROUNDUP((L$1)/10,0)*10,[1]Hugst!$R$4:$W$4,0))))</f>
        <v>1308.52661892483</v>
      </c>
      <c r="M111" s="168">
        <f ca="1">IF($C111-M$1&lt;År1,0,L110*(1-VLOOKUP($A111,[1]Hugst!$R$5:$W$9,MATCH(ROUNDUP((M$1)/10,0)*10,[1]Hugst!$R$4:$W$4,0))))</f>
        <v>1309.7169116023952</v>
      </c>
      <c r="N111" s="168">
        <f ca="1">IF($C111-N$1&lt;År1,0,M110*(1-VLOOKUP($A111,[1]Hugst!$R$5:$W$9,MATCH(ROUNDUP((N$1)/10,0)*10,[1]Hugst!$R$4:$W$4,0))))</f>
        <v>1312.1605535640083</v>
      </c>
      <c r="O111" s="168">
        <f ca="1">IF($C111-O$1&lt;År1,0,N110*(1-VLOOKUP($A111,[1]Hugst!$R$5:$W$9,MATCH(ROUNDUP((O$1)/10,0)*10,[1]Hugst!$R$4:$W$4,0))))</f>
        <v>1313.9921130888561</v>
      </c>
      <c r="P111" s="168">
        <f ca="1">IF($C111-P$1&lt;År1,0,O110*(1-VLOOKUP($A111,[1]Hugst!$R$5:$W$9,MATCH(ROUNDUP((P$1)/10,0)*10,[1]Hugst!$R$4:$W$4,0))))</f>
        <v>1312.5788544817178</v>
      </c>
      <c r="Q111" s="168">
        <f ca="1">IF($C111-Q$1&lt;År1,0,P110*(1-VLOOKUP($A111,[1]Hugst!$R$5:$W$9,MATCH(ROUNDUP((Q$1)/10,0)*10,[1]Hugst!$R$4:$W$4,0))))</f>
        <v>1308.6799813054151</v>
      </c>
      <c r="R111" s="168">
        <f ca="1">IF($C111-R$1&lt;År1,0,Q110*(1-VLOOKUP($A111,[1]Hugst!$R$5:$W$9,MATCH(ROUNDUP((R$1)/10,0)*10,[1]Hugst!$R$4:$W$4,0))))</f>
        <v>1299.8083592399414</v>
      </c>
      <c r="S111" s="168">
        <f ca="1">IF($C111-S$1&lt;År1,0,R110*(1-VLOOKUP($A111,[1]Hugst!$R$5:$W$9,MATCH(ROUNDUP((S$1)/10,0)*10,[1]Hugst!$R$4:$W$4,0))))</f>
        <v>1280.9972838753883</v>
      </c>
      <c r="T111" s="168">
        <f ca="1">IF($C111-T$1&lt;År1,0,S110*(1-VLOOKUP($A111,[1]Hugst!$R$5:$W$9,MATCH(ROUNDUP((T$1)/10,0)*10,[1]Hugst!$R$4:$W$4,0))))</f>
        <v>1242.3284753171986</v>
      </c>
      <c r="U111" s="168">
        <f ca="1">IF($C111-U$1&lt;År1,0,T110*(1-VLOOKUP($A111,[1]Hugst!$R$5:$W$9,MATCH(ROUNDUP((U$1)/10,0)*10,[1]Hugst!$R$4:$W$4,0))))</f>
        <v>1163.9956091077595</v>
      </c>
      <c r="V111" s="168">
        <f ca="1">IF($C111-V$1&lt;År1,0,U110*(1-VLOOKUP($A111,[1]Hugst!$R$5:$W$9,MATCH(ROUNDUP((V$1)/10,0)*10,[1]Hugst!$R$4:$W$4,0))))</f>
        <v>1006.446438483332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562.15029919956066</v>
      </c>
      <c r="E112" s="168">
        <f t="shared" ca="1" si="2"/>
        <v>15.145668480356107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985.92729068853259</v>
      </c>
      <c r="G112" s="168">
        <f ca="1">IF($C112-G$1&lt;År1,0,F111*(1-VLOOKUP($A112,[1]Hugst!$R$5:$W$9,MATCH(ROUNDUP((G$1)/10,0)*10,[1]Hugst!$R$4:$W$4,0))))</f>
        <v>974.49866308558433</v>
      </c>
      <c r="H112" s="168">
        <f ca="1">IF($C112-H$1&lt;År1,0,G111*(1-VLOOKUP($A112,[1]Hugst!$R$5:$W$9,MATCH(ROUNDUP((H$1)/10,0)*10,[1]Hugst!$R$4:$W$4,0))))</f>
        <v>957.76041830062582</v>
      </c>
      <c r="I112" s="168">
        <f ca="1">IF($C112-I$1&lt;År1,0,H111*(1-VLOOKUP($A112,[1]Hugst!$R$5:$W$9,MATCH(ROUNDUP((I$1)/10,0)*10,[1]Hugst!$R$4:$W$4,0))))</f>
        <v>933.43617570512629</v>
      </c>
      <c r="J112" s="168">
        <f ca="1">IF($C112-J$1&lt;År1,0,I111*(1-VLOOKUP($A112,[1]Hugst!$R$5:$W$9,MATCH(ROUNDUP((J$1)/10,0)*10,[1]Hugst!$R$4:$W$4,0))))</f>
        <v>898.27614096957802</v>
      </c>
      <c r="K112" s="168">
        <f ca="1">IF($C112-K$1&lt;År1,0,J111*(1-VLOOKUP($A112,[1]Hugst!$R$5:$W$9,MATCH(ROUNDUP((K$1)/10,0)*10,[1]Hugst!$R$4:$W$4,0))))</f>
        <v>847.64212331970975</v>
      </c>
      <c r="L112" s="168">
        <f ca="1">IF($C112-L$1&lt;År1,0,K111*(1-VLOOKUP($A112,[1]Hugst!$R$5:$W$9,MATCH(ROUNDUP((L$1)/10,0)*10,[1]Hugst!$R$4:$W$4,0))))</f>
        <v>774.91689768778326</v>
      </c>
      <c r="M112" s="168">
        <f ca="1">IF($C112-M$1&lt;År1,0,L111*(1-VLOOKUP($A112,[1]Hugst!$R$5:$W$9,MATCH(ROUNDUP((M$1)/10,0)*10,[1]Hugst!$R$4:$W$4,0))))</f>
        <v>1308.52661892483</v>
      </c>
      <c r="N112" s="168">
        <f ca="1">IF($C112-N$1&lt;År1,0,M111*(1-VLOOKUP($A112,[1]Hugst!$R$5:$W$9,MATCH(ROUNDUP((N$1)/10,0)*10,[1]Hugst!$R$4:$W$4,0))))</f>
        <v>1309.7169116023952</v>
      </c>
      <c r="O112" s="168">
        <f ca="1">IF($C112-O$1&lt;År1,0,N111*(1-VLOOKUP($A112,[1]Hugst!$R$5:$W$9,MATCH(ROUNDUP((O$1)/10,0)*10,[1]Hugst!$R$4:$W$4,0))))</f>
        <v>1312.1605535640083</v>
      </c>
      <c r="P112" s="168">
        <f ca="1">IF($C112-P$1&lt;År1,0,O111*(1-VLOOKUP($A112,[1]Hugst!$R$5:$W$9,MATCH(ROUNDUP((P$1)/10,0)*10,[1]Hugst!$R$4:$W$4,0))))</f>
        <v>1311.9877183400763</v>
      </c>
      <c r="Q112" s="168">
        <f ca="1">IF($C112-Q$1&lt;År1,0,P111*(1-VLOOKUP($A112,[1]Hugst!$R$5:$W$9,MATCH(ROUNDUP((Q$1)/10,0)*10,[1]Hugst!$R$4:$W$4,0))))</f>
        <v>1310.5766155511524</v>
      </c>
      <c r="R112" s="168">
        <f ca="1">IF($C112-R$1&lt;År1,0,Q111*(1-VLOOKUP($A112,[1]Hugst!$R$5:$W$9,MATCH(ROUNDUP((R$1)/10,0)*10,[1]Hugst!$R$4:$W$4,0))))</f>
        <v>1306.6836898085085</v>
      </c>
      <c r="S112" s="168">
        <f ca="1">IF($C112-S$1&lt;År1,0,R111*(1-VLOOKUP($A112,[1]Hugst!$R$5:$W$9,MATCH(ROUNDUP((S$1)/10,0)*10,[1]Hugst!$R$4:$W$4,0))))</f>
        <v>1297.8256007258465</v>
      </c>
      <c r="T112" s="168">
        <f ca="1">IF($C112-T$1&lt;År1,0,S111*(1-VLOOKUP($A112,[1]Hugst!$R$5:$W$9,MATCH(ROUNDUP((T$1)/10,0)*10,[1]Hugst!$R$4:$W$4,0))))</f>
        <v>1279.043220222019</v>
      </c>
      <c r="U112" s="168">
        <f ca="1">IF($C112-U$1&lt;År1,0,T111*(1-VLOOKUP($A112,[1]Hugst!$R$5:$W$9,MATCH(ROUNDUP((U$1)/10,0)*10,[1]Hugst!$R$4:$W$4,0))))</f>
        <v>1240.4333979819689</v>
      </c>
      <c r="V112" s="168">
        <f ca="1">IF($C112-V$1&lt;År1,0,U111*(1-VLOOKUP($A112,[1]Hugst!$R$5:$W$9,MATCH(ROUNDUP((V$1)/10,0)*10,[1]Hugst!$R$4:$W$4,0))))</f>
        <v>1162.2200225853917</v>
      </c>
      <c r="W112" s="168">
        <f ca="1">IF($C112-W$1&lt;År1,0,V111*(1-VLOOKUP($A112,[1]Hugst!$R$5:$W$9,MATCH(ROUNDUP((W$1)/10,0)*10,[1]Hugst!$R$4:$W$4,0))))</f>
        <v>1004.9111812042896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567.88503531076947</v>
      </c>
      <c r="E113" s="168">
        <f t="shared" ca="1" si="2"/>
        <v>17.124165762685152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993.64052408207044</v>
      </c>
      <c r="G113" s="168">
        <f ca="1">IF($C113-G$1&lt;År1,0,F112*(1-VLOOKUP($A113,[1]Hugst!$R$5:$W$9,MATCH(ROUNDUP((G$1)/10,0)*10,[1]Hugst!$R$4:$W$4,0))))</f>
        <v>985.92729068853259</v>
      </c>
      <c r="H113" s="168">
        <f ca="1">IF($C113-H$1&lt;År1,0,G112*(1-VLOOKUP($A113,[1]Hugst!$R$5:$W$9,MATCH(ROUNDUP((H$1)/10,0)*10,[1]Hugst!$R$4:$W$4,0))))</f>
        <v>974.49866308558433</v>
      </c>
      <c r="I113" s="168">
        <f ca="1">IF($C113-I$1&lt;År1,0,H112*(1-VLOOKUP($A113,[1]Hugst!$R$5:$W$9,MATCH(ROUNDUP((I$1)/10,0)*10,[1]Hugst!$R$4:$W$4,0))))</f>
        <v>957.76041830062582</v>
      </c>
      <c r="J113" s="168">
        <f ca="1">IF($C113-J$1&lt;År1,0,I112*(1-VLOOKUP($A113,[1]Hugst!$R$5:$W$9,MATCH(ROUNDUP((J$1)/10,0)*10,[1]Hugst!$R$4:$W$4,0))))</f>
        <v>933.43617570512629</v>
      </c>
      <c r="K113" s="168">
        <f ca="1">IF($C113-K$1&lt;År1,0,J112*(1-VLOOKUP($A113,[1]Hugst!$R$5:$W$9,MATCH(ROUNDUP((K$1)/10,0)*10,[1]Hugst!$R$4:$W$4,0))))</f>
        <v>898.27614096957802</v>
      </c>
      <c r="L113" s="168">
        <f ca="1">IF($C113-L$1&lt;År1,0,K112*(1-VLOOKUP($A113,[1]Hugst!$R$5:$W$9,MATCH(ROUNDUP((L$1)/10,0)*10,[1]Hugst!$R$4:$W$4,0))))</f>
        <v>847.64212331970975</v>
      </c>
      <c r="M113" s="168">
        <f ca="1">IF($C113-M$1&lt;År1,0,L112*(1-VLOOKUP($A113,[1]Hugst!$R$5:$W$9,MATCH(ROUNDUP((M$1)/10,0)*10,[1]Hugst!$R$4:$W$4,0))))</f>
        <v>774.91689768778326</v>
      </c>
      <c r="N113" s="168">
        <f ca="1">IF($C113-N$1&lt;År1,0,M112*(1-VLOOKUP($A113,[1]Hugst!$R$5:$W$9,MATCH(ROUNDUP((N$1)/10,0)*10,[1]Hugst!$R$4:$W$4,0))))</f>
        <v>1308.52661892483</v>
      </c>
      <c r="O113" s="168">
        <f ca="1">IF($C113-O$1&lt;År1,0,N112*(1-VLOOKUP($A113,[1]Hugst!$R$5:$W$9,MATCH(ROUNDUP((O$1)/10,0)*10,[1]Hugst!$R$4:$W$4,0))))</f>
        <v>1309.7169116023952</v>
      </c>
      <c r="P113" s="168">
        <f ca="1">IF($C113-P$1&lt;År1,0,O112*(1-VLOOKUP($A113,[1]Hugst!$R$5:$W$9,MATCH(ROUNDUP((P$1)/10,0)*10,[1]Hugst!$R$4:$W$4,0))))</f>
        <v>1310.1589527195886</v>
      </c>
      <c r="Q113" s="168">
        <f ca="1">IF($C113-Q$1&lt;År1,0,P112*(1-VLOOKUP($A113,[1]Hugst!$R$5:$W$9,MATCH(ROUNDUP((Q$1)/10,0)*10,[1]Hugst!$R$4:$W$4,0))))</f>
        <v>1309.9863811426083</v>
      </c>
      <c r="R113" s="168">
        <f ca="1">IF($C113-R$1&lt;År1,0,Q112*(1-VLOOKUP($A113,[1]Hugst!$R$5:$W$9,MATCH(ROUNDUP((R$1)/10,0)*10,[1]Hugst!$R$4:$W$4,0))))</f>
        <v>1308.5774308833625</v>
      </c>
      <c r="S113" s="168">
        <f ca="1">IF($C113-S$1&lt;År1,0,R112*(1-VLOOKUP($A113,[1]Hugst!$R$5:$W$9,MATCH(ROUNDUP((S$1)/10,0)*10,[1]Hugst!$R$4:$W$4,0))))</f>
        <v>1304.6904435020208</v>
      </c>
      <c r="T113" s="168">
        <f ca="1">IF($C113-T$1&lt;År1,0,S112*(1-VLOOKUP($A113,[1]Hugst!$R$5:$W$9,MATCH(ROUNDUP((T$1)/10,0)*10,[1]Hugst!$R$4:$W$4,0))))</f>
        <v>1295.8458667586376</v>
      </c>
      <c r="U113" s="168">
        <f ca="1">IF($C113-U$1&lt;År1,0,T112*(1-VLOOKUP($A113,[1]Hugst!$R$5:$W$9,MATCH(ROUNDUP((U$1)/10,0)*10,[1]Hugst!$R$4:$W$4,0))))</f>
        <v>1277.0921373437143</v>
      </c>
      <c r="V113" s="168">
        <f ca="1">IF($C113-V$1&lt;År1,0,U112*(1-VLOOKUP($A113,[1]Hugst!$R$5:$W$9,MATCH(ROUNDUP((V$1)/10,0)*10,[1]Hugst!$R$4:$W$4,0))))</f>
        <v>1238.5412114426745</v>
      </c>
      <c r="W113" s="168">
        <f ca="1">IF($C113-W$1&lt;År1,0,V112*(1-VLOOKUP($A113,[1]Hugst!$R$5:$W$9,MATCH(ROUNDUP((W$1)/10,0)*10,[1]Hugst!$R$4:$W$4,0))))</f>
        <v>1160.4471445848376</v>
      </c>
      <c r="X113" s="168">
        <f ca="1">IF($C113-X$1&lt;År1,0,W112*(1-VLOOKUP($A113,[1]Hugst!$R$5:$W$9,MATCH(ROUNDUP((X$1)/10,0)*10,[1]Hugst!$R$4:$W$4,0))))</f>
        <v>1003.3782658431305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571.0274514592553</v>
      </c>
      <c r="E114" s="168">
        <f t="shared" ca="1" si="2"/>
        <v>19.095917408885725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998.75469187675685</v>
      </c>
      <c r="G114" s="168">
        <f ca="1">IF($C114-G$1&lt;År1,0,F113*(1-VLOOKUP($A114,[1]Hugst!$R$5:$W$9,MATCH(ROUNDUP((G$1)/10,0)*10,[1]Hugst!$R$4:$W$4,0))))</f>
        <v>993.64052408207044</v>
      </c>
      <c r="H114" s="168">
        <f ca="1">IF($C114-H$1&lt;År1,0,G113*(1-VLOOKUP($A114,[1]Hugst!$R$5:$W$9,MATCH(ROUNDUP((H$1)/10,0)*10,[1]Hugst!$R$4:$W$4,0))))</f>
        <v>985.92729068853259</v>
      </c>
      <c r="I114" s="168">
        <f ca="1">IF($C114-I$1&lt;År1,0,H113*(1-VLOOKUP($A114,[1]Hugst!$R$5:$W$9,MATCH(ROUNDUP((I$1)/10,0)*10,[1]Hugst!$R$4:$W$4,0))))</f>
        <v>974.49866308558433</v>
      </c>
      <c r="J114" s="168">
        <f ca="1">IF($C114-J$1&lt;År1,0,I113*(1-VLOOKUP($A114,[1]Hugst!$R$5:$W$9,MATCH(ROUNDUP((J$1)/10,0)*10,[1]Hugst!$R$4:$W$4,0))))</f>
        <v>957.76041830062582</v>
      </c>
      <c r="K114" s="168">
        <f ca="1">IF($C114-K$1&lt;År1,0,J113*(1-VLOOKUP($A114,[1]Hugst!$R$5:$W$9,MATCH(ROUNDUP((K$1)/10,0)*10,[1]Hugst!$R$4:$W$4,0))))</f>
        <v>933.43617570512629</v>
      </c>
      <c r="L114" s="168">
        <f ca="1">IF($C114-L$1&lt;År1,0,K113*(1-VLOOKUP($A114,[1]Hugst!$R$5:$W$9,MATCH(ROUNDUP((L$1)/10,0)*10,[1]Hugst!$R$4:$W$4,0))))</f>
        <v>898.27614096957802</v>
      </c>
      <c r="M114" s="168">
        <f ca="1">IF($C114-M$1&lt;År1,0,L113*(1-VLOOKUP($A114,[1]Hugst!$R$5:$W$9,MATCH(ROUNDUP((M$1)/10,0)*10,[1]Hugst!$R$4:$W$4,0))))</f>
        <v>847.64212331970975</v>
      </c>
      <c r="N114" s="168">
        <f ca="1">IF($C114-N$1&lt;År1,0,M113*(1-VLOOKUP($A114,[1]Hugst!$R$5:$W$9,MATCH(ROUNDUP((N$1)/10,0)*10,[1]Hugst!$R$4:$W$4,0))))</f>
        <v>774.91689768778326</v>
      </c>
      <c r="O114" s="168">
        <f ca="1">IF($C114-O$1&lt;År1,0,N113*(1-VLOOKUP($A114,[1]Hugst!$R$5:$W$9,MATCH(ROUNDUP((O$1)/10,0)*10,[1]Hugst!$R$4:$W$4,0))))</f>
        <v>1308.52661892483</v>
      </c>
      <c r="P114" s="168">
        <f ca="1">IF($C114-P$1&lt;År1,0,O113*(1-VLOOKUP($A114,[1]Hugst!$R$5:$W$9,MATCH(ROUNDUP((P$1)/10,0)*10,[1]Hugst!$R$4:$W$4,0))))</f>
        <v>1307.7190383474085</v>
      </c>
      <c r="Q114" s="168">
        <f ca="1">IF($C114-Q$1&lt;År1,0,P113*(1-VLOOKUP($A114,[1]Hugst!$R$5:$W$9,MATCH(ROUNDUP((Q$1)/10,0)*10,[1]Hugst!$R$4:$W$4,0))))</f>
        <v>1308.1604051645925</v>
      </c>
      <c r="R114" s="168">
        <f ca="1">IF($C114-R$1&lt;År1,0,Q113*(1-VLOOKUP($A114,[1]Hugst!$R$5:$W$9,MATCH(ROUNDUP((R$1)/10,0)*10,[1]Hugst!$R$4:$W$4,0))))</f>
        <v>1307.9880968323907</v>
      </c>
      <c r="S114" s="168">
        <f ca="1">IF($C114-S$1&lt;År1,0,R113*(1-VLOOKUP($A114,[1]Hugst!$R$5:$W$9,MATCH(ROUNDUP((S$1)/10,0)*10,[1]Hugst!$R$4:$W$4,0))))</f>
        <v>1306.581295819303</v>
      </c>
      <c r="T114" s="168">
        <f ca="1">IF($C114-T$1&lt;År1,0,S113*(1-VLOOKUP($A114,[1]Hugst!$R$5:$W$9,MATCH(ROUNDUP((T$1)/10,0)*10,[1]Hugst!$R$4:$W$4,0))))</f>
        <v>1302.7002377407464</v>
      </c>
      <c r="U114" s="168">
        <f ca="1">IF($C114-U$1&lt;År1,0,T113*(1-VLOOKUP($A114,[1]Hugst!$R$5:$W$9,MATCH(ROUNDUP((U$1)/10,0)*10,[1]Hugst!$R$4:$W$4,0))))</f>
        <v>1293.869152724599</v>
      </c>
      <c r="V114" s="168">
        <f ca="1">IF($C114-V$1&lt;År1,0,U113*(1-VLOOKUP($A114,[1]Hugst!$R$5:$W$9,MATCH(ROUNDUP((V$1)/10,0)*10,[1]Hugst!$R$4:$W$4,0))))</f>
        <v>1275.144030693529</v>
      </c>
      <c r="W114" s="168">
        <f ca="1">IF($C114-W$1&lt;År1,0,V113*(1-VLOOKUP($A114,[1]Hugst!$R$5:$W$9,MATCH(ROUNDUP((W$1)/10,0)*10,[1]Hugst!$R$4:$W$4,0))))</f>
        <v>1236.6519112896262</v>
      </c>
      <c r="X114" s="168">
        <f ca="1">IF($C114-X$1&lt;År1,0,W113*(1-VLOOKUP($A114,[1]Hugst!$R$5:$W$9,MATCH(ROUNDUP((X$1)/10,0)*10,[1]Hugst!$R$4:$W$4,0))))</f>
        <v>1158.676970974454</v>
      </c>
      <c r="Y114" s="168">
        <f ca="1">IF($C114-Y$1&lt;År1,0,X113*(1-VLOOKUP($A114,[1]Hugst!$R$5:$W$9,MATCH(ROUNDUP((Y$1)/10,0)*10,[1]Hugst!$R$4:$W$4,0))))</f>
        <v>1001.8476888274375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572.35960312948555</v>
      </c>
      <c r="E115" s="168">
        <f t="shared" ca="1" si="2"/>
        <v>21.275101463917963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1002.2660276020193</v>
      </c>
      <c r="G115" s="168">
        <f ca="1">IF($C115-G$1&lt;År1,0,F114*(1-VLOOKUP($A115,[1]Hugst!$R$5:$W$9,MATCH(ROUNDUP((G$1)/10,0)*10,[1]Hugst!$R$4:$W$4,0))))</f>
        <v>998.75469187675685</v>
      </c>
      <c r="H115" s="168">
        <f ca="1">IF($C115-H$1&lt;År1,0,G114*(1-VLOOKUP($A115,[1]Hugst!$R$5:$W$9,MATCH(ROUNDUP((H$1)/10,0)*10,[1]Hugst!$R$4:$W$4,0))))</f>
        <v>993.64052408207044</v>
      </c>
      <c r="I115" s="168">
        <f ca="1">IF($C115-I$1&lt;År1,0,H114*(1-VLOOKUP($A115,[1]Hugst!$R$5:$W$9,MATCH(ROUNDUP((I$1)/10,0)*10,[1]Hugst!$R$4:$W$4,0))))</f>
        <v>985.92729068853259</v>
      </c>
      <c r="J115" s="168">
        <f ca="1">IF($C115-J$1&lt;År1,0,I114*(1-VLOOKUP($A115,[1]Hugst!$R$5:$W$9,MATCH(ROUNDUP((J$1)/10,0)*10,[1]Hugst!$R$4:$W$4,0))))</f>
        <v>974.49866308558433</v>
      </c>
      <c r="K115" s="168">
        <f ca="1">IF($C115-K$1&lt;År1,0,J114*(1-VLOOKUP($A115,[1]Hugst!$R$5:$W$9,MATCH(ROUNDUP((K$1)/10,0)*10,[1]Hugst!$R$4:$W$4,0))))</f>
        <v>957.76041830062582</v>
      </c>
      <c r="L115" s="168">
        <f ca="1">IF($C115-L$1&lt;År1,0,K114*(1-VLOOKUP($A115,[1]Hugst!$R$5:$W$9,MATCH(ROUNDUP((L$1)/10,0)*10,[1]Hugst!$R$4:$W$4,0))))</f>
        <v>933.43617570512629</v>
      </c>
      <c r="M115" s="168">
        <f ca="1">IF($C115-M$1&lt;År1,0,L114*(1-VLOOKUP($A115,[1]Hugst!$R$5:$W$9,MATCH(ROUNDUP((M$1)/10,0)*10,[1]Hugst!$R$4:$W$4,0))))</f>
        <v>898.27614096957802</v>
      </c>
      <c r="N115" s="168">
        <f ca="1">IF($C115-N$1&lt;År1,0,M114*(1-VLOOKUP($A115,[1]Hugst!$R$5:$W$9,MATCH(ROUNDUP((N$1)/10,0)*10,[1]Hugst!$R$4:$W$4,0))))</f>
        <v>847.64212331970975</v>
      </c>
      <c r="O115" s="168">
        <f ca="1">IF($C115-O$1&lt;År1,0,N114*(1-VLOOKUP($A115,[1]Hugst!$R$5:$W$9,MATCH(ROUNDUP((O$1)/10,0)*10,[1]Hugst!$R$4:$W$4,0))))</f>
        <v>774.91689768778326</v>
      </c>
      <c r="P115" s="168">
        <f ca="1">IF($C115-P$1&lt;År1,0,O114*(1-VLOOKUP($A115,[1]Hugst!$R$5:$W$9,MATCH(ROUNDUP((P$1)/10,0)*10,[1]Hugst!$R$4:$W$4,0))))</f>
        <v>1306.530561370538</v>
      </c>
      <c r="Q115" s="168">
        <f ca="1">IF($C115-Q$1&lt;År1,0,P114*(1-VLOOKUP($A115,[1]Hugst!$R$5:$W$9,MATCH(ROUNDUP((Q$1)/10,0)*10,[1]Hugst!$R$4:$W$4,0))))</f>
        <v>1305.7242126956921</v>
      </c>
      <c r="R115" s="168">
        <f ca="1">IF($C115-R$1&lt;År1,0,Q114*(1-VLOOKUP($A115,[1]Hugst!$R$5:$W$9,MATCH(ROUNDUP((R$1)/10,0)*10,[1]Hugst!$R$4:$W$4,0))))</f>
        <v>1306.1649062414599</v>
      </c>
      <c r="S115" s="168">
        <f ca="1">IF($C115-S$1&lt;År1,0,R114*(1-VLOOKUP($A115,[1]Hugst!$R$5:$W$9,MATCH(ROUNDUP((S$1)/10,0)*10,[1]Hugst!$R$4:$W$4,0))))</f>
        <v>1305.9928607524769</v>
      </c>
      <c r="T115" s="168">
        <f ca="1">IF($C115-T$1&lt;År1,0,S114*(1-VLOOKUP($A115,[1]Hugst!$R$5:$W$9,MATCH(ROUNDUP((T$1)/10,0)*10,[1]Hugst!$R$4:$W$4,0))))</f>
        <v>1304.5882057070362</v>
      </c>
      <c r="U115" s="168">
        <f ca="1">IF($C115-U$1&lt;År1,0,T114*(1-VLOOKUP($A115,[1]Hugst!$R$5:$W$9,MATCH(ROUNDUP((U$1)/10,0)*10,[1]Hugst!$R$4:$W$4,0))))</f>
        <v>1300.7130678865656</v>
      </c>
      <c r="V115" s="168">
        <f ca="1">IF($C115-V$1&lt;År1,0,U114*(1-VLOOKUP($A115,[1]Hugst!$R$5:$W$9,MATCH(ROUNDUP((V$1)/10,0)*10,[1]Hugst!$R$4:$W$4,0))))</f>
        <v>1291.895454017053</v>
      </c>
      <c r="W115" s="168">
        <f ca="1">IF($C115-W$1&lt;År1,0,V114*(1-VLOOKUP($A115,[1]Hugst!$R$5:$W$9,MATCH(ROUNDUP((W$1)/10,0)*10,[1]Hugst!$R$4:$W$4,0))))</f>
        <v>1273.1988957314541</v>
      </c>
      <c r="X115" s="168">
        <f ca="1">IF($C115-X$1&lt;År1,0,W114*(1-VLOOKUP($A115,[1]Hugst!$R$5:$W$9,MATCH(ROUNDUP((X$1)/10,0)*10,[1]Hugst!$R$4:$W$4,0))))</f>
        <v>1234.7654931198624</v>
      </c>
      <c r="Y115" s="168">
        <f ca="1">IF($C115-Y$1&lt;År1,0,X114*(1-VLOOKUP($A115,[1]Hugst!$R$5:$W$9,MATCH(ROUNDUP((Y$1)/10,0)*10,[1]Hugst!$R$4:$W$4,0))))</f>
        <v>1156.9094976288998</v>
      </c>
      <c r="Z115" s="168">
        <f ca="1">IF($C115-Z$1&lt;År1,0,Y114*(1-VLOOKUP($A115,[1]Hugst!$R$5:$W$9,MATCH(ROUNDUP((Z$1)/10,0)*10,[1]Hugst!$R$4:$W$4,0))))</f>
        <v>1000.1071907239661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572.42890736310676</v>
      </c>
      <c r="E116" s="168">
        <f t="shared" ca="1" si="2"/>
        <v>22.669463737711339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1003.7296941094339</v>
      </c>
      <c r="G116" s="168">
        <f ca="1">IF($C116-G$1&lt;År1,0,F115*(1-VLOOKUP($A116,[1]Hugst!$R$5:$W$9,MATCH(ROUNDUP((G$1)/10,0)*10,[1]Hugst!$R$4:$W$4,0))))</f>
        <v>1002.2660276020193</v>
      </c>
      <c r="H116" s="168">
        <f ca="1">IF($C116-H$1&lt;År1,0,G115*(1-VLOOKUP($A116,[1]Hugst!$R$5:$W$9,MATCH(ROUNDUP((H$1)/10,0)*10,[1]Hugst!$R$4:$W$4,0))))</f>
        <v>998.75469187675685</v>
      </c>
      <c r="I116" s="168">
        <f ca="1">IF($C116-I$1&lt;År1,0,H115*(1-VLOOKUP($A116,[1]Hugst!$R$5:$W$9,MATCH(ROUNDUP((I$1)/10,0)*10,[1]Hugst!$R$4:$W$4,0))))</f>
        <v>993.64052408207044</v>
      </c>
      <c r="J116" s="168">
        <f ca="1">IF($C116-J$1&lt;År1,0,I115*(1-VLOOKUP($A116,[1]Hugst!$R$5:$W$9,MATCH(ROUNDUP((J$1)/10,0)*10,[1]Hugst!$R$4:$W$4,0))))</f>
        <v>985.92729068853259</v>
      </c>
      <c r="K116" s="168">
        <f ca="1">IF($C116-K$1&lt;År1,0,J115*(1-VLOOKUP($A116,[1]Hugst!$R$5:$W$9,MATCH(ROUNDUP((K$1)/10,0)*10,[1]Hugst!$R$4:$W$4,0))))</f>
        <v>974.49866308558433</v>
      </c>
      <c r="L116" s="168">
        <f ca="1">IF($C116-L$1&lt;År1,0,K115*(1-VLOOKUP($A116,[1]Hugst!$R$5:$W$9,MATCH(ROUNDUP((L$1)/10,0)*10,[1]Hugst!$R$4:$W$4,0))))</f>
        <v>957.76041830062582</v>
      </c>
      <c r="M116" s="168">
        <f ca="1">IF($C116-M$1&lt;År1,0,L115*(1-VLOOKUP($A116,[1]Hugst!$R$5:$W$9,MATCH(ROUNDUP((M$1)/10,0)*10,[1]Hugst!$R$4:$W$4,0))))</f>
        <v>933.43617570512629</v>
      </c>
      <c r="N116" s="168">
        <f ca="1">IF($C116-N$1&lt;År1,0,M115*(1-VLOOKUP($A116,[1]Hugst!$R$5:$W$9,MATCH(ROUNDUP((N$1)/10,0)*10,[1]Hugst!$R$4:$W$4,0))))</f>
        <v>898.27614096957802</v>
      </c>
      <c r="O116" s="168">
        <f ca="1">IF($C116-O$1&lt;År1,0,N115*(1-VLOOKUP($A116,[1]Hugst!$R$5:$W$9,MATCH(ROUNDUP((O$1)/10,0)*10,[1]Hugst!$R$4:$W$4,0))))</f>
        <v>847.64212331970975</v>
      </c>
      <c r="P116" s="168">
        <f ca="1">IF($C116-P$1&lt;År1,0,O115*(1-VLOOKUP($A116,[1]Hugst!$R$5:$W$9,MATCH(ROUNDUP((P$1)/10,0)*10,[1]Hugst!$R$4:$W$4,0))))</f>
        <v>773.73482106419169</v>
      </c>
      <c r="Q116" s="168">
        <f ca="1">IF($C116-Q$1&lt;År1,0,P115*(1-VLOOKUP($A116,[1]Hugst!$R$5:$W$9,MATCH(ROUNDUP((Q$1)/10,0)*10,[1]Hugst!$R$4:$W$4,0))))</f>
        <v>1304.5375486498033</v>
      </c>
      <c r="R116" s="168">
        <f ca="1">IF($C116-R$1&lt;År1,0,Q115*(1-VLOOKUP($A116,[1]Hugst!$R$5:$W$9,MATCH(ROUNDUP((R$1)/10,0)*10,[1]Hugst!$R$4:$W$4,0))))</f>
        <v>1303.7324299983597</v>
      </c>
      <c r="S116" s="168">
        <f ca="1">IF($C116-S$1&lt;År1,0,R115*(1-VLOOKUP($A116,[1]Hugst!$R$5:$W$9,MATCH(ROUNDUP((S$1)/10,0)*10,[1]Hugst!$R$4:$W$4,0))))</f>
        <v>1304.1724512997357</v>
      </c>
      <c r="T116" s="168">
        <f ca="1">IF($C116-T$1&lt;År1,0,S115*(1-VLOOKUP($A116,[1]Hugst!$R$5:$W$9,MATCH(ROUNDUP((T$1)/10,0)*10,[1]Hugst!$R$4:$W$4,0))))</f>
        <v>1304.0006682530238</v>
      </c>
      <c r="U116" s="168">
        <f ca="1">IF($C116-U$1&lt;År1,0,T115*(1-VLOOKUP($A116,[1]Hugst!$R$5:$W$9,MATCH(ROUNDUP((U$1)/10,0)*10,[1]Hugst!$R$4:$W$4,0))))</f>
        <v>1302.5981559017202</v>
      </c>
      <c r="V116" s="168">
        <f ca="1">IF($C116-V$1&lt;År1,0,U115*(1-VLOOKUP($A116,[1]Hugst!$R$5:$W$9,MATCH(ROUNDUP((V$1)/10,0)*10,[1]Hugst!$R$4:$W$4,0))))</f>
        <v>1298.7289293084334</v>
      </c>
      <c r="W116" s="168">
        <f ca="1">IF($C116-W$1&lt;År1,0,V115*(1-VLOOKUP($A116,[1]Hugst!$R$5:$W$9,MATCH(ROUNDUP((W$1)/10,0)*10,[1]Hugst!$R$4:$W$4,0))))</f>
        <v>1289.924766036349</v>
      </c>
      <c r="X116" s="168">
        <f ca="1">IF($C116-X$1&lt;År1,0,W115*(1-VLOOKUP($A116,[1]Hugst!$R$5:$W$9,MATCH(ROUNDUP((X$1)/10,0)*10,[1]Hugst!$R$4:$W$4,0))))</f>
        <v>1271.2567279244061</v>
      </c>
      <c r="Y116" s="168">
        <f ca="1">IF($C116-Y$1&lt;År1,0,X115*(1-VLOOKUP($A116,[1]Hugst!$R$5:$W$9,MATCH(ROUNDUP((Y$1)/10,0)*10,[1]Hugst!$R$4:$W$4,0))))</f>
        <v>1232.8819525371371</v>
      </c>
      <c r="Z116" s="168">
        <f ca="1">IF($C116-Z$1&lt;År1,0,Y115*(1-VLOOKUP($A116,[1]Hugst!$R$5:$W$9,MATCH(ROUNDUP((Z$1)/10,0)*10,[1]Hugst!$R$4:$W$4,0))))</f>
        <v>1154.899612484714</v>
      </c>
      <c r="AA116" s="168">
        <f ca="1">IF($C116-AA$1&lt;År1,0,Z115*(1-VLOOKUP($A116,[1]Hugst!$R$5:$W$9,MATCH(ROUNDUP((AA$1)/10,0)*10,[1]Hugst!$R$4:$W$4,0))))</f>
        <v>998.36971636719989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571.61853440078778</v>
      </c>
      <c r="E117" s="168">
        <f t="shared" ca="1" si="2"/>
        <v>24.188306479667517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1004.4381638890711</v>
      </c>
      <c r="G117" s="168">
        <f ca="1">IF($C117-G$1&lt;År1,0,F116*(1-VLOOKUP($A117,[1]Hugst!$R$5:$W$9,MATCH(ROUNDUP((G$1)/10,0)*10,[1]Hugst!$R$4:$W$4,0))))</f>
        <v>1003.7296941094339</v>
      </c>
      <c r="H117" s="168">
        <f ca="1">IF($C117-H$1&lt;År1,0,G116*(1-VLOOKUP($A117,[1]Hugst!$R$5:$W$9,MATCH(ROUNDUP((H$1)/10,0)*10,[1]Hugst!$R$4:$W$4,0))))</f>
        <v>1002.2660276020193</v>
      </c>
      <c r="I117" s="168">
        <f ca="1">IF($C117-I$1&lt;År1,0,H116*(1-VLOOKUP($A117,[1]Hugst!$R$5:$W$9,MATCH(ROUNDUP((I$1)/10,0)*10,[1]Hugst!$R$4:$W$4,0))))</f>
        <v>998.75469187675685</v>
      </c>
      <c r="J117" s="168">
        <f ca="1">IF($C117-J$1&lt;År1,0,I116*(1-VLOOKUP($A117,[1]Hugst!$R$5:$W$9,MATCH(ROUNDUP((J$1)/10,0)*10,[1]Hugst!$R$4:$W$4,0))))</f>
        <v>993.64052408207044</v>
      </c>
      <c r="K117" s="168">
        <f ca="1">IF($C117-K$1&lt;År1,0,J116*(1-VLOOKUP($A117,[1]Hugst!$R$5:$W$9,MATCH(ROUNDUP((K$1)/10,0)*10,[1]Hugst!$R$4:$W$4,0))))</f>
        <v>985.92729068853259</v>
      </c>
      <c r="L117" s="168">
        <f ca="1">IF($C117-L$1&lt;År1,0,K116*(1-VLOOKUP($A117,[1]Hugst!$R$5:$W$9,MATCH(ROUNDUP((L$1)/10,0)*10,[1]Hugst!$R$4:$W$4,0))))</f>
        <v>974.49866308558433</v>
      </c>
      <c r="M117" s="168">
        <f ca="1">IF($C117-M$1&lt;År1,0,L116*(1-VLOOKUP($A117,[1]Hugst!$R$5:$W$9,MATCH(ROUNDUP((M$1)/10,0)*10,[1]Hugst!$R$4:$W$4,0))))</f>
        <v>957.76041830062582</v>
      </c>
      <c r="N117" s="168">
        <f ca="1">IF($C117-N$1&lt;År1,0,M116*(1-VLOOKUP($A117,[1]Hugst!$R$5:$W$9,MATCH(ROUNDUP((N$1)/10,0)*10,[1]Hugst!$R$4:$W$4,0))))</f>
        <v>933.43617570512629</v>
      </c>
      <c r="O117" s="168">
        <f ca="1">IF($C117-O$1&lt;År1,0,N116*(1-VLOOKUP($A117,[1]Hugst!$R$5:$W$9,MATCH(ROUNDUP((O$1)/10,0)*10,[1]Hugst!$R$4:$W$4,0))))</f>
        <v>898.27614096957802</v>
      </c>
      <c r="P117" s="168">
        <f ca="1">IF($C117-P$1&lt;År1,0,O116*(1-VLOOKUP($A117,[1]Hugst!$R$5:$W$9,MATCH(ROUNDUP((P$1)/10,0)*10,[1]Hugst!$R$4:$W$4,0))))</f>
        <v>846.34910991125594</v>
      </c>
      <c r="Q117" s="168">
        <f ca="1">IF($C117-Q$1&lt;År1,0,P116*(1-VLOOKUP($A117,[1]Hugst!$R$5:$W$9,MATCH(ROUNDUP((Q$1)/10,0)*10,[1]Hugst!$R$4:$W$4,0))))</f>
        <v>772.55454760833106</v>
      </c>
      <c r="R117" s="168">
        <f ca="1">IF($C117-R$1&lt;År1,0,Q116*(1-VLOOKUP($A117,[1]Hugst!$R$5:$W$9,MATCH(ROUNDUP((R$1)/10,0)*10,[1]Hugst!$R$4:$W$4,0))))</f>
        <v>1302.5475761179646</v>
      </c>
      <c r="S117" s="168">
        <f ca="1">IF($C117-S$1&lt;År1,0,R116*(1-VLOOKUP($A117,[1]Hugst!$R$5:$W$9,MATCH(ROUNDUP((S$1)/10,0)*10,[1]Hugst!$R$4:$W$4,0))))</f>
        <v>1301.7436856136164</v>
      </c>
      <c r="T117" s="168">
        <f ca="1">IF($C117-T$1&lt;År1,0,S116*(1-VLOOKUP($A117,[1]Hugst!$R$5:$W$9,MATCH(ROUNDUP((T$1)/10,0)*10,[1]Hugst!$R$4:$W$4,0))))</f>
        <v>1302.1830356960581</v>
      </c>
      <c r="U117" s="168">
        <f ca="1">IF($C117-U$1&lt;År1,0,T116*(1-VLOOKUP($A117,[1]Hugst!$R$5:$W$9,MATCH(ROUNDUP((U$1)/10,0)*10,[1]Hugst!$R$4:$W$4,0))))</f>
        <v>1302.0115146912819</v>
      </c>
      <c r="V117" s="168">
        <f ca="1">IF($C117-V$1&lt;År1,0,U116*(1-VLOOKUP($A117,[1]Hugst!$R$5:$W$9,MATCH(ROUNDUP((V$1)/10,0)*10,[1]Hugst!$R$4:$W$4,0))))</f>
        <v>1300.6111417655989</v>
      </c>
      <c r="W117" s="168">
        <f ca="1">IF($C117-W$1&lt;År1,0,V116*(1-VLOOKUP($A117,[1]Hugst!$R$5:$W$9,MATCH(ROUNDUP((W$1)/10,0)*10,[1]Hugst!$R$4:$W$4,0))))</f>
        <v>1296.7478173823697</v>
      </c>
      <c r="X117" s="168">
        <f ca="1">IF($C117-X$1&lt;År1,0,W116*(1-VLOOKUP($A117,[1]Hugst!$R$5:$W$9,MATCH(ROUNDUP((X$1)/10,0)*10,[1]Hugst!$R$4:$W$4,0))))</f>
        <v>1287.9570841898528</v>
      </c>
      <c r="Y117" s="168">
        <f ca="1">IF($C117-Y$1&lt;År1,0,X116*(1-VLOOKUP($A117,[1]Hugst!$R$5:$W$9,MATCH(ROUNDUP((Y$1)/10,0)*10,[1]Hugst!$R$4:$W$4,0))))</f>
        <v>1269.3175227462161</v>
      </c>
      <c r="Z117" s="168">
        <f ca="1">IF($C117-Z$1&lt;År1,0,Y116*(1-VLOOKUP($A117,[1]Hugst!$R$5:$W$9,MATCH(ROUNDUP((Z$1)/10,0)*10,[1]Hugst!$R$4:$W$4,0))))</f>
        <v>1230.7400813484073</v>
      </c>
      <c r="AA117" s="168">
        <f ca="1">IF($C117-AA$1&lt;År1,0,Z116*(1-VLOOKUP($A117,[1]Hugst!$R$5:$W$9,MATCH(ROUNDUP((AA$1)/10,0)*10,[1]Hugst!$R$4:$W$4,0))))</f>
        <v>1152.893219090143</v>
      </c>
      <c r="AB117" s="168">
        <f ca="1">IF($C117-AB$1&lt;År1,0,AA116*(1-VLOOKUP($A117,[1]Hugst!$R$5:$W$9,MATCH(ROUNDUP((AB$1)/10,0)*10,[1]Hugst!$R$4:$W$4,0))))</f>
        <v>996.63526050401958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570.19668183092199</v>
      </c>
      <c r="E118" s="168">
        <f t="shared" ca="1" si="2"/>
        <v>25.789337668364169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1004.617342507902</v>
      </c>
      <c r="G118" s="168">
        <f ca="1">IF($C118-G$1&lt;År1,0,F117*(1-VLOOKUP($A118,[1]Hugst!$R$5:$W$9,MATCH(ROUNDUP((G$1)/10,0)*10,[1]Hugst!$R$4:$W$4,0))))</f>
        <v>1004.4381638890711</v>
      </c>
      <c r="H118" s="168">
        <f ca="1">IF($C118-H$1&lt;År1,0,G117*(1-VLOOKUP($A118,[1]Hugst!$R$5:$W$9,MATCH(ROUNDUP((H$1)/10,0)*10,[1]Hugst!$R$4:$W$4,0))))</f>
        <v>1003.7296941094339</v>
      </c>
      <c r="I118" s="168">
        <f ca="1">IF($C118-I$1&lt;År1,0,H117*(1-VLOOKUP($A118,[1]Hugst!$R$5:$W$9,MATCH(ROUNDUP((I$1)/10,0)*10,[1]Hugst!$R$4:$W$4,0))))</f>
        <v>1002.2660276020193</v>
      </c>
      <c r="J118" s="168">
        <f ca="1">IF($C118-J$1&lt;År1,0,I117*(1-VLOOKUP($A118,[1]Hugst!$R$5:$W$9,MATCH(ROUNDUP((J$1)/10,0)*10,[1]Hugst!$R$4:$W$4,0))))</f>
        <v>998.75469187675685</v>
      </c>
      <c r="K118" s="168">
        <f ca="1">IF($C118-K$1&lt;År1,0,J117*(1-VLOOKUP($A118,[1]Hugst!$R$5:$W$9,MATCH(ROUNDUP((K$1)/10,0)*10,[1]Hugst!$R$4:$W$4,0))))</f>
        <v>993.64052408207044</v>
      </c>
      <c r="L118" s="168">
        <f ca="1">IF($C118-L$1&lt;År1,0,K117*(1-VLOOKUP($A118,[1]Hugst!$R$5:$W$9,MATCH(ROUNDUP((L$1)/10,0)*10,[1]Hugst!$R$4:$W$4,0))))</f>
        <v>985.92729068853259</v>
      </c>
      <c r="M118" s="168">
        <f ca="1">IF($C118-M$1&lt;År1,0,L117*(1-VLOOKUP($A118,[1]Hugst!$R$5:$W$9,MATCH(ROUNDUP((M$1)/10,0)*10,[1]Hugst!$R$4:$W$4,0))))</f>
        <v>974.49866308558433</v>
      </c>
      <c r="N118" s="168">
        <f ca="1">IF($C118-N$1&lt;År1,0,M117*(1-VLOOKUP($A118,[1]Hugst!$R$5:$W$9,MATCH(ROUNDUP((N$1)/10,0)*10,[1]Hugst!$R$4:$W$4,0))))</f>
        <v>957.76041830062582</v>
      </c>
      <c r="O118" s="168">
        <f ca="1">IF($C118-O$1&lt;År1,0,N117*(1-VLOOKUP($A118,[1]Hugst!$R$5:$W$9,MATCH(ROUNDUP((O$1)/10,0)*10,[1]Hugst!$R$4:$W$4,0))))</f>
        <v>933.43617570512629</v>
      </c>
      <c r="P118" s="168">
        <f ca="1">IF($C118-P$1&lt;År1,0,O117*(1-VLOOKUP($A118,[1]Hugst!$R$5:$W$9,MATCH(ROUNDUP((P$1)/10,0)*10,[1]Hugst!$R$4:$W$4,0))))</f>
        <v>896.90588922911593</v>
      </c>
      <c r="Q118" s="168">
        <f ca="1">IF($C118-Q$1&lt;År1,0,P117*(1-VLOOKUP($A118,[1]Hugst!$R$5:$W$9,MATCH(ROUNDUP((Q$1)/10,0)*10,[1]Hugst!$R$4:$W$4,0))))</f>
        <v>845.058068896137</v>
      </c>
      <c r="R118" s="168">
        <f ca="1">IF($C118-R$1&lt;År1,0,Q117*(1-VLOOKUP($A118,[1]Hugst!$R$5:$W$9,MATCH(ROUNDUP((R$1)/10,0)*10,[1]Hugst!$R$4:$W$4,0))))</f>
        <v>771.37607456960643</v>
      </c>
      <c r="S118" s="168">
        <f ca="1">IF($C118-S$1&lt;År1,0,R117*(1-VLOOKUP($A118,[1]Hugst!$R$5:$W$9,MATCH(ROUNDUP((S$1)/10,0)*10,[1]Hugst!$R$4:$W$4,0))))</f>
        <v>1300.5606391374456</v>
      </c>
      <c r="T118" s="168">
        <f ca="1">IF($C118-T$1&lt;År1,0,S117*(1-VLOOKUP($A118,[1]Hugst!$R$5:$W$9,MATCH(ROUNDUP((T$1)/10,0)*10,[1]Hugst!$R$4:$W$4,0))))</f>
        <v>1299.7579749067481</v>
      </c>
      <c r="U118" s="168">
        <f ca="1">IF($C118-U$1&lt;År1,0,T117*(1-VLOOKUP($A118,[1]Hugst!$R$5:$W$9,MATCH(ROUNDUP((U$1)/10,0)*10,[1]Hugst!$R$4:$W$4,0))))</f>
        <v>1300.1966547941488</v>
      </c>
      <c r="V118" s="168">
        <f ca="1">IF($C118-V$1&lt;År1,0,U117*(1-VLOOKUP($A118,[1]Hugst!$R$5:$W$9,MATCH(ROUNDUP((V$1)/10,0)*10,[1]Hugst!$R$4:$W$4,0))))</f>
        <v>1300.0253954315833</v>
      </c>
      <c r="W118" s="168">
        <f ca="1">IF($C118-W$1&lt;År1,0,V117*(1-VLOOKUP($A118,[1]Hugst!$R$5:$W$9,MATCH(ROUNDUP((W$1)/10,0)*10,[1]Hugst!$R$4:$W$4,0))))</f>
        <v>1298.6271586679902</v>
      </c>
      <c r="X118" s="168">
        <f ca="1">IF($C118-X$1&lt;År1,0,W117*(1-VLOOKUP($A118,[1]Hugst!$R$5:$W$9,MATCH(ROUNDUP((X$1)/10,0)*10,[1]Hugst!$R$4:$W$4,0))))</f>
        <v>1294.7697274914474</v>
      </c>
      <c r="Y118" s="168">
        <f ca="1">IF($C118-Y$1&lt;År1,0,X117*(1-VLOOKUP($A118,[1]Hugst!$R$5:$W$9,MATCH(ROUNDUP((Y$1)/10,0)*10,[1]Hugst!$R$4:$W$4,0))))</f>
        <v>1285.992403891936</v>
      </c>
      <c r="Z118" s="168">
        <f ca="1">IF($C118-Z$1&lt;År1,0,Y117*(1-VLOOKUP($A118,[1]Hugst!$R$5:$W$9,MATCH(ROUNDUP((Z$1)/10,0)*10,[1]Hugst!$R$4:$W$4,0))))</f>
        <v>1267.1123524736486</v>
      </c>
      <c r="AA118" s="168">
        <f ca="1">IF($C118-AA$1&lt;År1,0,Z117*(1-VLOOKUP($A118,[1]Hugst!$R$5:$W$9,MATCH(ROUNDUP((AA$1)/10,0)*10,[1]Hugst!$R$4:$W$4,0))))</f>
        <v>1228.6019312070816</v>
      </c>
      <c r="AB118" s="168">
        <f ca="1">IF($C118-AB$1&lt;År1,0,AA117*(1-VLOOKUP($A118,[1]Hugst!$R$5:$W$9,MATCH(ROUNDUP((AB$1)/10,0)*10,[1]Hugst!$R$4:$W$4,0))))</f>
        <v>1150.8903113790118</v>
      </c>
      <c r="AC118" s="168">
        <f ca="1">IF($C118-AC$1&lt;År1,0,AB117*(1-VLOOKUP($A118,[1]Hugst!$R$5:$W$9,MATCH(ROUNDUP((AC$1)/10,0)*10,[1]Hugst!$R$4:$W$4,0))))</f>
        <v>994.90381789043204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568.35106649326804</v>
      </c>
      <c r="E119" s="168">
        <f t="shared" ca="1" si="2"/>
        <v>27.444628339340852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1004.4270178412247</v>
      </c>
      <c r="G119" s="168">
        <f ca="1">IF($C119-G$1&lt;År1,0,F118*(1-VLOOKUP($A119,[1]Hugst!$R$5:$W$9,MATCH(ROUNDUP((G$1)/10,0)*10,[1]Hugst!$R$4:$W$4,0))))</f>
        <v>1004.617342507902</v>
      </c>
      <c r="H119" s="168">
        <f ca="1">IF($C119-H$1&lt;År1,0,G118*(1-VLOOKUP($A119,[1]Hugst!$R$5:$W$9,MATCH(ROUNDUP((H$1)/10,0)*10,[1]Hugst!$R$4:$W$4,0))))</f>
        <v>1004.4381638890711</v>
      </c>
      <c r="I119" s="168">
        <f ca="1">IF($C119-I$1&lt;År1,0,H118*(1-VLOOKUP($A119,[1]Hugst!$R$5:$W$9,MATCH(ROUNDUP((I$1)/10,0)*10,[1]Hugst!$R$4:$W$4,0))))</f>
        <v>1003.7296941094339</v>
      </c>
      <c r="J119" s="168">
        <f ca="1">IF($C119-J$1&lt;År1,0,I118*(1-VLOOKUP($A119,[1]Hugst!$R$5:$W$9,MATCH(ROUNDUP((J$1)/10,0)*10,[1]Hugst!$R$4:$W$4,0))))</f>
        <v>1002.2660276020193</v>
      </c>
      <c r="K119" s="168">
        <f ca="1">IF($C119-K$1&lt;År1,0,J118*(1-VLOOKUP($A119,[1]Hugst!$R$5:$W$9,MATCH(ROUNDUP((K$1)/10,0)*10,[1]Hugst!$R$4:$W$4,0))))</f>
        <v>998.75469187675685</v>
      </c>
      <c r="L119" s="168">
        <f ca="1">IF($C119-L$1&lt;År1,0,K118*(1-VLOOKUP($A119,[1]Hugst!$R$5:$W$9,MATCH(ROUNDUP((L$1)/10,0)*10,[1]Hugst!$R$4:$W$4,0))))</f>
        <v>993.64052408207044</v>
      </c>
      <c r="M119" s="168">
        <f ca="1">IF($C119-M$1&lt;År1,0,L118*(1-VLOOKUP($A119,[1]Hugst!$R$5:$W$9,MATCH(ROUNDUP((M$1)/10,0)*10,[1]Hugst!$R$4:$W$4,0))))</f>
        <v>985.92729068853259</v>
      </c>
      <c r="N119" s="168">
        <f ca="1">IF($C119-N$1&lt;År1,0,M118*(1-VLOOKUP($A119,[1]Hugst!$R$5:$W$9,MATCH(ROUNDUP((N$1)/10,0)*10,[1]Hugst!$R$4:$W$4,0))))</f>
        <v>974.49866308558433</v>
      </c>
      <c r="O119" s="168">
        <f ca="1">IF($C119-O$1&lt;År1,0,N118*(1-VLOOKUP($A119,[1]Hugst!$R$5:$W$9,MATCH(ROUNDUP((O$1)/10,0)*10,[1]Hugst!$R$4:$W$4,0))))</f>
        <v>957.76041830062582</v>
      </c>
      <c r="P119" s="168">
        <f ca="1">IF($C119-P$1&lt;År1,0,O118*(1-VLOOKUP($A119,[1]Hugst!$R$5:$W$9,MATCH(ROUNDUP((P$1)/10,0)*10,[1]Hugst!$R$4:$W$4,0))))</f>
        <v>932.01229001337265</v>
      </c>
      <c r="Q119" s="168">
        <f ca="1">IF($C119-Q$1&lt;År1,0,P118*(1-VLOOKUP($A119,[1]Hugst!$R$5:$W$9,MATCH(ROUNDUP((Q$1)/10,0)*10,[1]Hugst!$R$4:$W$4,0))))</f>
        <v>895.53772770317323</v>
      </c>
      <c r="R119" s="168">
        <f ca="1">IF($C119-R$1&lt;År1,0,Q118*(1-VLOOKUP($A119,[1]Hugst!$R$5:$W$9,MATCH(ROUNDUP((R$1)/10,0)*10,[1]Hugst!$R$4:$W$4,0))))</f>
        <v>843.76899726561749</v>
      </c>
      <c r="S119" s="168">
        <f ca="1">IF($C119-S$1&lt;År1,0,R118*(1-VLOOKUP($A119,[1]Hugst!$R$5:$W$9,MATCH(ROUNDUP((S$1)/10,0)*10,[1]Hugst!$R$4:$W$4,0))))</f>
        <v>770.19939920161892</v>
      </c>
      <c r="T119" s="168">
        <f ca="1">IF($C119-T$1&lt;År1,0,S118*(1-VLOOKUP($A119,[1]Hugst!$R$5:$W$9,MATCH(ROUNDUP((T$1)/10,0)*10,[1]Hugst!$R$4:$W$4,0))))</f>
        <v>1298.5767330777444</v>
      </c>
      <c r="U119" s="168">
        <f ca="1">IF($C119-U$1&lt;År1,0,T118*(1-VLOOKUP($A119,[1]Hugst!$R$5:$W$9,MATCH(ROUNDUP((U$1)/10,0)*10,[1]Hugst!$R$4:$W$4,0))))</f>
        <v>1297.7752932501107</v>
      </c>
      <c r="V119" s="168">
        <f ca="1">IF($C119-V$1&lt;År1,0,U118*(1-VLOOKUP($A119,[1]Hugst!$R$5:$W$9,MATCH(ROUNDUP((V$1)/10,0)*10,[1]Hugst!$R$4:$W$4,0))))</f>
        <v>1298.2133039648018</v>
      </c>
      <c r="W119" s="168">
        <f ca="1">IF($C119-W$1&lt;År1,0,V118*(1-VLOOKUP($A119,[1]Hugst!$R$5:$W$9,MATCH(ROUNDUP((W$1)/10,0)*10,[1]Hugst!$R$4:$W$4,0))))</f>
        <v>1298.0423058453316</v>
      </c>
      <c r="X119" s="168">
        <f ca="1">IF($C119-X$1&lt;År1,0,W118*(1-VLOOKUP($A119,[1]Hugst!$R$5:$W$9,MATCH(ROUNDUP((X$1)/10,0)*10,[1]Hugst!$R$4:$W$4,0))))</f>
        <v>1296.6462019852763</v>
      </c>
      <c r="Y119" s="168">
        <f ca="1">IF($C119-Y$1&lt;År1,0,X118*(1-VLOOKUP($A119,[1]Hugst!$R$5:$W$9,MATCH(ROUNDUP((Y$1)/10,0)*10,[1]Hugst!$R$4:$W$4,0))))</f>
        <v>1292.7946550257825</v>
      </c>
      <c r="Z119" s="168">
        <f ca="1">IF($C119-Z$1&lt;År1,0,Y118*(1-VLOOKUP($A119,[1]Hugst!$R$5:$W$9,MATCH(ROUNDUP((Z$1)/10,0)*10,[1]Hugst!$R$4:$W$4,0))))</f>
        <v>1283.7582645461914</v>
      </c>
      <c r="AA119" s="168">
        <f ca="1">IF($C119-AA$1&lt;År1,0,Z118*(1-VLOOKUP($A119,[1]Hugst!$R$5:$W$9,MATCH(ROUNDUP((AA$1)/10,0)*10,[1]Hugst!$R$4:$W$4,0))))</f>
        <v>1264.9110132172325</v>
      </c>
      <c r="AB119" s="168">
        <f ca="1">IF($C119-AB$1&lt;År1,0,AA118*(1-VLOOKUP($A119,[1]Hugst!$R$5:$W$9,MATCH(ROUNDUP((AB$1)/10,0)*10,[1]Hugst!$R$4:$W$4,0))))</f>
        <v>1226.4674956486285</v>
      </c>
      <c r="AC119" s="168">
        <f ca="1">IF($C119-AC$1&lt;År1,0,AB118*(1-VLOOKUP($A119,[1]Hugst!$R$5:$W$9,MATCH(ROUNDUP((AC$1)/10,0)*10,[1]Hugst!$R$4:$W$4,0))))</f>
        <v>1148.8908832956838</v>
      </c>
      <c r="AD119" s="168">
        <f ca="1">IF($C119-AD$1&lt;År1,0,AC118*(1-VLOOKUP($A119,[1]Hugst!$R$5:$W$9,MATCH(ROUNDUP((AD$1)/10,0)*10,[1]Hugst!$R$4:$W$4,0))))</f>
        <v>993.17538329155457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566.21306881084831</v>
      </c>
      <c r="E120" s="168">
        <f t="shared" ca="1" si="2"/>
        <v>29.135469560933416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1003.9798613803976</v>
      </c>
      <c r="G120" s="168">
        <f ca="1">IF($C120-G$1&lt;År1,0,F119*(1-VLOOKUP($A120,[1]Hugst!$R$5:$W$9,MATCH(ROUNDUP((G$1)/10,0)*10,[1]Hugst!$R$4:$W$4,0))))</f>
        <v>1004.4270178412247</v>
      </c>
      <c r="H120" s="168">
        <f ca="1">IF($C120-H$1&lt;År1,0,G119*(1-VLOOKUP($A120,[1]Hugst!$R$5:$W$9,MATCH(ROUNDUP((H$1)/10,0)*10,[1]Hugst!$R$4:$W$4,0))))</f>
        <v>1004.617342507902</v>
      </c>
      <c r="I120" s="168">
        <f ca="1">IF($C120-I$1&lt;År1,0,H119*(1-VLOOKUP($A120,[1]Hugst!$R$5:$W$9,MATCH(ROUNDUP((I$1)/10,0)*10,[1]Hugst!$R$4:$W$4,0))))</f>
        <v>1004.4381638890711</v>
      </c>
      <c r="J120" s="168">
        <f ca="1">IF($C120-J$1&lt;År1,0,I119*(1-VLOOKUP($A120,[1]Hugst!$R$5:$W$9,MATCH(ROUNDUP((J$1)/10,0)*10,[1]Hugst!$R$4:$W$4,0))))</f>
        <v>1003.7296941094339</v>
      </c>
      <c r="K120" s="168">
        <f ca="1">IF($C120-K$1&lt;År1,0,J119*(1-VLOOKUP($A120,[1]Hugst!$R$5:$W$9,MATCH(ROUNDUP((K$1)/10,0)*10,[1]Hugst!$R$4:$W$4,0))))</f>
        <v>1002.2660276020193</v>
      </c>
      <c r="L120" s="168">
        <f ca="1">IF($C120-L$1&lt;År1,0,K119*(1-VLOOKUP($A120,[1]Hugst!$R$5:$W$9,MATCH(ROUNDUP((L$1)/10,0)*10,[1]Hugst!$R$4:$W$4,0))))</f>
        <v>998.75469187675685</v>
      </c>
      <c r="M120" s="168">
        <f ca="1">IF($C120-M$1&lt;År1,0,L119*(1-VLOOKUP($A120,[1]Hugst!$R$5:$W$9,MATCH(ROUNDUP((M$1)/10,0)*10,[1]Hugst!$R$4:$W$4,0))))</f>
        <v>993.64052408207044</v>
      </c>
      <c r="N120" s="168">
        <f ca="1">IF($C120-N$1&lt;År1,0,M119*(1-VLOOKUP($A120,[1]Hugst!$R$5:$W$9,MATCH(ROUNDUP((N$1)/10,0)*10,[1]Hugst!$R$4:$W$4,0))))</f>
        <v>985.92729068853259</v>
      </c>
      <c r="O120" s="168">
        <f ca="1">IF($C120-O$1&lt;År1,0,N119*(1-VLOOKUP($A120,[1]Hugst!$R$5:$W$9,MATCH(ROUNDUP((O$1)/10,0)*10,[1]Hugst!$R$4:$W$4,0))))</f>
        <v>974.49866308558433</v>
      </c>
      <c r="P120" s="168">
        <f ca="1">IF($C120-P$1&lt;År1,0,O119*(1-VLOOKUP($A120,[1]Hugst!$R$5:$W$9,MATCH(ROUNDUP((P$1)/10,0)*10,[1]Hugst!$R$4:$W$4,0))))</f>
        <v>956.2994278320316</v>
      </c>
      <c r="Q120" s="168">
        <f ca="1">IF($C120-Q$1&lt;År1,0,P119*(1-VLOOKUP($A120,[1]Hugst!$R$5:$W$9,MATCH(ROUNDUP((Q$1)/10,0)*10,[1]Hugst!$R$4:$W$4,0))))</f>
        <v>930.59057635064039</v>
      </c>
      <c r="R120" s="168">
        <f ca="1">IF($C120-R$1&lt;År1,0,Q119*(1-VLOOKUP($A120,[1]Hugst!$R$5:$W$9,MATCH(ROUNDUP((R$1)/10,0)*10,[1]Hugst!$R$4:$W$4,0))))</f>
        <v>894.17165320328695</v>
      </c>
      <c r="S120" s="168">
        <f ca="1">IF($C120-S$1&lt;År1,0,R119*(1-VLOOKUP($A120,[1]Hugst!$R$5:$W$9,MATCH(ROUNDUP((S$1)/10,0)*10,[1]Hugst!$R$4:$W$4,0))))</f>
        <v>842.48189201555124</v>
      </c>
      <c r="T120" s="168">
        <f ca="1">IF($C120-T$1&lt;År1,0,S119*(1-VLOOKUP($A120,[1]Hugst!$R$5:$W$9,MATCH(ROUNDUP((T$1)/10,0)*10,[1]Hugst!$R$4:$W$4,0))))</f>
        <v>769.02451876215878</v>
      </c>
      <c r="U120" s="168">
        <f ca="1">IF($C120-U$1&lt;År1,0,T119*(1-VLOOKUP($A120,[1]Hugst!$R$5:$W$9,MATCH(ROUNDUP((U$1)/10,0)*10,[1]Hugst!$R$4:$W$4,0))))</f>
        <v>1296.5958533154223</v>
      </c>
      <c r="V120" s="168">
        <f ca="1">IF($C120-V$1&lt;År1,0,U119*(1-VLOOKUP($A120,[1]Hugst!$R$5:$W$9,MATCH(ROUNDUP((V$1)/10,0)*10,[1]Hugst!$R$4:$W$4,0))))</f>
        <v>1295.795636023119</v>
      </c>
      <c r="W120" s="168">
        <f ca="1">IF($C120-W$1&lt;År1,0,V119*(1-VLOOKUP($A120,[1]Hugst!$R$5:$W$9,MATCH(ROUNDUP((W$1)/10,0)*10,[1]Hugst!$R$4:$W$4,0))))</f>
        <v>1296.2329785858724</v>
      </c>
      <c r="X120" s="168">
        <f ca="1">IF($C120-X$1&lt;År1,0,W119*(1-VLOOKUP($A120,[1]Hugst!$R$5:$W$9,MATCH(ROUNDUP((X$1)/10,0)*10,[1]Hugst!$R$4:$W$4,0))))</f>
        <v>1296.0622413109913</v>
      </c>
      <c r="Y120" s="168">
        <f ca="1">IF($C120-Y$1&lt;År1,0,X119*(1-VLOOKUP($A120,[1]Hugst!$R$5:$W$9,MATCH(ROUNDUP((Y$1)/10,0)*10,[1]Hugst!$R$4:$W$4,0))))</f>
        <v>1294.6682671008919</v>
      </c>
      <c r="Z120" s="168">
        <f ca="1">IF($C120-Z$1&lt;År1,0,Y119*(1-VLOOKUP($A120,[1]Hugst!$R$5:$W$9,MATCH(ROUNDUP((Z$1)/10,0)*10,[1]Hugst!$R$4:$W$4,0))))</f>
        <v>1290.5486982098478</v>
      </c>
      <c r="AA120" s="168">
        <f ca="1">IF($C120-AA$1&lt;År1,0,Z119*(1-VLOOKUP($A120,[1]Hugst!$R$5:$W$9,MATCH(ROUNDUP((AA$1)/10,0)*10,[1]Hugst!$R$4:$W$4,0))))</f>
        <v>1281.5280065442255</v>
      </c>
      <c r="AB120" s="168">
        <f ca="1">IF($C120-AB$1&lt;År1,0,AA119*(1-VLOOKUP($A120,[1]Hugst!$R$5:$W$9,MATCH(ROUNDUP((AB$1)/10,0)*10,[1]Hugst!$R$4:$W$4,0))))</f>
        <v>1262.7134983213889</v>
      </c>
      <c r="AC120" s="168">
        <f ca="1">IF($C120-AC$1&lt;År1,0,AB119*(1-VLOOKUP($A120,[1]Hugst!$R$5:$W$9,MATCH(ROUNDUP((AC$1)/10,0)*10,[1]Hugst!$R$4:$W$4,0))))</f>
        <v>1224.3367682197475</v>
      </c>
      <c r="AD120" s="168">
        <f ca="1">IF($C120-AD$1&lt;År1,0,AC119*(1-VLOOKUP($A120,[1]Hugst!$R$5:$W$9,MATCH(ROUNDUP((AD$1)/10,0)*10,[1]Hugst!$R$4:$W$4,0))))</f>
        <v>1146.8949287950429</v>
      </c>
      <c r="AE120" s="168">
        <f ca="1">IF($C120-AE$1&lt;År1,0,AD119*(1-VLOOKUP($A120,[1]Hugst!$R$5:$W$9,MATCH(ROUNDUP((AE$1)/10,0)*10,[1]Hugst!$R$4:$W$4,0))))</f>
        <v>991.44995148159887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563.87463382183614</v>
      </c>
      <c r="E121" s="168">
        <f t="shared" ca="1" si="2"/>
        <v>30.849189352662506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1003.3551461831145</v>
      </c>
      <c r="G121" s="168">
        <f ca="1">IF($C121-G$1&lt;År1,0,F120*(1-VLOOKUP($A121,[1]Hugst!$R$5:$W$9,MATCH(ROUNDUP((G$1)/10,0)*10,[1]Hugst!$R$4:$W$4,0))))</f>
        <v>1003.9798613803976</v>
      </c>
      <c r="H121" s="168">
        <f ca="1">IF($C121-H$1&lt;År1,0,G120*(1-VLOOKUP($A121,[1]Hugst!$R$5:$W$9,MATCH(ROUNDUP((H$1)/10,0)*10,[1]Hugst!$R$4:$W$4,0))))</f>
        <v>1004.4270178412247</v>
      </c>
      <c r="I121" s="168">
        <f ca="1">IF($C121-I$1&lt;År1,0,H120*(1-VLOOKUP($A121,[1]Hugst!$R$5:$W$9,MATCH(ROUNDUP((I$1)/10,0)*10,[1]Hugst!$R$4:$W$4,0))))</f>
        <v>1004.617342507902</v>
      </c>
      <c r="J121" s="168">
        <f ca="1">IF($C121-J$1&lt;År1,0,I120*(1-VLOOKUP($A121,[1]Hugst!$R$5:$W$9,MATCH(ROUNDUP((J$1)/10,0)*10,[1]Hugst!$R$4:$W$4,0))))</f>
        <v>1004.4381638890711</v>
      </c>
      <c r="K121" s="168">
        <f ca="1">IF($C121-K$1&lt;År1,0,J120*(1-VLOOKUP($A121,[1]Hugst!$R$5:$W$9,MATCH(ROUNDUP((K$1)/10,0)*10,[1]Hugst!$R$4:$W$4,0))))</f>
        <v>1003.7296941094339</v>
      </c>
      <c r="L121" s="168">
        <f ca="1">IF($C121-L$1&lt;År1,0,K120*(1-VLOOKUP($A121,[1]Hugst!$R$5:$W$9,MATCH(ROUNDUP((L$1)/10,0)*10,[1]Hugst!$R$4:$W$4,0))))</f>
        <v>1002.2660276020193</v>
      </c>
      <c r="M121" s="168">
        <f ca="1">IF($C121-M$1&lt;År1,0,L120*(1-VLOOKUP($A121,[1]Hugst!$R$5:$W$9,MATCH(ROUNDUP((M$1)/10,0)*10,[1]Hugst!$R$4:$W$4,0))))</f>
        <v>998.75469187675685</v>
      </c>
      <c r="N121" s="168">
        <f ca="1">IF($C121-N$1&lt;År1,0,M120*(1-VLOOKUP($A121,[1]Hugst!$R$5:$W$9,MATCH(ROUNDUP((N$1)/10,0)*10,[1]Hugst!$R$4:$W$4,0))))</f>
        <v>993.64052408207044</v>
      </c>
      <c r="O121" s="168">
        <f ca="1">IF($C121-O$1&lt;År1,0,N120*(1-VLOOKUP($A121,[1]Hugst!$R$5:$W$9,MATCH(ROUNDUP((O$1)/10,0)*10,[1]Hugst!$R$4:$W$4,0))))</f>
        <v>985.92729068853259</v>
      </c>
      <c r="P121" s="168">
        <f ca="1">IF($C121-P$1&lt;År1,0,O120*(1-VLOOKUP($A121,[1]Hugst!$R$5:$W$9,MATCH(ROUNDUP((P$1)/10,0)*10,[1]Hugst!$R$4:$W$4,0))))</f>
        <v>973.01213970121648</v>
      </c>
      <c r="Q121" s="168">
        <f ca="1">IF($C121-Q$1&lt;År1,0,P120*(1-VLOOKUP($A121,[1]Hugst!$R$5:$W$9,MATCH(ROUNDUP((Q$1)/10,0)*10,[1]Hugst!$R$4:$W$4,0))))</f>
        <v>954.8406659929658</v>
      </c>
      <c r="R121" s="168">
        <f ca="1">IF($C121-R$1&lt;År1,0,Q120*(1-VLOOKUP($A121,[1]Hugst!$R$5:$W$9,MATCH(ROUNDUP((R$1)/10,0)*10,[1]Hugst!$R$4:$W$4,0))))</f>
        <v>929.17103140366476</v>
      </c>
      <c r="S121" s="168">
        <f ca="1">IF($C121-S$1&lt;År1,0,R120*(1-VLOOKUP($A121,[1]Hugst!$R$5:$W$9,MATCH(ROUNDUP((S$1)/10,0)*10,[1]Hugst!$R$4:$W$4,0))))</f>
        <v>892.80766254585819</v>
      </c>
      <c r="T121" s="168">
        <f ca="1">IF($C121-T$1&lt;År1,0,S120*(1-VLOOKUP($A121,[1]Hugst!$R$5:$W$9,MATCH(ROUNDUP((T$1)/10,0)*10,[1]Hugst!$R$4:$W$4,0))))</f>
        <v>841.19675014637494</v>
      </c>
      <c r="U121" s="168">
        <f ca="1">IF($C121-U$1&lt;År1,0,T120*(1-VLOOKUP($A121,[1]Hugst!$R$5:$W$9,MATCH(ROUNDUP((U$1)/10,0)*10,[1]Hugst!$R$4:$W$4,0))))</f>
        <v>767.85143051319949</v>
      </c>
      <c r="V121" s="168">
        <f ca="1">IF($C121-V$1&lt;År1,0,U120*(1-VLOOKUP($A121,[1]Hugst!$R$5:$W$9,MATCH(ROUNDUP((V$1)/10,0)*10,[1]Hugst!$R$4:$W$4,0))))</f>
        <v>1294.6179952340938</v>
      </c>
      <c r="W121" s="168">
        <f ca="1">IF($C121-W$1&lt;År1,0,V120*(1-VLOOKUP($A121,[1]Hugst!$R$5:$W$9,MATCH(ROUNDUP((W$1)/10,0)*10,[1]Hugst!$R$4:$W$4,0))))</f>
        <v>1293.8189986122361</v>
      </c>
      <c r="X121" s="168">
        <f ca="1">IF($C121-X$1&lt;År1,0,W120*(1-VLOOKUP($A121,[1]Hugst!$R$5:$W$9,MATCH(ROUNDUP((X$1)/10,0)*10,[1]Hugst!$R$4:$W$4,0))))</f>
        <v>1294.2556740422667</v>
      </c>
      <c r="Y121" s="168">
        <f ca="1">IF($C121-Y$1&lt;År1,0,X120*(1-VLOOKUP($A121,[1]Hugst!$R$5:$W$9,MATCH(ROUNDUP((Y$1)/10,0)*10,[1]Hugst!$R$4:$W$4,0))))</f>
        <v>1294.0851972140763</v>
      </c>
      <c r="Z121" s="168">
        <f ca="1">IF($C121-Z$1&lt;År1,0,Y120*(1-VLOOKUP($A121,[1]Hugst!$R$5:$W$9,MATCH(ROUNDUP((Z$1)/10,0)*10,[1]Hugst!$R$4:$W$4,0))))</f>
        <v>1292.4190552809284</v>
      </c>
      <c r="AA121" s="168">
        <f ca="1">IF($C121-AA$1&lt;År1,0,Z120*(1-VLOOKUP($A121,[1]Hugst!$R$5:$W$9,MATCH(ROUNDUP((AA$1)/10,0)*10,[1]Hugst!$R$4:$W$4,0))))</f>
        <v>1288.3066432680425</v>
      </c>
      <c r="AB121" s="168">
        <f ca="1">IF($C121-AB$1&lt;År1,0,AA120*(1-VLOOKUP($A121,[1]Hugst!$R$5:$W$9,MATCH(ROUNDUP((AB$1)/10,0)*10,[1]Hugst!$R$4:$W$4,0))))</f>
        <v>1279.3016231430258</v>
      </c>
      <c r="AC121" s="168">
        <f ca="1">IF($C121-AC$1&lt;År1,0,AB120*(1-VLOOKUP($A121,[1]Hugst!$R$5:$W$9,MATCH(ROUNDUP((AC$1)/10,0)*10,[1]Hugst!$R$4:$W$4,0))))</f>
        <v>1260.5198011421016</v>
      </c>
      <c r="AD121" s="168">
        <f ca="1">IF($C121-AD$1&lt;År1,0,AC120*(1-VLOOKUP($A121,[1]Hugst!$R$5:$W$9,MATCH(ROUNDUP((AD$1)/10,0)*10,[1]Hugst!$R$4:$W$4,0))))</f>
        <v>1222.2097424783487</v>
      </c>
      <c r="AE121" s="168">
        <f ca="1">IF($C121-AE$1&lt;År1,0,AD120*(1-VLOOKUP($A121,[1]Hugst!$R$5:$W$9,MATCH(ROUNDUP((AE$1)/10,0)*10,[1]Hugst!$R$4:$W$4,0))))</f>
        <v>1144.9024418424751</v>
      </c>
      <c r="AF121" s="168">
        <f ca="1">IF($C121-AF$1&lt;År1,0,AE120*(1-VLOOKUP($A121,[1]Hugst!$R$5:$W$9,MATCH(ROUNDUP((AF$1)/10,0)*10,[1]Hugst!$R$4:$W$4,0))))</f>
        <v>989.72751724385535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561.40010190124224</v>
      </c>
      <c r="E122" s="168">
        <f t="shared" ca="1" si="2"/>
        <v>32.577133046012023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1002.6085579558701</v>
      </c>
      <c r="G122" s="168">
        <f ca="1">IF($C122-G$1&lt;År1,0,F121*(1-VLOOKUP($A122,[1]Hugst!$R$5:$W$9,MATCH(ROUNDUP((G$1)/10,0)*10,[1]Hugst!$R$4:$W$4,0))))</f>
        <v>1003.3551461831145</v>
      </c>
      <c r="H122" s="168">
        <f ca="1">IF($C122-H$1&lt;År1,0,G121*(1-VLOOKUP($A122,[1]Hugst!$R$5:$W$9,MATCH(ROUNDUP((H$1)/10,0)*10,[1]Hugst!$R$4:$W$4,0))))</f>
        <v>1003.9798613803976</v>
      </c>
      <c r="I122" s="168">
        <f ca="1">IF($C122-I$1&lt;År1,0,H121*(1-VLOOKUP($A122,[1]Hugst!$R$5:$W$9,MATCH(ROUNDUP((I$1)/10,0)*10,[1]Hugst!$R$4:$W$4,0))))</f>
        <v>1004.4270178412247</v>
      </c>
      <c r="J122" s="168">
        <f ca="1">IF($C122-J$1&lt;År1,0,I121*(1-VLOOKUP($A122,[1]Hugst!$R$5:$W$9,MATCH(ROUNDUP((J$1)/10,0)*10,[1]Hugst!$R$4:$W$4,0))))</f>
        <v>1004.617342507902</v>
      </c>
      <c r="K122" s="168">
        <f ca="1">IF($C122-K$1&lt;År1,0,J121*(1-VLOOKUP($A122,[1]Hugst!$R$5:$W$9,MATCH(ROUNDUP((K$1)/10,0)*10,[1]Hugst!$R$4:$W$4,0))))</f>
        <v>1004.4381638890711</v>
      </c>
      <c r="L122" s="168">
        <f ca="1">IF($C122-L$1&lt;År1,0,K121*(1-VLOOKUP($A122,[1]Hugst!$R$5:$W$9,MATCH(ROUNDUP((L$1)/10,0)*10,[1]Hugst!$R$4:$W$4,0))))</f>
        <v>1003.7296941094339</v>
      </c>
      <c r="M122" s="168">
        <f ca="1">IF($C122-M$1&lt;År1,0,L121*(1-VLOOKUP($A122,[1]Hugst!$R$5:$W$9,MATCH(ROUNDUP((M$1)/10,0)*10,[1]Hugst!$R$4:$W$4,0))))</f>
        <v>1002.2660276020193</v>
      </c>
      <c r="N122" s="168">
        <f ca="1">IF($C122-N$1&lt;År1,0,M121*(1-VLOOKUP($A122,[1]Hugst!$R$5:$W$9,MATCH(ROUNDUP((N$1)/10,0)*10,[1]Hugst!$R$4:$W$4,0))))</f>
        <v>998.75469187675685</v>
      </c>
      <c r="O122" s="168">
        <f ca="1">IF($C122-O$1&lt;År1,0,N121*(1-VLOOKUP($A122,[1]Hugst!$R$5:$W$9,MATCH(ROUNDUP((O$1)/10,0)*10,[1]Hugst!$R$4:$W$4,0))))</f>
        <v>993.64052408207044</v>
      </c>
      <c r="P122" s="168">
        <f ca="1">IF($C122-P$1&lt;År1,0,O121*(1-VLOOKUP($A122,[1]Hugst!$R$5:$W$9,MATCH(ROUNDUP((P$1)/10,0)*10,[1]Hugst!$R$4:$W$4,0))))</f>
        <v>984.42333380443142</v>
      </c>
      <c r="Q122" s="168">
        <f ca="1">IF($C122-Q$1&lt;År1,0,P121*(1-VLOOKUP($A122,[1]Hugst!$R$5:$W$9,MATCH(ROUNDUP((Q$1)/10,0)*10,[1]Hugst!$R$4:$W$4,0))))</f>
        <v>971.52788389489251</v>
      </c>
      <c r="R122" s="168">
        <f ca="1">IF($C122-R$1&lt;År1,0,Q121*(1-VLOOKUP($A122,[1]Hugst!$R$5:$W$9,MATCH(ROUNDUP((R$1)/10,0)*10,[1]Hugst!$R$4:$W$4,0))))</f>
        <v>953.38412938382396</v>
      </c>
      <c r="S122" s="168">
        <f ca="1">IF($C122-S$1&lt;År1,0,R121*(1-VLOOKUP($A122,[1]Hugst!$R$5:$W$9,MATCH(ROUNDUP((S$1)/10,0)*10,[1]Hugst!$R$4:$W$4,0))))</f>
        <v>927.75365186423539</v>
      </c>
      <c r="T122" s="168">
        <f ca="1">IF($C122-T$1&lt;År1,0,S121*(1-VLOOKUP($A122,[1]Hugst!$R$5:$W$9,MATCH(ROUNDUP((T$1)/10,0)*10,[1]Hugst!$R$4:$W$4,0))))</f>
        <v>891.4457525521442</v>
      </c>
      <c r="U122" s="168">
        <f ca="1">IF($C122-U$1&lt;År1,0,T121*(1-VLOOKUP($A122,[1]Hugst!$R$5:$W$9,MATCH(ROUNDUP((U$1)/10,0)*10,[1]Hugst!$R$4:$W$4,0))))</f>
        <v>839.91356866310082</v>
      </c>
      <c r="V122" s="168">
        <f ca="1">IF($C122-V$1&lt;År1,0,U121*(1-VLOOKUP($A122,[1]Hugst!$R$5:$W$9,MATCH(ROUNDUP((V$1)/10,0)*10,[1]Hugst!$R$4:$W$4,0))))</f>
        <v>766.68013172089115</v>
      </c>
      <c r="W122" s="168">
        <f ca="1">IF($C122-W$1&lt;År1,0,V121*(1-VLOOKUP($A122,[1]Hugst!$R$5:$W$9,MATCH(ROUNDUP((W$1)/10,0)*10,[1]Hugst!$R$4:$W$4,0))))</f>
        <v>1292.6431542244145</v>
      </c>
      <c r="X122" s="168">
        <f ca="1">IF($C122-X$1&lt;År1,0,W121*(1-VLOOKUP($A122,[1]Hugst!$R$5:$W$9,MATCH(ROUNDUP((X$1)/10,0)*10,[1]Hugst!$R$4:$W$4,0))))</f>
        <v>1291.8453764109631</v>
      </c>
      <c r="Y122" s="168">
        <f ca="1">IF($C122-Y$1&lt;År1,0,X121*(1-VLOOKUP($A122,[1]Hugst!$R$5:$W$9,MATCH(ROUNDUP((Y$1)/10,0)*10,[1]Hugst!$R$4:$W$4,0))))</f>
        <v>1292.2813857259309</v>
      </c>
      <c r="Z122" s="168">
        <f ca="1">IF($C122-Z$1&lt;År1,0,Y121*(1-VLOOKUP($A122,[1]Hugst!$R$5:$W$9,MATCH(ROUNDUP((Z$1)/10,0)*10,[1]Hugst!$R$4:$W$4,0))))</f>
        <v>1291.8369983545094</v>
      </c>
      <c r="AA122" s="168">
        <f ca="1">IF($C122-AA$1&lt;År1,0,Z121*(1-VLOOKUP($A122,[1]Hugst!$R$5:$W$9,MATCH(ROUNDUP((AA$1)/10,0)*10,[1]Hugst!$R$4:$W$4,0))))</f>
        <v>1290.1737509899742</v>
      </c>
      <c r="AB122" s="168">
        <f ca="1">IF($C122-AB$1&lt;År1,0,AA121*(1-VLOOKUP($A122,[1]Hugst!$R$5:$W$9,MATCH(ROUNDUP((AB$1)/10,0)*10,[1]Hugst!$R$4:$W$4,0))))</f>
        <v>1286.068483421687</v>
      </c>
      <c r="AC122" s="168">
        <f ca="1">IF($C122-AC$1&lt;År1,0,AB121*(1-VLOOKUP($A122,[1]Hugst!$R$5:$W$9,MATCH(ROUNDUP((AC$1)/10,0)*10,[1]Hugst!$R$4:$W$4,0))))</f>
        <v>1277.0791076112941</v>
      </c>
      <c r="AD122" s="168">
        <f ca="1">IF($C122-AD$1&lt;År1,0,AC121*(1-VLOOKUP($A122,[1]Hugst!$R$5:$W$9,MATCH(ROUNDUP((AD$1)/10,0)*10,[1]Hugst!$R$4:$W$4,0))))</f>
        <v>1258.329915046897</v>
      </c>
      <c r="AE122" s="168">
        <f ca="1">IF($C122-AE$1&lt;År1,0,AD121*(1-VLOOKUP($A122,[1]Hugst!$R$5:$W$9,MATCH(ROUNDUP((AE$1)/10,0)*10,[1]Hugst!$R$4:$W$4,0))))</f>
        <v>1220.0864119935345</v>
      </c>
      <c r="AF122" s="168">
        <f ca="1">IF($C122-AF$1&lt;År1,0,AE121*(1-VLOOKUP($A122,[1]Hugst!$R$5:$W$9,MATCH(ROUNDUP((AF$1)/10,0)*10,[1]Hugst!$R$4:$W$4,0))))</f>
        <v>1142.9134164138504</v>
      </c>
      <c r="AG122" s="168">
        <f ca="1">IF($C122-AG$1&lt;År1,0,AF121*(1-VLOOKUP($A122,[1]Hugst!$R$5:$W$9,MATCH(ROUNDUP((AG$1)/10,0)*10,[1]Hugst!$R$4:$W$4,0))))</f>
        <v>988.00807537067737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558.83449026570156</v>
      </c>
      <c r="E123" s="168">
        <f t="shared" ca="1" si="2"/>
        <v>34.313353795758303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1001.7791670700757</v>
      </c>
      <c r="G123" s="168">
        <f ca="1">IF($C123-G$1&lt;År1,0,F122*(1-VLOOKUP($A123,[1]Hugst!$R$5:$W$9,MATCH(ROUNDUP((G$1)/10,0)*10,[1]Hugst!$R$4:$W$4,0))))</f>
        <v>1002.6085579558701</v>
      </c>
      <c r="H123" s="168">
        <f ca="1">IF($C123-H$1&lt;År1,0,G122*(1-VLOOKUP($A123,[1]Hugst!$R$5:$W$9,MATCH(ROUNDUP((H$1)/10,0)*10,[1]Hugst!$R$4:$W$4,0))))</f>
        <v>1003.3551461831145</v>
      </c>
      <c r="I123" s="168">
        <f ca="1">IF($C123-I$1&lt;År1,0,H122*(1-VLOOKUP($A123,[1]Hugst!$R$5:$W$9,MATCH(ROUNDUP((I$1)/10,0)*10,[1]Hugst!$R$4:$W$4,0))))</f>
        <v>1003.9798613803976</v>
      </c>
      <c r="J123" s="168">
        <f ca="1">IF($C123-J$1&lt;År1,0,I122*(1-VLOOKUP($A123,[1]Hugst!$R$5:$W$9,MATCH(ROUNDUP((J$1)/10,0)*10,[1]Hugst!$R$4:$W$4,0))))</f>
        <v>1004.4270178412247</v>
      </c>
      <c r="K123" s="168">
        <f ca="1">IF($C123-K$1&lt;År1,0,J122*(1-VLOOKUP($A123,[1]Hugst!$R$5:$W$9,MATCH(ROUNDUP((K$1)/10,0)*10,[1]Hugst!$R$4:$W$4,0))))</f>
        <v>1004.617342507902</v>
      </c>
      <c r="L123" s="168">
        <f ca="1">IF($C123-L$1&lt;År1,0,K122*(1-VLOOKUP($A123,[1]Hugst!$R$5:$W$9,MATCH(ROUNDUP((L$1)/10,0)*10,[1]Hugst!$R$4:$W$4,0))))</f>
        <v>1004.4381638890711</v>
      </c>
      <c r="M123" s="168">
        <f ca="1">IF($C123-M$1&lt;År1,0,L122*(1-VLOOKUP($A123,[1]Hugst!$R$5:$W$9,MATCH(ROUNDUP((M$1)/10,0)*10,[1]Hugst!$R$4:$W$4,0))))</f>
        <v>1003.7296941094339</v>
      </c>
      <c r="N123" s="168">
        <f ca="1">IF($C123-N$1&lt;År1,0,M122*(1-VLOOKUP($A123,[1]Hugst!$R$5:$W$9,MATCH(ROUNDUP((N$1)/10,0)*10,[1]Hugst!$R$4:$W$4,0))))</f>
        <v>1002.2660276020193</v>
      </c>
      <c r="O123" s="168">
        <f ca="1">IF($C123-O$1&lt;År1,0,N122*(1-VLOOKUP($A123,[1]Hugst!$R$5:$W$9,MATCH(ROUNDUP((O$1)/10,0)*10,[1]Hugst!$R$4:$W$4,0))))</f>
        <v>998.75469187675685</v>
      </c>
      <c r="P123" s="168">
        <f ca="1">IF($C123-P$1&lt;År1,0,O122*(1-VLOOKUP($A123,[1]Hugst!$R$5:$W$9,MATCH(ROUNDUP((P$1)/10,0)*10,[1]Hugst!$R$4:$W$4,0))))</f>
        <v>992.12480124872491</v>
      </c>
      <c r="Q123" s="168">
        <f ca="1">IF($C123-Q$1&lt;År1,0,P122*(1-VLOOKUP($A123,[1]Hugst!$R$5:$W$9,MATCH(ROUNDUP((Q$1)/10,0)*10,[1]Hugst!$R$4:$W$4,0))))</f>
        <v>982.92167109184834</v>
      </c>
      <c r="R123" s="168">
        <f ca="1">IF($C123-R$1&lt;År1,0,Q122*(1-VLOOKUP($A123,[1]Hugst!$R$5:$W$9,MATCH(ROUNDUP((R$1)/10,0)*10,[1]Hugst!$R$4:$W$4,0))))</f>
        <v>970.04589220759522</v>
      </c>
      <c r="S123" s="168">
        <f ca="1">IF($C123-S$1&lt;År1,0,R122*(1-VLOOKUP($A123,[1]Hugst!$R$5:$W$9,MATCH(ROUNDUP((S$1)/10,0)*10,[1]Hugst!$R$4:$W$4,0))))</f>
        <v>951.92981461018758</v>
      </c>
      <c r="T123" s="168">
        <f ca="1">IF($C123-T$1&lt;År1,0,S122*(1-VLOOKUP($A123,[1]Hugst!$R$5:$W$9,MATCH(ROUNDUP((T$1)/10,0)*10,[1]Hugst!$R$4:$W$4,0))))</f>
        <v>926.33843442918828</v>
      </c>
      <c r="U123" s="168">
        <f ca="1">IF($C123-U$1&lt;År1,0,T122*(1-VLOOKUP($A123,[1]Hugst!$R$5:$W$9,MATCH(ROUNDUP((U$1)/10,0)*10,[1]Hugst!$R$4:$W$4,0))))</f>
        <v>890.08592004825107</v>
      </c>
      <c r="V123" s="168">
        <f ca="1">IF($C123-V$1&lt;År1,0,U122*(1-VLOOKUP($A123,[1]Hugst!$R$5:$W$9,MATCH(ROUNDUP((V$1)/10,0)*10,[1]Hugst!$R$4:$W$4,0))))</f>
        <v>838.63234457530962</v>
      </c>
      <c r="W123" s="168">
        <f ca="1">IF($C123-W$1&lt;År1,0,V122*(1-VLOOKUP($A123,[1]Hugst!$R$5:$W$9,MATCH(ROUNDUP((W$1)/10,0)*10,[1]Hugst!$R$4:$W$4,0))))</f>
        <v>765.51061965555414</v>
      </c>
      <c r="X123" s="168">
        <f ca="1">IF($C123-X$1&lt;År1,0,W122*(1-VLOOKUP($A123,[1]Hugst!$R$5:$W$9,MATCH(ROUNDUP((X$1)/10,0)*10,[1]Hugst!$R$4:$W$4,0))))</f>
        <v>1290.6713256840721</v>
      </c>
      <c r="Y123" s="168">
        <f ca="1">IF($C123-Y$1&lt;År1,0,X122*(1-VLOOKUP($A123,[1]Hugst!$R$5:$W$9,MATCH(ROUNDUP((Y$1)/10,0)*10,[1]Hugst!$R$4:$W$4,0))))</f>
        <v>1289.8747648198278</v>
      </c>
      <c r="Z123" s="168">
        <f ca="1">IF($C123-Z$1&lt;År1,0,Y122*(1-VLOOKUP($A123,[1]Hugst!$R$5:$W$9,MATCH(ROUNDUP((Z$1)/10,0)*10,[1]Hugst!$R$4:$W$4,0))))</f>
        <v>1290.0363206066613</v>
      </c>
      <c r="AA123" s="168">
        <f ca="1">IF($C123-AA$1&lt;År1,0,Z122*(1-VLOOKUP($A123,[1]Hugst!$R$5:$W$9,MATCH(ROUNDUP((AA$1)/10,0)*10,[1]Hugst!$R$4:$W$4,0))))</f>
        <v>1289.5927052641478</v>
      </c>
      <c r="AB123" s="168">
        <f ca="1">IF($C123-AB$1&lt;År1,0,AA122*(1-VLOOKUP($A123,[1]Hugst!$R$5:$W$9,MATCH(ROUNDUP((AB$1)/10,0)*10,[1]Hugst!$R$4:$W$4,0))))</f>
        <v>1287.9323474395255</v>
      </c>
      <c r="AC123" s="168">
        <f ca="1">IF($C123-AC$1&lt;År1,0,AB122*(1-VLOOKUP($A123,[1]Hugst!$R$5:$W$9,MATCH(ROUNDUP((AC$1)/10,0)*10,[1]Hugst!$R$4:$W$4,0))))</f>
        <v>1283.834211903878</v>
      </c>
      <c r="AD123" s="168">
        <f ca="1">IF($C123-AD$1&lt;År1,0,AC122*(1-VLOOKUP($A123,[1]Hugst!$R$5:$W$9,MATCH(ROUNDUP((AD$1)/10,0)*10,[1]Hugst!$R$4:$W$4,0))))</f>
        <v>1274.8604532294271</v>
      </c>
      <c r="AE123" s="168">
        <f ca="1">IF($C123-AE$1&lt;År1,0,AD122*(1-VLOOKUP($A123,[1]Hugst!$R$5:$W$9,MATCH(ROUNDUP((AE$1)/10,0)*10,[1]Hugst!$R$4:$W$4,0))))</f>
        <v>1256.143833414824</v>
      </c>
      <c r="AF123" s="168">
        <f ca="1">IF($C123-AF$1&lt;År1,0,AE122*(1-VLOOKUP($A123,[1]Hugst!$R$5:$W$9,MATCH(ROUNDUP((AF$1)/10,0)*10,[1]Hugst!$R$4:$W$4,0))))</f>
        <v>1217.9667703455796</v>
      </c>
      <c r="AG123" s="168">
        <f ca="1">IF($C123-AG$1&lt;År1,0,AF122*(1-VLOOKUP($A123,[1]Hugst!$R$5:$W$9,MATCH(ROUNDUP((AG$1)/10,0)*10,[1]Hugst!$R$4:$W$4,0))))</f>
        <v>1140.9278464955044</v>
      </c>
      <c r="AH123" s="168">
        <f ca="1">IF($C123-AH$1&lt;År1,0,AG122*(1-VLOOKUP($A123,[1]Hugst!$R$5:$W$9,MATCH(ROUNDUP((AH$1)/10,0)*10,[1]Hugst!$R$4:$W$4,0))))</f>
        <v>986.29162066346555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556.2092900261548</v>
      </c>
      <c r="E124" s="168">
        <f t="shared" ca="1" si="2"/>
        <v>36.053748067661218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1000.8943611024318</v>
      </c>
      <c r="G124" s="168">
        <f ca="1">IF($C124-G$1&lt;År1,0,F123*(1-VLOOKUP($A124,[1]Hugst!$R$5:$W$9,MATCH(ROUNDUP((G$1)/10,0)*10,[1]Hugst!$R$4:$W$4,0))))</f>
        <v>1001.7791670700757</v>
      </c>
      <c r="H124" s="168">
        <f ca="1">IF($C124-H$1&lt;År1,0,G123*(1-VLOOKUP($A124,[1]Hugst!$R$5:$W$9,MATCH(ROUNDUP((H$1)/10,0)*10,[1]Hugst!$R$4:$W$4,0))))</f>
        <v>1002.6085579558701</v>
      </c>
      <c r="I124" s="168">
        <f ca="1">IF($C124-I$1&lt;År1,0,H123*(1-VLOOKUP($A124,[1]Hugst!$R$5:$W$9,MATCH(ROUNDUP((I$1)/10,0)*10,[1]Hugst!$R$4:$W$4,0))))</f>
        <v>1003.3551461831145</v>
      </c>
      <c r="J124" s="168">
        <f ca="1">IF($C124-J$1&lt;År1,0,I123*(1-VLOOKUP($A124,[1]Hugst!$R$5:$W$9,MATCH(ROUNDUP((J$1)/10,0)*10,[1]Hugst!$R$4:$W$4,0))))</f>
        <v>1003.9798613803976</v>
      </c>
      <c r="K124" s="168">
        <f ca="1">IF($C124-K$1&lt;År1,0,J123*(1-VLOOKUP($A124,[1]Hugst!$R$5:$W$9,MATCH(ROUNDUP((K$1)/10,0)*10,[1]Hugst!$R$4:$W$4,0))))</f>
        <v>1004.4270178412247</v>
      </c>
      <c r="L124" s="168">
        <f ca="1">IF($C124-L$1&lt;År1,0,K123*(1-VLOOKUP($A124,[1]Hugst!$R$5:$W$9,MATCH(ROUNDUP((L$1)/10,0)*10,[1]Hugst!$R$4:$W$4,0))))</f>
        <v>1004.617342507902</v>
      </c>
      <c r="M124" s="168">
        <f ca="1">IF($C124-M$1&lt;År1,0,L123*(1-VLOOKUP($A124,[1]Hugst!$R$5:$W$9,MATCH(ROUNDUP((M$1)/10,0)*10,[1]Hugst!$R$4:$W$4,0))))</f>
        <v>1004.4381638890711</v>
      </c>
      <c r="N124" s="168">
        <f ca="1">IF($C124-N$1&lt;År1,0,M123*(1-VLOOKUP($A124,[1]Hugst!$R$5:$W$9,MATCH(ROUNDUP((N$1)/10,0)*10,[1]Hugst!$R$4:$W$4,0))))</f>
        <v>1003.7296941094339</v>
      </c>
      <c r="O124" s="168">
        <f ca="1">IF($C124-O$1&lt;År1,0,N123*(1-VLOOKUP($A124,[1]Hugst!$R$5:$W$9,MATCH(ROUNDUP((O$1)/10,0)*10,[1]Hugst!$R$4:$W$4,0))))</f>
        <v>1002.2660276020193</v>
      </c>
      <c r="P124" s="168">
        <f ca="1">IF($C124-P$1&lt;År1,0,O123*(1-VLOOKUP($A124,[1]Hugst!$R$5:$W$9,MATCH(ROUNDUP((P$1)/10,0)*10,[1]Hugst!$R$4:$W$4,0))))</f>
        <v>997.23116777050416</v>
      </c>
      <c r="Q124" s="168">
        <f ca="1">IF($C124-Q$1&lt;År1,0,P123*(1-VLOOKUP($A124,[1]Hugst!$R$5:$W$9,MATCH(ROUNDUP((Q$1)/10,0)*10,[1]Hugst!$R$4:$W$4,0))))</f>
        <v>990.6113905349556</v>
      </c>
      <c r="R124" s="168">
        <f ca="1">IF($C124-R$1&lt;År1,0,Q123*(1-VLOOKUP($A124,[1]Hugst!$R$5:$W$9,MATCH(ROUNDUP((R$1)/10,0)*10,[1]Hugst!$R$4:$W$4,0))))</f>
        <v>981.42229905119973</v>
      </c>
      <c r="S124" s="168">
        <f ca="1">IF($C124-S$1&lt;År1,0,R123*(1-VLOOKUP($A124,[1]Hugst!$R$5:$W$9,MATCH(ROUNDUP((S$1)/10,0)*10,[1]Hugst!$R$4:$W$4,0))))</f>
        <v>968.56616118558361</v>
      </c>
      <c r="T124" s="168">
        <f ca="1">IF($C124-T$1&lt;År1,0,S123*(1-VLOOKUP($A124,[1]Hugst!$R$5:$W$9,MATCH(ROUNDUP((T$1)/10,0)*10,[1]Hugst!$R$4:$W$4,0))))</f>
        <v>950.47771828281611</v>
      </c>
      <c r="U124" s="168">
        <f ca="1">IF($C124-U$1&lt;År1,0,T123*(1-VLOOKUP($A124,[1]Hugst!$R$5:$W$9,MATCH(ROUNDUP((U$1)/10,0)*10,[1]Hugst!$R$4:$W$4,0))))</f>
        <v>924.925375800398</v>
      </c>
      <c r="V124" s="168">
        <f ca="1">IF($C124-V$1&lt;År1,0,U123*(1-VLOOKUP($A124,[1]Hugst!$R$5:$W$9,MATCH(ROUNDUP((V$1)/10,0)*10,[1]Hugst!$R$4:$W$4,0))))</f>
        <v>888.72816186512659</v>
      </c>
      <c r="W124" s="168">
        <f ca="1">IF($C124-W$1&lt;År1,0,V123*(1-VLOOKUP($A124,[1]Hugst!$R$5:$W$9,MATCH(ROUNDUP((W$1)/10,0)*10,[1]Hugst!$R$4:$W$4,0))))</f>
        <v>837.35307489714387</v>
      </c>
      <c r="X124" s="168">
        <f ca="1">IF($C124-X$1&lt;År1,0,W123*(1-VLOOKUP($A124,[1]Hugst!$R$5:$W$9,MATCH(ROUNDUP((X$1)/10,0)*10,[1]Hugst!$R$4:$W$4,0))))</f>
        <v>764.34289159167281</v>
      </c>
      <c r="Y124" s="168">
        <f ca="1">IF($C124-Y$1&lt;År1,0,X123*(1-VLOOKUP($A124,[1]Hugst!$R$5:$W$9,MATCH(ROUNDUP((Y$1)/10,0)*10,[1]Hugst!$R$4:$W$4,0))))</f>
        <v>1288.7025050177745</v>
      </c>
      <c r="Z124" s="168">
        <f ca="1">IF($C124-Z$1&lt;År1,0,Y123*(1-VLOOKUP($A124,[1]Hugst!$R$5:$W$9,MATCH(ROUNDUP((Z$1)/10,0)*10,[1]Hugst!$R$4:$W$4,0))))</f>
        <v>1287.633880694505</v>
      </c>
      <c r="AA124" s="168">
        <f ca="1">IF($C124-AA$1&lt;År1,0,Z123*(1-VLOOKUP($A124,[1]Hugst!$R$5:$W$9,MATCH(ROUNDUP((AA$1)/10,0)*10,[1]Hugst!$R$4:$W$4,0))))</f>
        <v>1287.7951558123871</v>
      </c>
      <c r="AB124" s="168">
        <f ca="1">IF($C124-AB$1&lt;År1,0,AA123*(1-VLOOKUP($A124,[1]Hugst!$R$5:$W$9,MATCH(ROUNDUP((AB$1)/10,0)*10,[1]Hugst!$R$4:$W$4,0))))</f>
        <v>1287.3523111575448</v>
      </c>
      <c r="AC124" s="168">
        <f ca="1">IF($C124-AC$1&lt;År1,0,AB123*(1-VLOOKUP($A124,[1]Hugst!$R$5:$W$9,MATCH(ROUNDUP((AC$1)/10,0)*10,[1]Hugst!$R$4:$W$4,0))))</f>
        <v>1285.6948378528721</v>
      </c>
      <c r="AD124" s="168">
        <f ca="1">IF($C124-AD$1&lt;År1,0,AC123*(1-VLOOKUP($A124,[1]Hugst!$R$5:$W$9,MATCH(ROUNDUP((AD$1)/10,0)*10,[1]Hugst!$R$4:$W$4,0))))</f>
        <v>1281.6038219594686</v>
      </c>
      <c r="AE124" s="168">
        <f ca="1">IF($C124-AE$1&lt;År1,0,AD123*(1-VLOOKUP($A124,[1]Hugst!$R$5:$W$9,MATCH(ROUNDUP((AE$1)/10,0)*10,[1]Hugst!$R$4:$W$4,0))))</f>
        <v>1272.6456532894945</v>
      </c>
      <c r="AF124" s="168">
        <f ca="1">IF($C124-AF$1&lt;År1,0,AE123*(1-VLOOKUP($A124,[1]Hugst!$R$5:$W$9,MATCH(ROUNDUP((AF$1)/10,0)*10,[1]Hugst!$R$4:$W$4,0))))</f>
        <v>1253.9615496364338</v>
      </c>
      <c r="AG124" s="168">
        <f ca="1">IF($C124-AG$1&lt;År1,0,AF123*(1-VLOOKUP($A124,[1]Hugst!$R$5:$W$9,MATCH(ROUNDUP((AG$1)/10,0)*10,[1]Hugst!$R$4:$W$4,0))))</f>
        <v>1215.8508111259114</v>
      </c>
      <c r="AH124" s="168">
        <f ca="1">IF($C124-AH$1&lt;År1,0,AG123*(1-VLOOKUP($A124,[1]Hugst!$R$5:$W$9,MATCH(ROUNDUP((AH$1)/10,0)*10,[1]Hugst!$R$4:$W$4,0))))</f>
        <v>1138.9457260842198</v>
      </c>
      <c r="AI124" s="168">
        <f ca="1">IF($C124-AI$1&lt;År1,0,AH123*(1-VLOOKUP($A124,[1]Hugst!$R$5:$W$9,MATCH(ROUNDUP((AI$1)/10,0)*10,[1]Hugst!$R$4:$W$4,0))))</f>
        <v>984.57814793265186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553.5465241242706</v>
      </c>
      <c r="E125" s="168">
        <f ca="1">IF(C125=2020,SUM(G125:AJ125),SUM(F124:AJ124)-SUM(G125:AJ125))</f>
        <v>36.961739454811323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999.13958658769775</v>
      </c>
      <c r="G125" s="168">
        <f ca="1">IF($C125-G$1&lt;År1,0,F124*(1-VLOOKUP($A125,[1]Hugst!$R$5:$W$9,MATCH(ROUNDUP((G$1)/10,0)*10,[1]Hugst!$R$4:$W$4,0))))</f>
        <v>1000.8943611024318</v>
      </c>
      <c r="H125" s="168">
        <f ca="1">IF($C125-H$1&lt;År1,0,G124*(1-VLOOKUP($A125,[1]Hugst!$R$5:$W$9,MATCH(ROUNDUP((H$1)/10,0)*10,[1]Hugst!$R$4:$W$4,0))))</f>
        <v>1001.7791670700757</v>
      </c>
      <c r="I125" s="168">
        <f ca="1">IF($C125-I$1&lt;År1,0,H124*(1-VLOOKUP($A125,[1]Hugst!$R$5:$W$9,MATCH(ROUNDUP((I$1)/10,0)*10,[1]Hugst!$R$4:$W$4,0))))</f>
        <v>1002.6085579558701</v>
      </c>
      <c r="J125" s="168">
        <f ca="1">IF($C125-J$1&lt;År1,0,I124*(1-VLOOKUP($A125,[1]Hugst!$R$5:$W$9,MATCH(ROUNDUP((J$1)/10,0)*10,[1]Hugst!$R$4:$W$4,0))))</f>
        <v>1003.3551461831145</v>
      </c>
      <c r="K125" s="168">
        <f ca="1">IF($C125-K$1&lt;År1,0,J124*(1-VLOOKUP($A125,[1]Hugst!$R$5:$W$9,MATCH(ROUNDUP((K$1)/10,0)*10,[1]Hugst!$R$4:$W$4,0))))</f>
        <v>1003.9798613803976</v>
      </c>
      <c r="L125" s="168">
        <f ca="1">IF($C125-L$1&lt;År1,0,K124*(1-VLOOKUP($A125,[1]Hugst!$R$5:$W$9,MATCH(ROUNDUP((L$1)/10,0)*10,[1]Hugst!$R$4:$W$4,0))))</f>
        <v>1004.4270178412247</v>
      </c>
      <c r="M125" s="168">
        <f ca="1">IF($C125-M$1&lt;År1,0,L124*(1-VLOOKUP($A125,[1]Hugst!$R$5:$W$9,MATCH(ROUNDUP((M$1)/10,0)*10,[1]Hugst!$R$4:$W$4,0))))</f>
        <v>1004.617342507902</v>
      </c>
      <c r="N125" s="168">
        <f ca="1">IF($C125-N$1&lt;År1,0,M124*(1-VLOOKUP($A125,[1]Hugst!$R$5:$W$9,MATCH(ROUNDUP((N$1)/10,0)*10,[1]Hugst!$R$4:$W$4,0))))</f>
        <v>1004.4381638890711</v>
      </c>
      <c r="O125" s="168">
        <f ca="1">IF($C125-O$1&lt;År1,0,N124*(1-VLOOKUP($A125,[1]Hugst!$R$5:$W$9,MATCH(ROUNDUP((O$1)/10,0)*10,[1]Hugst!$R$4:$W$4,0))))</f>
        <v>1003.7296941094339</v>
      </c>
      <c r="P125" s="168">
        <f ca="1">IF($C125-P$1&lt;År1,0,O124*(1-VLOOKUP($A125,[1]Hugst!$R$5:$W$9,MATCH(ROUNDUP((P$1)/10,0)*10,[1]Hugst!$R$4:$W$4,0))))</f>
        <v>1000.7371472209314</v>
      </c>
      <c r="Q125" s="168">
        <f ca="1">IF($C125-Q$1&lt;År1,0,P124*(1-VLOOKUP($A125,[1]Hugst!$R$5:$W$9,MATCH(ROUNDUP((Q$1)/10,0)*10,[1]Hugst!$R$4:$W$4,0))))</f>
        <v>995.70996768407451</v>
      </c>
      <c r="R125" s="168">
        <f ca="1">IF($C125-R$1&lt;År1,0,Q124*(1-VLOOKUP($A125,[1]Hugst!$R$5:$W$9,MATCH(ROUNDUP((R$1)/10,0)*10,[1]Hugst!$R$4:$W$4,0))))</f>
        <v>989.10028841380051</v>
      </c>
      <c r="S125" s="168">
        <f ca="1">IF($C125-S$1&lt;År1,0,R124*(1-VLOOKUP($A125,[1]Hugst!$R$5:$W$9,MATCH(ROUNDUP((S$1)/10,0)*10,[1]Hugst!$R$4:$W$4,0))))</f>
        <v>979.92521418824026</v>
      </c>
      <c r="T125" s="168">
        <f ca="1">IF($C125-T$1&lt;År1,0,S124*(1-VLOOKUP($A125,[1]Hugst!$R$5:$W$9,MATCH(ROUNDUP((T$1)/10,0)*10,[1]Hugst!$R$4:$W$4,0))))</f>
        <v>967.08868738038518</v>
      </c>
      <c r="U125" s="168">
        <f ca="1">IF($C125-U$1&lt;År1,0,T124*(1-VLOOKUP($A125,[1]Hugst!$R$5:$W$9,MATCH(ROUNDUP((U$1)/10,0)*10,[1]Hugst!$R$4:$W$4,0))))</f>
        <v>949.02783701763894</v>
      </c>
      <c r="V125" s="168">
        <f ca="1">IF($C125-V$1&lt;År1,0,U124*(1-VLOOKUP($A125,[1]Hugst!$R$5:$W$9,MATCH(ROUNDUP((V$1)/10,0)*10,[1]Hugst!$R$4:$W$4,0))))</f>
        <v>923.51447268477023</v>
      </c>
      <c r="W125" s="168">
        <f ca="1">IF($C125-W$1&lt;År1,0,V124*(1-VLOOKUP($A125,[1]Hugst!$R$5:$W$9,MATCH(ROUNDUP((W$1)/10,0)*10,[1]Hugst!$R$4:$W$4,0))))</f>
        <v>887.37247483855265</v>
      </c>
      <c r="X125" s="168">
        <f ca="1">IF($C125-X$1&lt;År1,0,W124*(1-VLOOKUP($A125,[1]Hugst!$R$5:$W$9,MATCH(ROUNDUP((X$1)/10,0)*10,[1]Hugst!$R$4:$W$4,0))))</f>
        <v>836.07575664730075</v>
      </c>
      <c r="Y125" s="168">
        <f ca="1">IF($C125-Y$1&lt;År1,0,X124*(1-VLOOKUP($A125,[1]Hugst!$R$5:$W$9,MATCH(ROUNDUP((Y$1)/10,0)*10,[1]Hugst!$R$4:$W$4,0))))</f>
        <v>763.17694480788884</v>
      </c>
      <c r="Z125" s="168">
        <f ca="1">IF($C125-Z$1&lt;År1,0,Y124*(1-VLOOKUP($A125,[1]Hugst!$R$5:$W$9,MATCH(ROUNDUP((Z$1)/10,0)*10,[1]Hugst!$R$4:$W$4,0))))</f>
        <v>1286.4636574454978</v>
      </c>
      <c r="AA125" s="168">
        <f ca="1">IF($C125-AA$1&lt;År1,0,Z124*(1-VLOOKUP($A125,[1]Hugst!$R$5:$W$9,MATCH(ROUNDUP((AA$1)/10,0)*10,[1]Hugst!$R$4:$W$4,0))))</f>
        <v>1285.3968896305867</v>
      </c>
      <c r="AB125" s="168">
        <f ca="1">IF($C125-AB$1&lt;År1,0,AA124*(1-VLOOKUP($A125,[1]Hugst!$R$5:$W$9,MATCH(ROUNDUP((AB$1)/10,0)*10,[1]Hugst!$R$4:$W$4,0))))</f>
        <v>1285.5578845671198</v>
      </c>
      <c r="AC125" s="168">
        <f ca="1">IF($C125-AC$1&lt;År1,0,AB124*(1-VLOOKUP($A125,[1]Hugst!$R$5:$W$9,MATCH(ROUNDUP((AC$1)/10,0)*10,[1]Hugst!$R$4:$W$4,0))))</f>
        <v>1285.1158092610422</v>
      </c>
      <c r="AD125" s="168">
        <f ca="1">IF($C125-AD$1&lt;År1,0,AC124*(1-VLOOKUP($A125,[1]Hugst!$R$5:$W$9,MATCH(ROUNDUP((AD$1)/10,0)*10,[1]Hugst!$R$4:$W$4,0))))</f>
        <v>1283.4612154650767</v>
      </c>
      <c r="AE125" s="168">
        <f ca="1">IF($C125-AE$1&lt;År1,0,AD124*(1-VLOOKUP($A125,[1]Hugst!$R$5:$W$9,MATCH(ROUNDUP((AE$1)/10,0)*10,[1]Hugst!$R$4:$W$4,0))))</f>
        <v>1279.3773068450475</v>
      </c>
      <c r="AF125" s="168">
        <f ca="1">IF($C125-AF$1&lt;År1,0,AE124*(1-VLOOKUP($A125,[1]Hugst!$R$5:$W$9,MATCH(ROUNDUP((AF$1)/10,0)*10,[1]Hugst!$R$4:$W$4,0))))</f>
        <v>1270.4347010952204</v>
      </c>
      <c r="AG125" s="168">
        <f ca="1">IF($C125-AG$1&lt;År1,0,AF124*(1-VLOOKUP($A125,[1]Hugst!$R$5:$W$9,MATCH(ROUNDUP((AG$1)/10,0)*10,[1]Hugst!$R$4:$W$4,0))))</f>
        <v>1251.7830571137604</v>
      </c>
      <c r="AH125" s="168">
        <f ca="1">IF($C125-AH$1&lt;År1,0,AG124*(1-VLOOKUP($A125,[1]Hugst!$R$5:$W$9,MATCH(ROUNDUP((AH$1)/10,0)*10,[1]Hugst!$R$4:$W$4,0))))</f>
        <v>1213.7385279370908</v>
      </c>
      <c r="AI125" s="168">
        <f ca="1">IF($C125-AI$1&lt;År1,0,AH124*(1-VLOOKUP($A125,[1]Hugst!$R$5:$W$9,MATCH(ROUNDUP((AI$1)/10,0)*10,[1]Hugst!$R$4:$W$4,0))))</f>
        <v>1136.9670491872091</v>
      </c>
      <c r="AJ125" s="168">
        <f ca="1">IF($C125-AJ$1&lt;År1,0,AI124*(1-VLOOKUP($A125,[1]Hugst!$R$5:$W$9,MATCH(ROUNDUP((AJ$1)/10,0)*10,[1]Hugst!$R$4:$W$4,0))))</f>
        <v>983.70204025864405</v>
      </c>
      <c r="AL125" s="168">
        <f ca="1">SUM(F125:AJ125)</f>
        <v>32882.69582831709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719245.72547528625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5074.9629037056475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7602.5420216999037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4469.265508445983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6996.8446264402392</v>
      </c>
      <c r="G138" s="168">
        <f ca="1">IF($C138-G$1&lt;År1,0,F137*(1-VLOOKUP($A138,[1]Hugst!$R$5:$W$9,MATCH(ROUNDUP((G$1)/10,0)*10,[1]Hugst!$R$4:$W$4,0))))</f>
        <v>7602.5420216999037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3982.6611163108487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6510.2402343051053</v>
      </c>
      <c r="G139" s="168">
        <f ca="1">IF($C139-G$1&lt;År1,0,F138*(1-VLOOKUP($A139,[1]Hugst!$R$5:$W$9,MATCH(ROUNDUP((G$1)/10,0)*10,[1]Hugst!$R$4:$W$4,0))))</f>
        <v>6996.8446264402392</v>
      </c>
      <c r="H139" s="168">
        <f ca="1">IF($C139-H$1&lt;År1,0,G138*(1-VLOOKUP($A139,[1]Hugst!$R$5:$W$9,MATCH(ROUNDUP((H$1)/10,0)*10,[1]Hugst!$R$4:$W$4,0))))</f>
        <v>7602.5420216999037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3591.341359054974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6118.9204770492306</v>
      </c>
      <c r="G140" s="168">
        <f ca="1">IF($C140-G$1&lt;År1,0,F139*(1-VLOOKUP($A140,[1]Hugst!$R$5:$W$9,MATCH(ROUNDUP((G$1)/10,0)*10,[1]Hugst!$R$4:$W$4,0))))</f>
        <v>6510.2402343051053</v>
      </c>
      <c r="H140" s="168">
        <f ca="1">IF($C140-H$1&lt;År1,0,G139*(1-VLOOKUP($A140,[1]Hugst!$R$5:$W$9,MATCH(ROUNDUP((H$1)/10,0)*10,[1]Hugst!$R$4:$W$4,0))))</f>
        <v>6996.8446264402392</v>
      </c>
      <c r="I140" s="168">
        <f ca="1">IF($C140-I$1&lt;År1,0,H139*(1-VLOOKUP($A140,[1]Hugst!$R$5:$W$9,MATCH(ROUNDUP((I$1)/10,0)*10,[1]Hugst!$R$4:$W$4,0))))</f>
        <v>7602.5420216999037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3276.2594909202417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5803.8386089144979</v>
      </c>
      <c r="G141" s="168">
        <f ca="1">IF($C141-G$1&lt;År1,0,F140*(1-VLOOKUP($A141,[1]Hugst!$R$5:$W$9,MATCH(ROUNDUP((G$1)/10,0)*10,[1]Hugst!$R$4:$W$4,0))))</f>
        <v>6118.9204770492306</v>
      </c>
      <c r="H141" s="168">
        <f ca="1">IF($C141-H$1&lt;År1,0,G140*(1-VLOOKUP($A141,[1]Hugst!$R$5:$W$9,MATCH(ROUNDUP((H$1)/10,0)*10,[1]Hugst!$R$4:$W$4,0))))</f>
        <v>6510.2402343051053</v>
      </c>
      <c r="I141" s="168">
        <f ca="1">IF($C141-I$1&lt;År1,0,H140*(1-VLOOKUP($A141,[1]Hugst!$R$5:$W$9,MATCH(ROUNDUP((I$1)/10,0)*10,[1]Hugst!$R$4:$W$4,0))))</f>
        <v>6996.8446264402392</v>
      </c>
      <c r="J141" s="168">
        <f ca="1">IF($C141-J$1&lt;År1,0,I140*(1-VLOOKUP($A141,[1]Hugst!$R$5:$W$9,MATCH(ROUNDUP((J$1)/10,0)*10,[1]Hugst!$R$4:$W$4,0))))</f>
        <v>7602.5420216999037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3022.178064394076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5549.7571823883318</v>
      </c>
      <c r="G142" s="168">
        <f ca="1">IF($C142-G$1&lt;År1,0,F141*(1-VLOOKUP($A142,[1]Hugst!$R$5:$W$9,MATCH(ROUNDUP((G$1)/10,0)*10,[1]Hugst!$R$4:$W$4,0))))</f>
        <v>5803.8386089144979</v>
      </c>
      <c r="H142" s="168">
        <f ca="1">IF($C142-H$1&lt;År1,0,G141*(1-VLOOKUP($A142,[1]Hugst!$R$5:$W$9,MATCH(ROUNDUP((H$1)/10,0)*10,[1]Hugst!$R$4:$W$4,0))))</f>
        <v>6118.9204770492306</v>
      </c>
      <c r="I142" s="168">
        <f ca="1">IF($C142-I$1&lt;År1,0,H141*(1-VLOOKUP($A142,[1]Hugst!$R$5:$W$9,MATCH(ROUNDUP((I$1)/10,0)*10,[1]Hugst!$R$4:$W$4,0))))</f>
        <v>6510.2402343051053</v>
      </c>
      <c r="J142" s="168">
        <f ca="1">IF($C142-J$1&lt;År1,0,I141*(1-VLOOKUP($A142,[1]Hugst!$R$5:$W$9,MATCH(ROUNDUP((J$1)/10,0)*10,[1]Hugst!$R$4:$W$4,0))))</f>
        <v>6996.8446264402392</v>
      </c>
      <c r="K142" s="168">
        <f ca="1">IF($C142-K$1&lt;År1,0,J141*(1-VLOOKUP($A142,[1]Hugst!$R$5:$W$9,MATCH(ROUNDUP((K$1)/10,0)*10,[1]Hugst!$R$4:$W$4,0))))</f>
        <v>7602.5420216999037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2816.9070708148556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5344.4861888091118</v>
      </c>
      <c r="G143" s="168">
        <f ca="1">IF($C143-G$1&lt;År1,0,F142*(1-VLOOKUP($A143,[1]Hugst!$R$5:$W$9,MATCH(ROUNDUP((G$1)/10,0)*10,[1]Hugst!$R$4:$W$4,0))))</f>
        <v>5549.7571823883318</v>
      </c>
      <c r="H143" s="168">
        <f ca="1">IF($C143-H$1&lt;År1,0,G142*(1-VLOOKUP($A143,[1]Hugst!$R$5:$W$9,MATCH(ROUNDUP((H$1)/10,0)*10,[1]Hugst!$R$4:$W$4,0))))</f>
        <v>5803.8386089144979</v>
      </c>
      <c r="I143" s="168">
        <f ca="1">IF($C143-I$1&lt;År1,0,H142*(1-VLOOKUP($A143,[1]Hugst!$R$5:$W$9,MATCH(ROUNDUP((I$1)/10,0)*10,[1]Hugst!$R$4:$W$4,0))))</f>
        <v>6118.9204770492306</v>
      </c>
      <c r="J143" s="168">
        <f ca="1">IF($C143-J$1&lt;År1,0,I142*(1-VLOOKUP($A143,[1]Hugst!$R$5:$W$9,MATCH(ROUNDUP((J$1)/10,0)*10,[1]Hugst!$R$4:$W$4,0))))</f>
        <v>6510.2402343051053</v>
      </c>
      <c r="K143" s="168">
        <f ca="1">IF($C143-K$1&lt;År1,0,J142*(1-VLOOKUP($A143,[1]Hugst!$R$5:$W$9,MATCH(ROUNDUP((K$1)/10,0)*10,[1]Hugst!$R$4:$W$4,0))))</f>
        <v>6996.8446264402392</v>
      </c>
      <c r="L143" s="168">
        <f ca="1">IF($C143-L$1&lt;År1,0,K142*(1-VLOOKUP($A143,[1]Hugst!$R$5:$W$9,MATCH(ROUNDUP((L$1)/10,0)*10,[1]Hugst!$R$4:$W$4,0))))</f>
        <v>7602.5420216999037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2650.6944528549839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5178.2735708492401</v>
      </c>
      <c r="G144" s="168">
        <f ca="1">IF($C144-G$1&lt;År1,0,F143*(1-VLOOKUP($A144,[1]Hugst!$R$5:$W$9,MATCH(ROUNDUP((G$1)/10,0)*10,[1]Hugst!$R$4:$W$4,0))))</f>
        <v>5344.4861888091118</v>
      </c>
      <c r="H144" s="168">
        <f ca="1">IF($C144-H$1&lt;År1,0,G143*(1-VLOOKUP($A144,[1]Hugst!$R$5:$W$9,MATCH(ROUNDUP((H$1)/10,0)*10,[1]Hugst!$R$4:$W$4,0))))</f>
        <v>5549.7571823883318</v>
      </c>
      <c r="I144" s="168">
        <f ca="1">IF($C144-I$1&lt;År1,0,H143*(1-VLOOKUP($A144,[1]Hugst!$R$5:$W$9,MATCH(ROUNDUP((I$1)/10,0)*10,[1]Hugst!$R$4:$W$4,0))))</f>
        <v>5803.8386089144979</v>
      </c>
      <c r="J144" s="168">
        <f ca="1">IF($C144-J$1&lt;År1,0,I143*(1-VLOOKUP($A144,[1]Hugst!$R$5:$W$9,MATCH(ROUNDUP((J$1)/10,0)*10,[1]Hugst!$R$4:$W$4,0))))</f>
        <v>6118.9204770492306</v>
      </c>
      <c r="K144" s="168">
        <f ca="1">IF($C144-K$1&lt;År1,0,J143*(1-VLOOKUP($A144,[1]Hugst!$R$5:$W$9,MATCH(ROUNDUP((K$1)/10,0)*10,[1]Hugst!$R$4:$W$4,0))))</f>
        <v>6510.2402343051053</v>
      </c>
      <c r="L144" s="168">
        <f ca="1">IF($C144-L$1&lt;År1,0,K143*(1-VLOOKUP($A144,[1]Hugst!$R$5:$W$9,MATCH(ROUNDUP((L$1)/10,0)*10,[1]Hugst!$R$4:$W$4,0))))</f>
        <v>6996.8446264402392</v>
      </c>
      <c r="M144" s="168">
        <f ca="1">IF($C144-M$1&lt;År1,0,L143*(1-VLOOKUP($A144,[1]Hugst!$R$5:$W$9,MATCH(ROUNDUP((M$1)/10,0)*10,[1]Hugst!$R$4:$W$4,0))))</f>
        <v>7602.5420216999037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2515.7385145060525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5043.3176325003087</v>
      </c>
      <c r="G145" s="168">
        <f ca="1">IF($C145-G$1&lt;År1,0,F144*(1-VLOOKUP($A145,[1]Hugst!$R$5:$W$9,MATCH(ROUNDUP((G$1)/10,0)*10,[1]Hugst!$R$4:$W$4,0))))</f>
        <v>5178.2735708492401</v>
      </c>
      <c r="H145" s="168">
        <f ca="1">IF($C145-H$1&lt;År1,0,G144*(1-VLOOKUP($A145,[1]Hugst!$R$5:$W$9,MATCH(ROUNDUP((H$1)/10,0)*10,[1]Hugst!$R$4:$W$4,0))))</f>
        <v>5344.4861888091118</v>
      </c>
      <c r="I145" s="168">
        <f ca="1">IF($C145-I$1&lt;År1,0,H144*(1-VLOOKUP($A145,[1]Hugst!$R$5:$W$9,MATCH(ROUNDUP((I$1)/10,0)*10,[1]Hugst!$R$4:$W$4,0))))</f>
        <v>5549.7571823883318</v>
      </c>
      <c r="J145" s="168">
        <f ca="1">IF($C145-J$1&lt;År1,0,I144*(1-VLOOKUP($A145,[1]Hugst!$R$5:$W$9,MATCH(ROUNDUP((J$1)/10,0)*10,[1]Hugst!$R$4:$W$4,0))))</f>
        <v>5803.8386089144979</v>
      </c>
      <c r="K145" s="168">
        <f ca="1">IF($C145-K$1&lt;År1,0,J144*(1-VLOOKUP($A145,[1]Hugst!$R$5:$W$9,MATCH(ROUNDUP((K$1)/10,0)*10,[1]Hugst!$R$4:$W$4,0))))</f>
        <v>6118.9204770492306</v>
      </c>
      <c r="L145" s="168">
        <f ca="1">IF($C145-L$1&lt;År1,0,K144*(1-VLOOKUP($A145,[1]Hugst!$R$5:$W$9,MATCH(ROUNDUP((L$1)/10,0)*10,[1]Hugst!$R$4:$W$4,0))))</f>
        <v>6510.2402343051053</v>
      </c>
      <c r="M145" s="168">
        <f ca="1">IF($C145-M$1&lt;År1,0,L144*(1-VLOOKUP($A145,[1]Hugst!$R$5:$W$9,MATCH(ROUNDUP((M$1)/10,0)*10,[1]Hugst!$R$4:$W$4,0))))</f>
        <v>6996.8446264402392</v>
      </c>
      <c r="N145" s="168">
        <f ca="1">IF($C145-N$1&lt;År1,0,M144*(1-VLOOKUP($A145,[1]Hugst!$R$5:$W$9,MATCH(ROUNDUP((N$1)/10,0)*10,[1]Hugst!$R$4:$W$4,0))))</f>
        <v>7602.5420216999037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2405.7978490658093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4933.376967060065</v>
      </c>
      <c r="G146" s="168">
        <f ca="1">IF($C146-G$1&lt;År1,0,F145*(1-VLOOKUP($A146,[1]Hugst!$R$5:$W$9,MATCH(ROUNDUP((G$1)/10,0)*10,[1]Hugst!$R$4:$W$4,0))))</f>
        <v>5043.3176325003087</v>
      </c>
      <c r="H146" s="168">
        <f ca="1">IF($C146-H$1&lt;År1,0,G145*(1-VLOOKUP($A146,[1]Hugst!$R$5:$W$9,MATCH(ROUNDUP((H$1)/10,0)*10,[1]Hugst!$R$4:$W$4,0))))</f>
        <v>5178.2735708492401</v>
      </c>
      <c r="I146" s="168">
        <f ca="1">IF($C146-I$1&lt;År1,0,H145*(1-VLOOKUP($A146,[1]Hugst!$R$5:$W$9,MATCH(ROUNDUP((I$1)/10,0)*10,[1]Hugst!$R$4:$W$4,0))))</f>
        <v>5344.4861888091118</v>
      </c>
      <c r="J146" s="168">
        <f ca="1">IF($C146-J$1&lt;År1,0,I145*(1-VLOOKUP($A146,[1]Hugst!$R$5:$W$9,MATCH(ROUNDUP((J$1)/10,0)*10,[1]Hugst!$R$4:$W$4,0))))</f>
        <v>5549.7571823883318</v>
      </c>
      <c r="K146" s="168">
        <f ca="1">IF($C146-K$1&lt;År1,0,J145*(1-VLOOKUP($A146,[1]Hugst!$R$5:$W$9,MATCH(ROUNDUP((K$1)/10,0)*10,[1]Hugst!$R$4:$W$4,0))))</f>
        <v>5803.8386089144979</v>
      </c>
      <c r="L146" s="168">
        <f ca="1">IF($C146-L$1&lt;År1,0,K145*(1-VLOOKUP($A146,[1]Hugst!$R$5:$W$9,MATCH(ROUNDUP((L$1)/10,0)*10,[1]Hugst!$R$4:$W$4,0))))</f>
        <v>6118.9204770492306</v>
      </c>
      <c r="M146" s="168">
        <f ca="1">IF($C146-M$1&lt;År1,0,L145*(1-VLOOKUP($A146,[1]Hugst!$R$5:$W$9,MATCH(ROUNDUP((M$1)/10,0)*10,[1]Hugst!$R$4:$W$4,0))))</f>
        <v>6510.2402343051053</v>
      </c>
      <c r="N146" s="168">
        <f ca="1">IF($C146-N$1&lt;År1,0,M145*(1-VLOOKUP($A146,[1]Hugst!$R$5:$W$9,MATCH(ROUNDUP((N$1)/10,0)*10,[1]Hugst!$R$4:$W$4,0))))</f>
        <v>6996.8446264402392</v>
      </c>
      <c r="O146" s="168">
        <f ca="1">IF($C146-O$1&lt;År1,0,N145*(1-VLOOKUP($A146,[1]Hugst!$R$5:$W$9,MATCH(ROUNDUP((O$1)/10,0)*10,[1]Hugst!$R$4:$W$4,0))))</f>
        <v>7602.5420216999037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2315.8792815263123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4843.4583995205685</v>
      </c>
      <c r="G147" s="168">
        <f ca="1">IF($C147-G$1&lt;År1,0,F146*(1-VLOOKUP($A147,[1]Hugst!$R$5:$W$9,MATCH(ROUNDUP((G$1)/10,0)*10,[1]Hugst!$R$4:$W$4,0))))</f>
        <v>4933.376967060065</v>
      </c>
      <c r="H147" s="168">
        <f ca="1">IF($C147-H$1&lt;År1,0,G146*(1-VLOOKUP($A147,[1]Hugst!$R$5:$W$9,MATCH(ROUNDUP((H$1)/10,0)*10,[1]Hugst!$R$4:$W$4,0))))</f>
        <v>5043.3176325003087</v>
      </c>
      <c r="I147" s="168">
        <f ca="1">IF($C147-I$1&lt;År1,0,H146*(1-VLOOKUP($A147,[1]Hugst!$R$5:$W$9,MATCH(ROUNDUP((I$1)/10,0)*10,[1]Hugst!$R$4:$W$4,0))))</f>
        <v>5178.2735708492401</v>
      </c>
      <c r="J147" s="168">
        <f ca="1">IF($C147-J$1&lt;År1,0,I146*(1-VLOOKUP($A147,[1]Hugst!$R$5:$W$9,MATCH(ROUNDUP((J$1)/10,0)*10,[1]Hugst!$R$4:$W$4,0))))</f>
        <v>5344.4861888091118</v>
      </c>
      <c r="K147" s="168">
        <f ca="1">IF($C147-K$1&lt;År1,0,J146*(1-VLOOKUP($A147,[1]Hugst!$R$5:$W$9,MATCH(ROUNDUP((K$1)/10,0)*10,[1]Hugst!$R$4:$W$4,0))))</f>
        <v>5549.7571823883318</v>
      </c>
      <c r="L147" s="168">
        <f ca="1">IF($C147-L$1&lt;År1,0,K146*(1-VLOOKUP($A147,[1]Hugst!$R$5:$W$9,MATCH(ROUNDUP((L$1)/10,0)*10,[1]Hugst!$R$4:$W$4,0))))</f>
        <v>5803.8386089144979</v>
      </c>
      <c r="M147" s="168">
        <f ca="1">IF($C147-M$1&lt;År1,0,L146*(1-VLOOKUP($A147,[1]Hugst!$R$5:$W$9,MATCH(ROUNDUP((M$1)/10,0)*10,[1]Hugst!$R$4:$W$4,0))))</f>
        <v>6118.9204770492306</v>
      </c>
      <c r="N147" s="168">
        <f ca="1">IF($C147-N$1&lt;År1,0,M146*(1-VLOOKUP($A147,[1]Hugst!$R$5:$W$9,MATCH(ROUNDUP((N$1)/10,0)*10,[1]Hugst!$R$4:$W$4,0))))</f>
        <v>6510.2402343051053</v>
      </c>
      <c r="O147" s="168">
        <f ca="1">IF($C147-O$1&lt;År1,0,N146*(1-VLOOKUP($A147,[1]Hugst!$R$5:$W$9,MATCH(ROUNDUP((O$1)/10,0)*10,[1]Hugst!$R$4:$W$4,0))))</f>
        <v>6996.8446264402392</v>
      </c>
      <c r="P147" s="168">
        <f ca="1">IF($C147-P$1&lt;År1,0,O146*(1-VLOOKUP($A147,[1]Hugst!$R$5:$W$9,MATCH(ROUNDUP((P$1)/10,0)*10,[1]Hugst!$R$4:$W$4,0))))</f>
        <v>7602.5420216999037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2241.9882224833564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4769.5673404776126</v>
      </c>
      <c r="G148" s="168">
        <f ca="1">IF($C148-G$1&lt;År1,0,F147*(1-VLOOKUP($A148,[1]Hugst!$R$5:$W$9,MATCH(ROUNDUP((G$1)/10,0)*10,[1]Hugst!$R$4:$W$4,0))))</f>
        <v>4843.4583995205685</v>
      </c>
      <c r="H148" s="168">
        <f ca="1">IF($C148-H$1&lt;År1,0,G147*(1-VLOOKUP($A148,[1]Hugst!$R$5:$W$9,MATCH(ROUNDUP((H$1)/10,0)*10,[1]Hugst!$R$4:$W$4,0))))</f>
        <v>4933.376967060065</v>
      </c>
      <c r="I148" s="168">
        <f ca="1">IF($C148-I$1&lt;År1,0,H147*(1-VLOOKUP($A148,[1]Hugst!$R$5:$W$9,MATCH(ROUNDUP((I$1)/10,0)*10,[1]Hugst!$R$4:$W$4,0))))</f>
        <v>5043.3176325003087</v>
      </c>
      <c r="J148" s="168">
        <f ca="1">IF($C148-J$1&lt;År1,0,I147*(1-VLOOKUP($A148,[1]Hugst!$R$5:$W$9,MATCH(ROUNDUP((J$1)/10,0)*10,[1]Hugst!$R$4:$W$4,0))))</f>
        <v>5178.2735708492401</v>
      </c>
      <c r="K148" s="168">
        <f ca="1">IF($C148-K$1&lt;År1,0,J147*(1-VLOOKUP($A148,[1]Hugst!$R$5:$W$9,MATCH(ROUNDUP((K$1)/10,0)*10,[1]Hugst!$R$4:$W$4,0))))</f>
        <v>5344.4861888091118</v>
      </c>
      <c r="L148" s="168">
        <f ca="1">IF($C148-L$1&lt;År1,0,K147*(1-VLOOKUP($A148,[1]Hugst!$R$5:$W$9,MATCH(ROUNDUP((L$1)/10,0)*10,[1]Hugst!$R$4:$W$4,0))))</f>
        <v>5549.7571823883318</v>
      </c>
      <c r="M148" s="168">
        <f ca="1">IF($C148-M$1&lt;År1,0,L147*(1-VLOOKUP($A148,[1]Hugst!$R$5:$W$9,MATCH(ROUNDUP((M$1)/10,0)*10,[1]Hugst!$R$4:$W$4,0))))</f>
        <v>5803.8386089144979</v>
      </c>
      <c r="N148" s="168">
        <f ca="1">IF($C148-N$1&lt;År1,0,M147*(1-VLOOKUP($A148,[1]Hugst!$R$5:$W$9,MATCH(ROUNDUP((N$1)/10,0)*10,[1]Hugst!$R$4:$W$4,0))))</f>
        <v>6118.9204770492306</v>
      </c>
      <c r="O148" s="168">
        <f ca="1">IF($C148-O$1&lt;År1,0,N147*(1-VLOOKUP($A148,[1]Hugst!$R$5:$W$9,MATCH(ROUNDUP((O$1)/10,0)*10,[1]Hugst!$R$4:$W$4,0))))</f>
        <v>6510.2402343051053</v>
      </c>
      <c r="P148" s="168">
        <f ca="1">IF($C148-P$1&lt;År1,0,O147*(1-VLOOKUP($A148,[1]Hugst!$R$5:$W$9,MATCH(ROUNDUP((P$1)/10,0)*10,[1]Hugst!$R$4:$W$4,0))))</f>
        <v>6996.8446264402392</v>
      </c>
      <c r="Q148" s="168">
        <f ca="1">IF($C148-Q$1&lt;År1,0,P147*(1-VLOOKUP($A148,[1]Hugst!$R$5:$W$9,MATCH(ROUNDUP((Q$1)/10,0)*10,[1]Hugst!$R$4:$W$4,0))))</f>
        <v>7602.5420216999037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2180.9289512626597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4708.5080692569154</v>
      </c>
      <c r="G149" s="168">
        <f ca="1">IF($C149-G$1&lt;År1,0,F148*(1-VLOOKUP($A149,[1]Hugst!$R$5:$W$9,MATCH(ROUNDUP((G$1)/10,0)*10,[1]Hugst!$R$4:$W$4,0))))</f>
        <v>4769.5673404776126</v>
      </c>
      <c r="H149" s="168">
        <f ca="1">IF($C149-H$1&lt;År1,0,G148*(1-VLOOKUP($A149,[1]Hugst!$R$5:$W$9,MATCH(ROUNDUP((H$1)/10,0)*10,[1]Hugst!$R$4:$W$4,0))))</f>
        <v>4843.4583995205685</v>
      </c>
      <c r="I149" s="168">
        <f ca="1">IF($C149-I$1&lt;År1,0,H148*(1-VLOOKUP($A149,[1]Hugst!$R$5:$W$9,MATCH(ROUNDUP((I$1)/10,0)*10,[1]Hugst!$R$4:$W$4,0))))</f>
        <v>4933.376967060065</v>
      </c>
      <c r="J149" s="168">
        <f ca="1">IF($C149-J$1&lt;År1,0,I148*(1-VLOOKUP($A149,[1]Hugst!$R$5:$W$9,MATCH(ROUNDUP((J$1)/10,0)*10,[1]Hugst!$R$4:$W$4,0))))</f>
        <v>5043.3176325003087</v>
      </c>
      <c r="K149" s="168">
        <f ca="1">IF($C149-K$1&lt;År1,0,J148*(1-VLOOKUP($A149,[1]Hugst!$R$5:$W$9,MATCH(ROUNDUP((K$1)/10,0)*10,[1]Hugst!$R$4:$W$4,0))))</f>
        <v>5178.2735708492401</v>
      </c>
      <c r="L149" s="168">
        <f ca="1">IF($C149-L$1&lt;År1,0,K148*(1-VLOOKUP($A149,[1]Hugst!$R$5:$W$9,MATCH(ROUNDUP((L$1)/10,0)*10,[1]Hugst!$R$4:$W$4,0))))</f>
        <v>5344.4861888091118</v>
      </c>
      <c r="M149" s="168">
        <f ca="1">IF($C149-M$1&lt;År1,0,L148*(1-VLOOKUP($A149,[1]Hugst!$R$5:$W$9,MATCH(ROUNDUP((M$1)/10,0)*10,[1]Hugst!$R$4:$W$4,0))))</f>
        <v>5549.7571823883318</v>
      </c>
      <c r="N149" s="168">
        <f ca="1">IF($C149-N$1&lt;År1,0,M148*(1-VLOOKUP($A149,[1]Hugst!$R$5:$W$9,MATCH(ROUNDUP((N$1)/10,0)*10,[1]Hugst!$R$4:$W$4,0))))</f>
        <v>5803.8386089144979</v>
      </c>
      <c r="O149" s="168">
        <f ca="1">IF($C149-O$1&lt;År1,0,N148*(1-VLOOKUP($A149,[1]Hugst!$R$5:$W$9,MATCH(ROUNDUP((O$1)/10,0)*10,[1]Hugst!$R$4:$W$4,0))))</f>
        <v>6118.9204770492306</v>
      </c>
      <c r="P149" s="168">
        <f ca="1">IF($C149-P$1&lt;År1,0,O148*(1-VLOOKUP($A149,[1]Hugst!$R$5:$W$9,MATCH(ROUNDUP((P$1)/10,0)*10,[1]Hugst!$R$4:$W$4,0))))</f>
        <v>6510.2402343051053</v>
      </c>
      <c r="Q149" s="168">
        <f ca="1">IF($C149-Q$1&lt;År1,0,P148*(1-VLOOKUP($A149,[1]Hugst!$R$5:$W$9,MATCH(ROUNDUP((Q$1)/10,0)*10,[1]Hugst!$R$4:$W$4,0))))</f>
        <v>6996.8446264402392</v>
      </c>
      <c r="R149" s="168">
        <f ca="1">IF($C149-R$1&lt;År1,0,Q148*(1-VLOOKUP($A149,[1]Hugst!$R$5:$W$9,MATCH(ROUNDUP((R$1)/10,0)*10,[1]Hugst!$R$4:$W$4,0))))</f>
        <v>7602.5420216999037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2130.1448424197297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4657.7239604139859</v>
      </c>
      <c r="G150" s="168">
        <f ca="1">IF($C150-G$1&lt;År1,0,F149*(1-VLOOKUP($A150,[1]Hugst!$R$5:$W$9,MATCH(ROUNDUP((G$1)/10,0)*10,[1]Hugst!$R$4:$W$4,0))))</f>
        <v>4708.5080692569154</v>
      </c>
      <c r="H150" s="168">
        <f ca="1">IF($C150-H$1&lt;År1,0,G149*(1-VLOOKUP($A150,[1]Hugst!$R$5:$W$9,MATCH(ROUNDUP((H$1)/10,0)*10,[1]Hugst!$R$4:$W$4,0))))</f>
        <v>4769.5673404776126</v>
      </c>
      <c r="I150" s="168">
        <f ca="1">IF($C150-I$1&lt;År1,0,H149*(1-VLOOKUP($A150,[1]Hugst!$R$5:$W$9,MATCH(ROUNDUP((I$1)/10,0)*10,[1]Hugst!$R$4:$W$4,0))))</f>
        <v>4843.4583995205685</v>
      </c>
      <c r="J150" s="168">
        <f ca="1">IF($C150-J$1&lt;År1,0,I149*(1-VLOOKUP($A150,[1]Hugst!$R$5:$W$9,MATCH(ROUNDUP((J$1)/10,0)*10,[1]Hugst!$R$4:$W$4,0))))</f>
        <v>4933.376967060065</v>
      </c>
      <c r="K150" s="168">
        <f ca="1">IF($C150-K$1&lt;År1,0,J149*(1-VLOOKUP($A150,[1]Hugst!$R$5:$W$9,MATCH(ROUNDUP((K$1)/10,0)*10,[1]Hugst!$R$4:$W$4,0))))</f>
        <v>5043.3176325003087</v>
      </c>
      <c r="L150" s="168">
        <f ca="1">IF($C150-L$1&lt;År1,0,K149*(1-VLOOKUP($A150,[1]Hugst!$R$5:$W$9,MATCH(ROUNDUP((L$1)/10,0)*10,[1]Hugst!$R$4:$W$4,0))))</f>
        <v>5178.2735708492401</v>
      </c>
      <c r="M150" s="168">
        <f ca="1">IF($C150-M$1&lt;År1,0,L149*(1-VLOOKUP($A150,[1]Hugst!$R$5:$W$9,MATCH(ROUNDUP((M$1)/10,0)*10,[1]Hugst!$R$4:$W$4,0))))</f>
        <v>5344.4861888091118</v>
      </c>
      <c r="N150" s="168">
        <f ca="1">IF($C150-N$1&lt;År1,0,M149*(1-VLOOKUP($A150,[1]Hugst!$R$5:$W$9,MATCH(ROUNDUP((N$1)/10,0)*10,[1]Hugst!$R$4:$W$4,0))))</f>
        <v>5549.7571823883318</v>
      </c>
      <c r="O150" s="168">
        <f ca="1">IF($C150-O$1&lt;År1,0,N149*(1-VLOOKUP($A150,[1]Hugst!$R$5:$W$9,MATCH(ROUNDUP((O$1)/10,0)*10,[1]Hugst!$R$4:$W$4,0))))</f>
        <v>5803.8386089144979</v>
      </c>
      <c r="P150" s="168">
        <f ca="1">IF($C150-P$1&lt;År1,0,O149*(1-VLOOKUP($A150,[1]Hugst!$R$5:$W$9,MATCH(ROUNDUP((P$1)/10,0)*10,[1]Hugst!$R$4:$W$4,0))))</f>
        <v>6118.9204770492306</v>
      </c>
      <c r="Q150" s="168">
        <f ca="1">IF($C150-Q$1&lt;År1,0,P149*(1-VLOOKUP($A150,[1]Hugst!$R$5:$W$9,MATCH(ROUNDUP((Q$1)/10,0)*10,[1]Hugst!$R$4:$W$4,0))))</f>
        <v>6510.2402343051053</v>
      </c>
      <c r="R150" s="168">
        <f ca="1">IF($C150-R$1&lt;År1,0,Q149*(1-VLOOKUP($A150,[1]Hugst!$R$5:$W$9,MATCH(ROUNDUP((R$1)/10,0)*10,[1]Hugst!$R$4:$W$4,0))))</f>
        <v>6996.8446264402392</v>
      </c>
      <c r="S150" s="168">
        <f ca="1">IF($C150-S$1&lt;År1,0,R149*(1-VLOOKUP($A150,[1]Hugst!$R$5:$W$9,MATCH(ROUNDUP((S$1)/10,0)*10,[1]Hugst!$R$4:$W$4,0))))</f>
        <v>7602.5420216999037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2087.5905469383347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4615.1696649325913</v>
      </c>
      <c r="G151" s="168">
        <f ca="1">IF($C151-G$1&lt;År1,0,F150*(1-VLOOKUP($A151,[1]Hugst!$R$5:$W$9,MATCH(ROUNDUP((G$1)/10,0)*10,[1]Hugst!$R$4:$W$4,0))))</f>
        <v>4657.7239604139859</v>
      </c>
      <c r="H151" s="168">
        <f ca="1">IF($C151-H$1&lt;År1,0,G150*(1-VLOOKUP($A151,[1]Hugst!$R$5:$W$9,MATCH(ROUNDUP((H$1)/10,0)*10,[1]Hugst!$R$4:$W$4,0))))</f>
        <v>4708.5080692569154</v>
      </c>
      <c r="I151" s="168">
        <f ca="1">IF($C151-I$1&lt;År1,0,H150*(1-VLOOKUP($A151,[1]Hugst!$R$5:$W$9,MATCH(ROUNDUP((I$1)/10,0)*10,[1]Hugst!$R$4:$W$4,0))))</f>
        <v>4769.5673404776126</v>
      </c>
      <c r="J151" s="168">
        <f ca="1">IF($C151-J$1&lt;År1,0,I150*(1-VLOOKUP($A151,[1]Hugst!$R$5:$W$9,MATCH(ROUNDUP((J$1)/10,0)*10,[1]Hugst!$R$4:$W$4,0))))</f>
        <v>4843.4583995205685</v>
      </c>
      <c r="K151" s="168">
        <f ca="1">IF($C151-K$1&lt;År1,0,J150*(1-VLOOKUP($A151,[1]Hugst!$R$5:$W$9,MATCH(ROUNDUP((K$1)/10,0)*10,[1]Hugst!$R$4:$W$4,0))))</f>
        <v>4933.376967060065</v>
      </c>
      <c r="L151" s="168">
        <f ca="1">IF($C151-L$1&lt;År1,0,K150*(1-VLOOKUP($A151,[1]Hugst!$R$5:$W$9,MATCH(ROUNDUP((L$1)/10,0)*10,[1]Hugst!$R$4:$W$4,0))))</f>
        <v>5043.3176325003087</v>
      </c>
      <c r="M151" s="168">
        <f ca="1">IF($C151-M$1&lt;År1,0,L150*(1-VLOOKUP($A151,[1]Hugst!$R$5:$W$9,MATCH(ROUNDUP((M$1)/10,0)*10,[1]Hugst!$R$4:$W$4,0))))</f>
        <v>5178.2735708492401</v>
      </c>
      <c r="N151" s="168">
        <f ca="1">IF($C151-N$1&lt;År1,0,M150*(1-VLOOKUP($A151,[1]Hugst!$R$5:$W$9,MATCH(ROUNDUP((N$1)/10,0)*10,[1]Hugst!$R$4:$W$4,0))))</f>
        <v>5344.4861888091118</v>
      </c>
      <c r="O151" s="168">
        <f ca="1">IF($C151-O$1&lt;År1,0,N150*(1-VLOOKUP($A151,[1]Hugst!$R$5:$W$9,MATCH(ROUNDUP((O$1)/10,0)*10,[1]Hugst!$R$4:$W$4,0))))</f>
        <v>5549.7571823883318</v>
      </c>
      <c r="P151" s="168">
        <f ca="1">IF($C151-P$1&lt;År1,0,O150*(1-VLOOKUP($A151,[1]Hugst!$R$5:$W$9,MATCH(ROUNDUP((P$1)/10,0)*10,[1]Hugst!$R$4:$W$4,0))))</f>
        <v>5803.8386089144979</v>
      </c>
      <c r="Q151" s="168">
        <f ca="1">IF($C151-Q$1&lt;År1,0,P150*(1-VLOOKUP($A151,[1]Hugst!$R$5:$W$9,MATCH(ROUNDUP((Q$1)/10,0)*10,[1]Hugst!$R$4:$W$4,0))))</f>
        <v>6118.9204770492306</v>
      </c>
      <c r="R151" s="168">
        <f ca="1">IF($C151-R$1&lt;År1,0,Q150*(1-VLOOKUP($A151,[1]Hugst!$R$5:$W$9,MATCH(ROUNDUP((R$1)/10,0)*10,[1]Hugst!$R$4:$W$4,0))))</f>
        <v>6510.2402343051053</v>
      </c>
      <c r="S151" s="168">
        <f ca="1">IF($C151-S$1&lt;År1,0,R150*(1-VLOOKUP($A151,[1]Hugst!$R$5:$W$9,MATCH(ROUNDUP((S$1)/10,0)*10,[1]Hugst!$R$4:$W$4,0))))</f>
        <v>6996.8446264402392</v>
      </c>
      <c r="T151" s="168">
        <f ca="1">IF($C151-T$1&lt;År1,0,S150*(1-VLOOKUP($A151,[1]Hugst!$R$5:$W$9,MATCH(ROUNDUP((T$1)/10,0)*10,[1]Hugst!$R$4:$W$4,0))))</f>
        <v>7602.5420216999037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2051.6297371882174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4579.2088551824736</v>
      </c>
      <c r="G152" s="168">
        <f ca="1">IF($C152-G$1&lt;År1,0,F151*(1-VLOOKUP($A152,[1]Hugst!$R$5:$W$9,MATCH(ROUNDUP((G$1)/10,0)*10,[1]Hugst!$R$4:$W$4,0))))</f>
        <v>4615.1696649325913</v>
      </c>
      <c r="H152" s="168">
        <f ca="1">IF($C152-H$1&lt;År1,0,G151*(1-VLOOKUP($A152,[1]Hugst!$R$5:$W$9,MATCH(ROUNDUP((H$1)/10,0)*10,[1]Hugst!$R$4:$W$4,0))))</f>
        <v>4657.7239604139859</v>
      </c>
      <c r="I152" s="168">
        <f ca="1">IF($C152-I$1&lt;År1,0,H151*(1-VLOOKUP($A152,[1]Hugst!$R$5:$W$9,MATCH(ROUNDUP((I$1)/10,0)*10,[1]Hugst!$R$4:$W$4,0))))</f>
        <v>4708.5080692569154</v>
      </c>
      <c r="J152" s="168">
        <f ca="1">IF($C152-J$1&lt;År1,0,I151*(1-VLOOKUP($A152,[1]Hugst!$R$5:$W$9,MATCH(ROUNDUP((J$1)/10,0)*10,[1]Hugst!$R$4:$W$4,0))))</f>
        <v>4769.5673404776126</v>
      </c>
      <c r="K152" s="168">
        <f ca="1">IF($C152-K$1&lt;År1,0,J151*(1-VLOOKUP($A152,[1]Hugst!$R$5:$W$9,MATCH(ROUNDUP((K$1)/10,0)*10,[1]Hugst!$R$4:$W$4,0))))</f>
        <v>4843.4583995205685</v>
      </c>
      <c r="L152" s="168">
        <f ca="1">IF($C152-L$1&lt;År1,0,K151*(1-VLOOKUP($A152,[1]Hugst!$R$5:$W$9,MATCH(ROUNDUP((L$1)/10,0)*10,[1]Hugst!$R$4:$W$4,0))))</f>
        <v>4933.376967060065</v>
      </c>
      <c r="M152" s="168">
        <f ca="1">IF($C152-M$1&lt;År1,0,L151*(1-VLOOKUP($A152,[1]Hugst!$R$5:$W$9,MATCH(ROUNDUP((M$1)/10,0)*10,[1]Hugst!$R$4:$W$4,0))))</f>
        <v>5043.3176325003087</v>
      </c>
      <c r="N152" s="168">
        <f ca="1">IF($C152-N$1&lt;År1,0,M151*(1-VLOOKUP($A152,[1]Hugst!$R$5:$W$9,MATCH(ROUNDUP((N$1)/10,0)*10,[1]Hugst!$R$4:$W$4,0))))</f>
        <v>5178.2735708492401</v>
      </c>
      <c r="O152" s="168">
        <f ca="1">IF($C152-O$1&lt;År1,0,N151*(1-VLOOKUP($A152,[1]Hugst!$R$5:$W$9,MATCH(ROUNDUP((O$1)/10,0)*10,[1]Hugst!$R$4:$W$4,0))))</f>
        <v>5344.4861888091118</v>
      </c>
      <c r="P152" s="168">
        <f ca="1">IF($C152-P$1&lt;År1,0,O151*(1-VLOOKUP($A152,[1]Hugst!$R$5:$W$9,MATCH(ROUNDUP((P$1)/10,0)*10,[1]Hugst!$R$4:$W$4,0))))</f>
        <v>5549.7571823883318</v>
      </c>
      <c r="Q152" s="168">
        <f ca="1">IF($C152-Q$1&lt;År1,0,P151*(1-VLOOKUP($A152,[1]Hugst!$R$5:$W$9,MATCH(ROUNDUP((Q$1)/10,0)*10,[1]Hugst!$R$4:$W$4,0))))</f>
        <v>5803.8386089144979</v>
      </c>
      <c r="R152" s="168">
        <f ca="1">IF($C152-R$1&lt;År1,0,Q151*(1-VLOOKUP($A152,[1]Hugst!$R$5:$W$9,MATCH(ROUNDUP((R$1)/10,0)*10,[1]Hugst!$R$4:$W$4,0))))</f>
        <v>6118.9204770492306</v>
      </c>
      <c r="S152" s="168">
        <f ca="1">IF($C152-S$1&lt;År1,0,R151*(1-VLOOKUP($A152,[1]Hugst!$R$5:$W$9,MATCH(ROUNDUP((S$1)/10,0)*10,[1]Hugst!$R$4:$W$4,0))))</f>
        <v>6510.2402343051053</v>
      </c>
      <c r="T152" s="168">
        <f ca="1">IF($C152-T$1&lt;År1,0,S151*(1-VLOOKUP($A152,[1]Hugst!$R$5:$W$9,MATCH(ROUNDUP((T$1)/10,0)*10,[1]Hugst!$R$4:$W$4,0))))</f>
        <v>6996.8446264402392</v>
      </c>
      <c r="U152" s="168">
        <f ca="1">IF($C152-U$1&lt;År1,0,T151*(1-VLOOKUP($A152,[1]Hugst!$R$5:$W$9,MATCH(ROUNDUP((U$1)/10,0)*10,[1]Hugst!$R$4:$W$4,0))))</f>
        <v>7602.5420216999037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2020.9533028899168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4548.532420884173</v>
      </c>
      <c r="G153" s="168">
        <f ca="1">IF($C153-G$1&lt;År1,0,F152*(1-VLOOKUP($A153,[1]Hugst!$R$5:$W$9,MATCH(ROUNDUP((G$1)/10,0)*10,[1]Hugst!$R$4:$W$4,0))))</f>
        <v>4579.2088551824736</v>
      </c>
      <c r="H153" s="168">
        <f ca="1">IF($C153-H$1&lt;År1,0,G152*(1-VLOOKUP($A153,[1]Hugst!$R$5:$W$9,MATCH(ROUNDUP((H$1)/10,0)*10,[1]Hugst!$R$4:$W$4,0))))</f>
        <v>4615.1696649325913</v>
      </c>
      <c r="I153" s="168">
        <f ca="1">IF($C153-I$1&lt;År1,0,H152*(1-VLOOKUP($A153,[1]Hugst!$R$5:$W$9,MATCH(ROUNDUP((I$1)/10,0)*10,[1]Hugst!$R$4:$W$4,0))))</f>
        <v>4657.7239604139859</v>
      </c>
      <c r="J153" s="168">
        <f ca="1">IF($C153-J$1&lt;År1,0,I152*(1-VLOOKUP($A153,[1]Hugst!$R$5:$W$9,MATCH(ROUNDUP((J$1)/10,0)*10,[1]Hugst!$R$4:$W$4,0))))</f>
        <v>4708.5080692569154</v>
      </c>
      <c r="K153" s="168">
        <f ca="1">IF($C153-K$1&lt;År1,0,J152*(1-VLOOKUP($A153,[1]Hugst!$R$5:$W$9,MATCH(ROUNDUP((K$1)/10,0)*10,[1]Hugst!$R$4:$W$4,0))))</f>
        <v>4769.5673404776126</v>
      </c>
      <c r="L153" s="168">
        <f ca="1">IF($C153-L$1&lt;År1,0,K152*(1-VLOOKUP($A153,[1]Hugst!$R$5:$W$9,MATCH(ROUNDUP((L$1)/10,0)*10,[1]Hugst!$R$4:$W$4,0))))</f>
        <v>4843.4583995205685</v>
      </c>
      <c r="M153" s="168">
        <f ca="1">IF($C153-M$1&lt;År1,0,L152*(1-VLOOKUP($A153,[1]Hugst!$R$5:$W$9,MATCH(ROUNDUP((M$1)/10,0)*10,[1]Hugst!$R$4:$W$4,0))))</f>
        <v>4933.376967060065</v>
      </c>
      <c r="N153" s="168">
        <f ca="1">IF($C153-N$1&lt;År1,0,M152*(1-VLOOKUP($A153,[1]Hugst!$R$5:$W$9,MATCH(ROUNDUP((N$1)/10,0)*10,[1]Hugst!$R$4:$W$4,0))))</f>
        <v>5043.3176325003087</v>
      </c>
      <c r="O153" s="168">
        <f ca="1">IF($C153-O$1&lt;År1,0,N152*(1-VLOOKUP($A153,[1]Hugst!$R$5:$W$9,MATCH(ROUNDUP((O$1)/10,0)*10,[1]Hugst!$R$4:$W$4,0))))</f>
        <v>5178.2735708492401</v>
      </c>
      <c r="P153" s="168">
        <f ca="1">IF($C153-P$1&lt;År1,0,O152*(1-VLOOKUP($A153,[1]Hugst!$R$5:$W$9,MATCH(ROUNDUP((P$1)/10,0)*10,[1]Hugst!$R$4:$W$4,0))))</f>
        <v>5344.4861888091118</v>
      </c>
      <c r="Q153" s="168">
        <f ca="1">IF($C153-Q$1&lt;År1,0,P152*(1-VLOOKUP($A153,[1]Hugst!$R$5:$W$9,MATCH(ROUNDUP((Q$1)/10,0)*10,[1]Hugst!$R$4:$W$4,0))))</f>
        <v>5549.7571823883318</v>
      </c>
      <c r="R153" s="168">
        <f ca="1">IF($C153-R$1&lt;År1,0,Q152*(1-VLOOKUP($A153,[1]Hugst!$R$5:$W$9,MATCH(ROUNDUP((R$1)/10,0)*10,[1]Hugst!$R$4:$W$4,0))))</f>
        <v>5803.8386089144979</v>
      </c>
      <c r="S153" s="168">
        <f ca="1">IF($C153-S$1&lt;År1,0,R152*(1-VLOOKUP($A153,[1]Hugst!$R$5:$W$9,MATCH(ROUNDUP((S$1)/10,0)*10,[1]Hugst!$R$4:$W$4,0))))</f>
        <v>6118.9204770492306</v>
      </c>
      <c r="T153" s="168">
        <f ca="1">IF($C153-T$1&lt;År1,0,S152*(1-VLOOKUP($A153,[1]Hugst!$R$5:$W$9,MATCH(ROUNDUP((T$1)/10,0)*10,[1]Hugst!$R$4:$W$4,0))))</f>
        <v>6510.2402343051053</v>
      </c>
      <c r="U153" s="168">
        <f ca="1">IF($C153-U$1&lt;År1,0,T152*(1-VLOOKUP($A153,[1]Hugst!$R$5:$W$9,MATCH(ROUNDUP((U$1)/10,0)*10,[1]Hugst!$R$4:$W$4,0))))</f>
        <v>6996.8446264402392</v>
      </c>
      <c r="V153" s="168">
        <f ca="1">IF($C153-V$1&lt;År1,0,U152*(1-VLOOKUP($A153,[1]Hugst!$R$5:$W$9,MATCH(ROUNDUP((V$1)/10,0)*10,[1]Hugst!$R$4:$W$4,0))))</f>
        <v>7602.5420216999037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1994.5139078855864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4522.0930258798426</v>
      </c>
      <c r="G154" s="168">
        <f ca="1">IF($C154-G$1&lt;År1,0,F153*(1-VLOOKUP($A154,[1]Hugst!$R$5:$W$9,MATCH(ROUNDUP((G$1)/10,0)*10,[1]Hugst!$R$4:$W$4,0))))</f>
        <v>4548.532420884173</v>
      </c>
      <c r="H154" s="168">
        <f ca="1">IF($C154-H$1&lt;År1,0,G153*(1-VLOOKUP($A154,[1]Hugst!$R$5:$W$9,MATCH(ROUNDUP((H$1)/10,0)*10,[1]Hugst!$R$4:$W$4,0))))</f>
        <v>4579.2088551824736</v>
      </c>
      <c r="I154" s="168">
        <f ca="1">IF($C154-I$1&lt;År1,0,H153*(1-VLOOKUP($A154,[1]Hugst!$R$5:$W$9,MATCH(ROUNDUP((I$1)/10,0)*10,[1]Hugst!$R$4:$W$4,0))))</f>
        <v>4615.1696649325913</v>
      </c>
      <c r="J154" s="168">
        <f ca="1">IF($C154-J$1&lt;År1,0,I153*(1-VLOOKUP($A154,[1]Hugst!$R$5:$W$9,MATCH(ROUNDUP((J$1)/10,0)*10,[1]Hugst!$R$4:$W$4,0))))</f>
        <v>4657.7239604139859</v>
      </c>
      <c r="K154" s="168">
        <f ca="1">IF($C154-K$1&lt;År1,0,J153*(1-VLOOKUP($A154,[1]Hugst!$R$5:$W$9,MATCH(ROUNDUP((K$1)/10,0)*10,[1]Hugst!$R$4:$W$4,0))))</f>
        <v>4708.5080692569154</v>
      </c>
      <c r="L154" s="168">
        <f ca="1">IF($C154-L$1&lt;År1,0,K153*(1-VLOOKUP($A154,[1]Hugst!$R$5:$W$9,MATCH(ROUNDUP((L$1)/10,0)*10,[1]Hugst!$R$4:$W$4,0))))</f>
        <v>4769.5673404776126</v>
      </c>
      <c r="M154" s="168">
        <f ca="1">IF($C154-M$1&lt;År1,0,L153*(1-VLOOKUP($A154,[1]Hugst!$R$5:$W$9,MATCH(ROUNDUP((M$1)/10,0)*10,[1]Hugst!$R$4:$W$4,0))))</f>
        <v>4843.4583995205685</v>
      </c>
      <c r="N154" s="168">
        <f ca="1">IF($C154-N$1&lt;År1,0,M153*(1-VLOOKUP($A154,[1]Hugst!$R$5:$W$9,MATCH(ROUNDUP((N$1)/10,0)*10,[1]Hugst!$R$4:$W$4,0))))</f>
        <v>4933.376967060065</v>
      </c>
      <c r="O154" s="168">
        <f ca="1">IF($C154-O$1&lt;År1,0,N153*(1-VLOOKUP($A154,[1]Hugst!$R$5:$W$9,MATCH(ROUNDUP((O$1)/10,0)*10,[1]Hugst!$R$4:$W$4,0))))</f>
        <v>5043.3176325003087</v>
      </c>
      <c r="P154" s="168">
        <f ca="1">IF($C154-P$1&lt;År1,0,O153*(1-VLOOKUP($A154,[1]Hugst!$R$5:$W$9,MATCH(ROUNDUP((P$1)/10,0)*10,[1]Hugst!$R$4:$W$4,0))))</f>
        <v>5178.2735708492401</v>
      </c>
      <c r="Q154" s="168">
        <f ca="1">IF($C154-Q$1&lt;År1,0,P153*(1-VLOOKUP($A154,[1]Hugst!$R$5:$W$9,MATCH(ROUNDUP((Q$1)/10,0)*10,[1]Hugst!$R$4:$W$4,0))))</f>
        <v>5344.4861888091118</v>
      </c>
      <c r="R154" s="168">
        <f ca="1">IF($C154-R$1&lt;År1,0,Q153*(1-VLOOKUP($A154,[1]Hugst!$R$5:$W$9,MATCH(ROUNDUP((R$1)/10,0)*10,[1]Hugst!$R$4:$W$4,0))))</f>
        <v>5549.7571823883318</v>
      </c>
      <c r="S154" s="168">
        <f ca="1">IF($C154-S$1&lt;År1,0,R153*(1-VLOOKUP($A154,[1]Hugst!$R$5:$W$9,MATCH(ROUNDUP((S$1)/10,0)*10,[1]Hugst!$R$4:$W$4,0))))</f>
        <v>5803.8386089144979</v>
      </c>
      <c r="T154" s="168">
        <f ca="1">IF($C154-T$1&lt;År1,0,S153*(1-VLOOKUP($A154,[1]Hugst!$R$5:$W$9,MATCH(ROUNDUP((T$1)/10,0)*10,[1]Hugst!$R$4:$W$4,0))))</f>
        <v>6118.9204770492306</v>
      </c>
      <c r="U154" s="168">
        <f ca="1">IF($C154-U$1&lt;År1,0,T153*(1-VLOOKUP($A154,[1]Hugst!$R$5:$W$9,MATCH(ROUNDUP((U$1)/10,0)*10,[1]Hugst!$R$4:$W$4,0))))</f>
        <v>6510.2402343051053</v>
      </c>
      <c r="V154" s="168">
        <f ca="1">IF($C154-V$1&lt;År1,0,U153*(1-VLOOKUP($A154,[1]Hugst!$R$5:$W$9,MATCH(ROUNDUP((V$1)/10,0)*10,[1]Hugst!$R$4:$W$4,0))))</f>
        <v>6996.8446264402392</v>
      </c>
      <c r="W154" s="168">
        <f ca="1">IF($C154-W$1&lt;År1,0,V153*(1-VLOOKUP($A154,[1]Hugst!$R$5:$W$9,MATCH(ROUNDUP((W$1)/10,0)*10,[1]Hugst!$R$4:$W$4,0))))</f>
        <v>7602.5420216999037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1971.4736355542673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4499.0527535485235</v>
      </c>
      <c r="G155" s="168">
        <f ca="1">IF($C155-G$1&lt;År1,0,F154*(1-VLOOKUP($A155,[1]Hugst!$R$5:$W$9,MATCH(ROUNDUP((G$1)/10,0)*10,[1]Hugst!$R$4:$W$4,0))))</f>
        <v>4522.0930258798426</v>
      </c>
      <c r="H155" s="168">
        <f ca="1">IF($C155-H$1&lt;År1,0,G154*(1-VLOOKUP($A155,[1]Hugst!$R$5:$W$9,MATCH(ROUNDUP((H$1)/10,0)*10,[1]Hugst!$R$4:$W$4,0))))</f>
        <v>4548.532420884173</v>
      </c>
      <c r="I155" s="168">
        <f ca="1">IF($C155-I$1&lt;År1,0,H154*(1-VLOOKUP($A155,[1]Hugst!$R$5:$W$9,MATCH(ROUNDUP((I$1)/10,0)*10,[1]Hugst!$R$4:$W$4,0))))</f>
        <v>4579.2088551824736</v>
      </c>
      <c r="J155" s="168">
        <f ca="1">IF($C155-J$1&lt;År1,0,I154*(1-VLOOKUP($A155,[1]Hugst!$R$5:$W$9,MATCH(ROUNDUP((J$1)/10,0)*10,[1]Hugst!$R$4:$W$4,0))))</f>
        <v>4615.1696649325913</v>
      </c>
      <c r="K155" s="168">
        <f ca="1">IF($C155-K$1&lt;År1,0,J154*(1-VLOOKUP($A155,[1]Hugst!$R$5:$W$9,MATCH(ROUNDUP((K$1)/10,0)*10,[1]Hugst!$R$4:$W$4,0))))</f>
        <v>4657.7239604139859</v>
      </c>
      <c r="L155" s="168">
        <f ca="1">IF($C155-L$1&lt;År1,0,K154*(1-VLOOKUP($A155,[1]Hugst!$R$5:$W$9,MATCH(ROUNDUP((L$1)/10,0)*10,[1]Hugst!$R$4:$W$4,0))))</f>
        <v>4708.5080692569154</v>
      </c>
      <c r="M155" s="168">
        <f ca="1">IF($C155-M$1&lt;År1,0,L154*(1-VLOOKUP($A155,[1]Hugst!$R$5:$W$9,MATCH(ROUNDUP((M$1)/10,0)*10,[1]Hugst!$R$4:$W$4,0))))</f>
        <v>4769.5673404776126</v>
      </c>
      <c r="N155" s="168">
        <f ca="1">IF($C155-N$1&lt;År1,0,M154*(1-VLOOKUP($A155,[1]Hugst!$R$5:$W$9,MATCH(ROUNDUP((N$1)/10,0)*10,[1]Hugst!$R$4:$W$4,0))))</f>
        <v>4843.4583995205685</v>
      </c>
      <c r="O155" s="168">
        <f ca="1">IF($C155-O$1&lt;År1,0,N154*(1-VLOOKUP($A155,[1]Hugst!$R$5:$W$9,MATCH(ROUNDUP((O$1)/10,0)*10,[1]Hugst!$R$4:$W$4,0))))</f>
        <v>4933.376967060065</v>
      </c>
      <c r="P155" s="168">
        <f ca="1">IF($C155-P$1&lt;År1,0,O154*(1-VLOOKUP($A155,[1]Hugst!$R$5:$W$9,MATCH(ROUNDUP((P$1)/10,0)*10,[1]Hugst!$R$4:$W$4,0))))</f>
        <v>5043.3176325003087</v>
      </c>
      <c r="Q155" s="168">
        <f ca="1">IF($C155-Q$1&lt;År1,0,P154*(1-VLOOKUP($A155,[1]Hugst!$R$5:$W$9,MATCH(ROUNDUP((Q$1)/10,0)*10,[1]Hugst!$R$4:$W$4,0))))</f>
        <v>5178.2735708492401</v>
      </c>
      <c r="R155" s="168">
        <f ca="1">IF($C155-R$1&lt;År1,0,Q154*(1-VLOOKUP($A155,[1]Hugst!$R$5:$W$9,MATCH(ROUNDUP((R$1)/10,0)*10,[1]Hugst!$R$4:$W$4,0))))</f>
        <v>5344.4861888091118</v>
      </c>
      <c r="S155" s="168">
        <f ca="1">IF($C155-S$1&lt;År1,0,R154*(1-VLOOKUP($A155,[1]Hugst!$R$5:$W$9,MATCH(ROUNDUP((S$1)/10,0)*10,[1]Hugst!$R$4:$W$4,0))))</f>
        <v>5549.7571823883318</v>
      </c>
      <c r="T155" s="168">
        <f ca="1">IF($C155-T$1&lt;År1,0,S154*(1-VLOOKUP($A155,[1]Hugst!$R$5:$W$9,MATCH(ROUNDUP((T$1)/10,0)*10,[1]Hugst!$R$4:$W$4,0))))</f>
        <v>5803.8386089144979</v>
      </c>
      <c r="U155" s="168">
        <f ca="1">IF($C155-U$1&lt;År1,0,T154*(1-VLOOKUP($A155,[1]Hugst!$R$5:$W$9,MATCH(ROUNDUP((U$1)/10,0)*10,[1]Hugst!$R$4:$W$4,0))))</f>
        <v>6118.9204770492306</v>
      </c>
      <c r="V155" s="168">
        <f ca="1">IF($C155-V$1&lt;År1,0,U154*(1-VLOOKUP($A155,[1]Hugst!$R$5:$W$9,MATCH(ROUNDUP((V$1)/10,0)*10,[1]Hugst!$R$4:$W$4,0))))</f>
        <v>6510.2402343051053</v>
      </c>
      <c r="W155" s="168">
        <f ca="1">IF($C155-W$1&lt;År1,0,V154*(1-VLOOKUP($A155,[1]Hugst!$R$5:$W$9,MATCH(ROUNDUP((W$1)/10,0)*10,[1]Hugst!$R$4:$W$4,0))))</f>
        <v>6996.8446264402392</v>
      </c>
      <c r="X155" s="168">
        <f ca="1">IF($C155-X$1&lt;År1,0,W154*(1-VLOOKUP($A155,[1]Hugst!$R$5:$W$9,MATCH(ROUNDUP((X$1)/10,0)*10,[1]Hugst!$R$4:$W$4,0))))</f>
        <v>7602.5420216999037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1951.1621051429743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4478.7412231372309</v>
      </c>
      <c r="G156" s="168">
        <f ca="1">IF($C156-G$1&lt;År1,0,F155*(1-VLOOKUP($A156,[1]Hugst!$R$5:$W$9,MATCH(ROUNDUP((G$1)/10,0)*10,[1]Hugst!$R$4:$W$4,0))))</f>
        <v>4499.0527535485235</v>
      </c>
      <c r="H156" s="168">
        <f ca="1">IF($C156-H$1&lt;År1,0,G155*(1-VLOOKUP($A156,[1]Hugst!$R$5:$W$9,MATCH(ROUNDUP((H$1)/10,0)*10,[1]Hugst!$R$4:$W$4,0))))</f>
        <v>4522.0930258798426</v>
      </c>
      <c r="I156" s="168">
        <f ca="1">IF($C156-I$1&lt;År1,0,H155*(1-VLOOKUP($A156,[1]Hugst!$R$5:$W$9,MATCH(ROUNDUP((I$1)/10,0)*10,[1]Hugst!$R$4:$W$4,0))))</f>
        <v>4548.532420884173</v>
      </c>
      <c r="J156" s="168">
        <f ca="1">IF($C156-J$1&lt;År1,0,I155*(1-VLOOKUP($A156,[1]Hugst!$R$5:$W$9,MATCH(ROUNDUP((J$1)/10,0)*10,[1]Hugst!$R$4:$W$4,0))))</f>
        <v>4579.2088551824736</v>
      </c>
      <c r="K156" s="168">
        <f ca="1">IF($C156-K$1&lt;År1,0,J155*(1-VLOOKUP($A156,[1]Hugst!$R$5:$W$9,MATCH(ROUNDUP((K$1)/10,0)*10,[1]Hugst!$R$4:$W$4,0))))</f>
        <v>4615.1696649325913</v>
      </c>
      <c r="L156" s="168">
        <f ca="1">IF($C156-L$1&lt;År1,0,K155*(1-VLOOKUP($A156,[1]Hugst!$R$5:$W$9,MATCH(ROUNDUP((L$1)/10,0)*10,[1]Hugst!$R$4:$W$4,0))))</f>
        <v>4657.7239604139859</v>
      </c>
      <c r="M156" s="168">
        <f ca="1">IF($C156-M$1&lt;År1,0,L155*(1-VLOOKUP($A156,[1]Hugst!$R$5:$W$9,MATCH(ROUNDUP((M$1)/10,0)*10,[1]Hugst!$R$4:$W$4,0))))</f>
        <v>4708.5080692569154</v>
      </c>
      <c r="N156" s="168">
        <f ca="1">IF($C156-N$1&lt;År1,0,M155*(1-VLOOKUP($A156,[1]Hugst!$R$5:$W$9,MATCH(ROUNDUP((N$1)/10,0)*10,[1]Hugst!$R$4:$W$4,0))))</f>
        <v>4769.5673404776126</v>
      </c>
      <c r="O156" s="168">
        <f ca="1">IF($C156-O$1&lt;År1,0,N155*(1-VLOOKUP($A156,[1]Hugst!$R$5:$W$9,MATCH(ROUNDUP((O$1)/10,0)*10,[1]Hugst!$R$4:$W$4,0))))</f>
        <v>4843.4583995205685</v>
      </c>
      <c r="P156" s="168">
        <f ca="1">IF($C156-P$1&lt;År1,0,O155*(1-VLOOKUP($A156,[1]Hugst!$R$5:$W$9,MATCH(ROUNDUP((P$1)/10,0)*10,[1]Hugst!$R$4:$W$4,0))))</f>
        <v>4933.376967060065</v>
      </c>
      <c r="Q156" s="168">
        <f ca="1">IF($C156-Q$1&lt;År1,0,P155*(1-VLOOKUP($A156,[1]Hugst!$R$5:$W$9,MATCH(ROUNDUP((Q$1)/10,0)*10,[1]Hugst!$R$4:$W$4,0))))</f>
        <v>5043.3176325003087</v>
      </c>
      <c r="R156" s="168">
        <f ca="1">IF($C156-R$1&lt;År1,0,Q155*(1-VLOOKUP($A156,[1]Hugst!$R$5:$W$9,MATCH(ROUNDUP((R$1)/10,0)*10,[1]Hugst!$R$4:$W$4,0))))</f>
        <v>5178.2735708492401</v>
      </c>
      <c r="S156" s="168">
        <f ca="1">IF($C156-S$1&lt;År1,0,R155*(1-VLOOKUP($A156,[1]Hugst!$R$5:$W$9,MATCH(ROUNDUP((S$1)/10,0)*10,[1]Hugst!$R$4:$W$4,0))))</f>
        <v>5344.4861888091118</v>
      </c>
      <c r="T156" s="168">
        <f ca="1">IF($C156-T$1&lt;År1,0,S155*(1-VLOOKUP($A156,[1]Hugst!$R$5:$W$9,MATCH(ROUNDUP((T$1)/10,0)*10,[1]Hugst!$R$4:$W$4,0))))</f>
        <v>5549.7571823883318</v>
      </c>
      <c r="U156" s="168">
        <f ca="1">IF($C156-U$1&lt;År1,0,T155*(1-VLOOKUP($A156,[1]Hugst!$R$5:$W$9,MATCH(ROUNDUP((U$1)/10,0)*10,[1]Hugst!$R$4:$W$4,0))))</f>
        <v>5803.8386089144979</v>
      </c>
      <c r="V156" s="168">
        <f ca="1">IF($C156-V$1&lt;År1,0,U155*(1-VLOOKUP($A156,[1]Hugst!$R$5:$W$9,MATCH(ROUNDUP((V$1)/10,0)*10,[1]Hugst!$R$4:$W$4,0))))</f>
        <v>6118.9204770492306</v>
      </c>
      <c r="W156" s="168">
        <f ca="1">IF($C156-W$1&lt;År1,0,V155*(1-VLOOKUP($A156,[1]Hugst!$R$5:$W$9,MATCH(ROUNDUP((W$1)/10,0)*10,[1]Hugst!$R$4:$W$4,0))))</f>
        <v>6510.2402343051053</v>
      </c>
      <c r="X156" s="168">
        <f ca="1">IF($C156-X$1&lt;År1,0,W155*(1-VLOOKUP($A156,[1]Hugst!$R$5:$W$9,MATCH(ROUNDUP((X$1)/10,0)*10,[1]Hugst!$R$4:$W$4,0))))</f>
        <v>6996.8446264402392</v>
      </c>
      <c r="Y156" s="168">
        <f ca="1">IF($C156-Y$1&lt;År1,0,X155*(1-VLOOKUP($A156,[1]Hugst!$R$5:$W$9,MATCH(ROUNDUP((Y$1)/10,0)*10,[1]Hugst!$R$4:$W$4,0))))</f>
        <v>7602.5420216999037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1485.4660552567891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1757.8869372625331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1308.1755139291472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1580.596395934891</v>
      </c>
      <c r="G169" s="168">
        <f ca="1">IF($C169-G$1&lt;År1,0,F168*(1-VLOOKUP($A169,[1]Hugst!$R$5:$W$9,MATCH(ROUNDUP((G$1)/10,0)*10,[1]Hugst!$R$4:$W$4,0))))</f>
        <v>1757.8869372625331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1165.7440675184146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1438.1649495241586</v>
      </c>
      <c r="G170" s="168">
        <f ca="1">IF($C170-G$1&lt;År1,0,F169*(1-VLOOKUP($A170,[1]Hugst!$R$5:$W$9,MATCH(ROUNDUP((G$1)/10,0)*10,[1]Hugst!$R$4:$W$4,0))))</f>
        <v>1580.596395934891</v>
      </c>
      <c r="H170" s="168">
        <f ca="1">IF($C170-H$1&lt;År1,0,G169*(1-VLOOKUP($A170,[1]Hugst!$R$5:$W$9,MATCH(ROUNDUP((H$1)/10,0)*10,[1]Hugst!$R$4:$W$4,0))))</f>
        <v>1757.8869372625331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1051.2028921079525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1323.6237741136965</v>
      </c>
      <c r="G171" s="168">
        <f ca="1">IF($C171-G$1&lt;År1,0,F170*(1-VLOOKUP($A171,[1]Hugst!$R$5:$W$9,MATCH(ROUNDUP((G$1)/10,0)*10,[1]Hugst!$R$4:$W$4,0))))</f>
        <v>1438.1649495241586</v>
      </c>
      <c r="H171" s="168">
        <f ca="1">IF($C171-H$1&lt;År1,0,G170*(1-VLOOKUP($A171,[1]Hugst!$R$5:$W$9,MATCH(ROUNDUP((H$1)/10,0)*10,[1]Hugst!$R$4:$W$4,0))))</f>
        <v>1580.596395934891</v>
      </c>
      <c r="I171" s="168">
        <f ca="1">IF($C171-I$1&lt;År1,0,H170*(1-VLOOKUP($A171,[1]Hugst!$R$5:$W$9,MATCH(ROUNDUP((I$1)/10,0)*10,[1]Hugst!$R$4:$W$4,0))))</f>
        <v>1757.8869372625331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958.97691358912107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1231.3977955948649</v>
      </c>
      <c r="G172" s="168">
        <f ca="1">IF($C172-G$1&lt;År1,0,F171*(1-VLOOKUP($A172,[1]Hugst!$R$5:$W$9,MATCH(ROUNDUP((G$1)/10,0)*10,[1]Hugst!$R$4:$W$4,0))))</f>
        <v>1323.6237741136965</v>
      </c>
      <c r="H172" s="168">
        <f ca="1">IF($C172-H$1&lt;År1,0,G171*(1-VLOOKUP($A172,[1]Hugst!$R$5:$W$9,MATCH(ROUNDUP((H$1)/10,0)*10,[1]Hugst!$R$4:$W$4,0))))</f>
        <v>1438.1649495241586</v>
      </c>
      <c r="I172" s="168">
        <f ca="1">IF($C172-I$1&lt;År1,0,H171*(1-VLOOKUP($A172,[1]Hugst!$R$5:$W$9,MATCH(ROUNDUP((I$1)/10,0)*10,[1]Hugst!$R$4:$W$4,0))))</f>
        <v>1580.596395934891</v>
      </c>
      <c r="J172" s="168">
        <f ca="1">IF($C172-J$1&lt;År1,0,I171*(1-VLOOKUP($A172,[1]Hugst!$R$5:$W$9,MATCH(ROUNDUP((J$1)/10,0)*10,[1]Hugst!$R$4:$W$4,0))))</f>
        <v>1757.8869372625331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884.60605777453679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1157.0269397802808</v>
      </c>
      <c r="G173" s="168">
        <f ca="1">IF($C173-G$1&lt;År1,0,F172*(1-VLOOKUP($A173,[1]Hugst!$R$5:$W$9,MATCH(ROUNDUP((G$1)/10,0)*10,[1]Hugst!$R$4:$W$4,0))))</f>
        <v>1231.3977955948649</v>
      </c>
      <c r="H173" s="168">
        <f ca="1">IF($C173-H$1&lt;År1,0,G172*(1-VLOOKUP($A173,[1]Hugst!$R$5:$W$9,MATCH(ROUNDUP((H$1)/10,0)*10,[1]Hugst!$R$4:$W$4,0))))</f>
        <v>1323.6237741136965</v>
      </c>
      <c r="I173" s="168">
        <f ca="1">IF($C173-I$1&lt;År1,0,H172*(1-VLOOKUP($A173,[1]Hugst!$R$5:$W$9,MATCH(ROUNDUP((I$1)/10,0)*10,[1]Hugst!$R$4:$W$4,0))))</f>
        <v>1438.1649495241586</v>
      </c>
      <c r="J173" s="168">
        <f ca="1">IF($C173-J$1&lt;År1,0,I172*(1-VLOOKUP($A173,[1]Hugst!$R$5:$W$9,MATCH(ROUNDUP((J$1)/10,0)*10,[1]Hugst!$R$4:$W$4,0))))</f>
        <v>1580.596395934891</v>
      </c>
      <c r="K173" s="168">
        <f ca="1">IF($C173-K$1&lt;År1,0,J172*(1-VLOOKUP($A173,[1]Hugst!$R$5:$W$9,MATCH(ROUNDUP((K$1)/10,0)*10,[1]Hugst!$R$4:$W$4,0))))</f>
        <v>1757.8869372625331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824.52225048835635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1096.9431324941002</v>
      </c>
      <c r="G174" s="168">
        <f ca="1">IF($C174-G$1&lt;År1,0,F173*(1-VLOOKUP($A174,[1]Hugst!$R$5:$W$9,MATCH(ROUNDUP((G$1)/10,0)*10,[1]Hugst!$R$4:$W$4,0))))</f>
        <v>1157.0269397802808</v>
      </c>
      <c r="H174" s="168">
        <f ca="1">IF($C174-H$1&lt;År1,0,G173*(1-VLOOKUP($A174,[1]Hugst!$R$5:$W$9,MATCH(ROUNDUP((H$1)/10,0)*10,[1]Hugst!$R$4:$W$4,0))))</f>
        <v>1231.3977955948649</v>
      </c>
      <c r="I174" s="168">
        <f ca="1">IF($C174-I$1&lt;År1,0,H173*(1-VLOOKUP($A174,[1]Hugst!$R$5:$W$9,MATCH(ROUNDUP((I$1)/10,0)*10,[1]Hugst!$R$4:$W$4,0))))</f>
        <v>1323.6237741136965</v>
      </c>
      <c r="J174" s="168">
        <f ca="1">IF($C174-J$1&lt;År1,0,I173*(1-VLOOKUP($A174,[1]Hugst!$R$5:$W$9,MATCH(ROUNDUP((J$1)/10,0)*10,[1]Hugst!$R$4:$W$4,0))))</f>
        <v>1438.1649495241586</v>
      </c>
      <c r="K174" s="168">
        <f ca="1">IF($C174-K$1&lt;År1,0,J173*(1-VLOOKUP($A174,[1]Hugst!$R$5:$W$9,MATCH(ROUNDUP((K$1)/10,0)*10,[1]Hugst!$R$4:$W$4,0))))</f>
        <v>1580.596395934891</v>
      </c>
      <c r="L174" s="168">
        <f ca="1">IF($C174-L$1&lt;År1,0,K173*(1-VLOOKUP($A174,[1]Hugst!$R$5:$W$9,MATCH(ROUNDUP((L$1)/10,0)*10,[1]Hugst!$R$4:$W$4,0))))</f>
        <v>1757.8869372625331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775.8710176380697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1048.2918996438136</v>
      </c>
      <c r="G175" s="168">
        <f ca="1">IF($C175-G$1&lt;År1,0,F174*(1-VLOOKUP($A175,[1]Hugst!$R$5:$W$9,MATCH(ROUNDUP((G$1)/10,0)*10,[1]Hugst!$R$4:$W$4,0))))</f>
        <v>1096.9431324941002</v>
      </c>
      <c r="H175" s="168">
        <f ca="1">IF($C175-H$1&lt;År1,0,G174*(1-VLOOKUP($A175,[1]Hugst!$R$5:$W$9,MATCH(ROUNDUP((H$1)/10,0)*10,[1]Hugst!$R$4:$W$4,0))))</f>
        <v>1157.0269397802808</v>
      </c>
      <c r="I175" s="168">
        <f ca="1">IF($C175-I$1&lt;År1,0,H174*(1-VLOOKUP($A175,[1]Hugst!$R$5:$W$9,MATCH(ROUNDUP((I$1)/10,0)*10,[1]Hugst!$R$4:$W$4,0))))</f>
        <v>1231.3977955948649</v>
      </c>
      <c r="J175" s="168">
        <f ca="1">IF($C175-J$1&lt;År1,0,I174*(1-VLOOKUP($A175,[1]Hugst!$R$5:$W$9,MATCH(ROUNDUP((J$1)/10,0)*10,[1]Hugst!$R$4:$W$4,0))))</f>
        <v>1323.6237741136965</v>
      </c>
      <c r="K175" s="168">
        <f ca="1">IF($C175-K$1&lt;År1,0,J174*(1-VLOOKUP($A175,[1]Hugst!$R$5:$W$9,MATCH(ROUNDUP((K$1)/10,0)*10,[1]Hugst!$R$4:$W$4,0))))</f>
        <v>1438.1649495241586</v>
      </c>
      <c r="L175" s="168">
        <f ca="1">IF($C175-L$1&lt;År1,0,K174*(1-VLOOKUP($A175,[1]Hugst!$R$5:$W$9,MATCH(ROUNDUP((L$1)/10,0)*10,[1]Hugst!$R$4:$W$4,0))))</f>
        <v>1580.596395934891</v>
      </c>
      <c r="M175" s="168">
        <f ca="1">IF($C175-M$1&lt;År1,0,L174*(1-VLOOKUP($A175,[1]Hugst!$R$5:$W$9,MATCH(ROUNDUP((M$1)/10,0)*10,[1]Hugst!$R$4:$W$4,0))))</f>
        <v>1757.8869372625331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736.3687652716003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1008.7896472773442</v>
      </c>
      <c r="G176" s="168">
        <f ca="1">IF($C176-G$1&lt;År1,0,F175*(1-VLOOKUP($A176,[1]Hugst!$R$5:$W$9,MATCH(ROUNDUP((G$1)/10,0)*10,[1]Hugst!$R$4:$W$4,0))))</f>
        <v>1048.2918996438136</v>
      </c>
      <c r="H176" s="168">
        <f ca="1">IF($C176-H$1&lt;År1,0,G175*(1-VLOOKUP($A176,[1]Hugst!$R$5:$W$9,MATCH(ROUNDUP((H$1)/10,0)*10,[1]Hugst!$R$4:$W$4,0))))</f>
        <v>1096.9431324941002</v>
      </c>
      <c r="I176" s="168">
        <f ca="1">IF($C176-I$1&lt;År1,0,H175*(1-VLOOKUP($A176,[1]Hugst!$R$5:$W$9,MATCH(ROUNDUP((I$1)/10,0)*10,[1]Hugst!$R$4:$W$4,0))))</f>
        <v>1157.0269397802808</v>
      </c>
      <c r="J176" s="168">
        <f ca="1">IF($C176-J$1&lt;År1,0,I175*(1-VLOOKUP($A176,[1]Hugst!$R$5:$W$9,MATCH(ROUNDUP((J$1)/10,0)*10,[1]Hugst!$R$4:$W$4,0))))</f>
        <v>1231.3977955948649</v>
      </c>
      <c r="K176" s="168">
        <f ca="1">IF($C176-K$1&lt;År1,0,J175*(1-VLOOKUP($A176,[1]Hugst!$R$5:$W$9,MATCH(ROUNDUP((K$1)/10,0)*10,[1]Hugst!$R$4:$W$4,0))))</f>
        <v>1323.6237741136965</v>
      </c>
      <c r="L176" s="168">
        <f ca="1">IF($C176-L$1&lt;År1,0,K175*(1-VLOOKUP($A176,[1]Hugst!$R$5:$W$9,MATCH(ROUNDUP((L$1)/10,0)*10,[1]Hugst!$R$4:$W$4,0))))</f>
        <v>1438.1649495241586</v>
      </c>
      <c r="M176" s="168">
        <f ca="1">IF($C176-M$1&lt;År1,0,L175*(1-VLOOKUP($A176,[1]Hugst!$R$5:$W$9,MATCH(ROUNDUP((M$1)/10,0)*10,[1]Hugst!$R$4:$W$4,0))))</f>
        <v>1580.596395934891</v>
      </c>
      <c r="N176" s="168">
        <f ca="1">IF($C176-N$1&lt;År1,0,M175*(1-VLOOKUP($A176,[1]Hugst!$R$5:$W$9,MATCH(ROUNDUP((N$1)/10,0)*10,[1]Hugst!$R$4:$W$4,0))))</f>
        <v>1757.8869372625331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704.18860362261807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976.60948562836199</v>
      </c>
      <c r="G177" s="168">
        <f ca="1">IF($C177-G$1&lt;År1,0,F176*(1-VLOOKUP($A177,[1]Hugst!$R$5:$W$9,MATCH(ROUNDUP((G$1)/10,0)*10,[1]Hugst!$R$4:$W$4,0))))</f>
        <v>1008.7896472773442</v>
      </c>
      <c r="H177" s="168">
        <f ca="1">IF($C177-H$1&lt;År1,0,G176*(1-VLOOKUP($A177,[1]Hugst!$R$5:$W$9,MATCH(ROUNDUP((H$1)/10,0)*10,[1]Hugst!$R$4:$W$4,0))))</f>
        <v>1048.2918996438136</v>
      </c>
      <c r="I177" s="168">
        <f ca="1">IF($C177-I$1&lt;År1,0,H176*(1-VLOOKUP($A177,[1]Hugst!$R$5:$W$9,MATCH(ROUNDUP((I$1)/10,0)*10,[1]Hugst!$R$4:$W$4,0))))</f>
        <v>1096.9431324941002</v>
      </c>
      <c r="J177" s="168">
        <f ca="1">IF($C177-J$1&lt;År1,0,I176*(1-VLOOKUP($A177,[1]Hugst!$R$5:$W$9,MATCH(ROUNDUP((J$1)/10,0)*10,[1]Hugst!$R$4:$W$4,0))))</f>
        <v>1157.0269397802808</v>
      </c>
      <c r="K177" s="168">
        <f ca="1">IF($C177-K$1&lt;År1,0,J176*(1-VLOOKUP($A177,[1]Hugst!$R$5:$W$9,MATCH(ROUNDUP((K$1)/10,0)*10,[1]Hugst!$R$4:$W$4,0))))</f>
        <v>1231.3977955948649</v>
      </c>
      <c r="L177" s="168">
        <f ca="1">IF($C177-L$1&lt;År1,0,K176*(1-VLOOKUP($A177,[1]Hugst!$R$5:$W$9,MATCH(ROUNDUP((L$1)/10,0)*10,[1]Hugst!$R$4:$W$4,0))))</f>
        <v>1323.6237741136965</v>
      </c>
      <c r="M177" s="168">
        <f ca="1">IF($C177-M$1&lt;År1,0,L176*(1-VLOOKUP($A177,[1]Hugst!$R$5:$W$9,MATCH(ROUNDUP((M$1)/10,0)*10,[1]Hugst!$R$4:$W$4,0))))</f>
        <v>1438.1649495241586</v>
      </c>
      <c r="N177" s="168">
        <f ca="1">IF($C177-N$1&lt;År1,0,M176*(1-VLOOKUP($A177,[1]Hugst!$R$5:$W$9,MATCH(ROUNDUP((N$1)/10,0)*10,[1]Hugst!$R$4:$W$4,0))))</f>
        <v>1580.596395934891</v>
      </c>
      <c r="O177" s="168">
        <f ca="1">IF($C177-O$1&lt;År1,0,N176*(1-VLOOKUP($A177,[1]Hugst!$R$5:$W$9,MATCH(ROUNDUP((O$1)/10,0)*10,[1]Hugst!$R$4:$W$4,0))))</f>
        <v>1757.8869372625331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677.86900634640551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950.28988835214943</v>
      </c>
      <c r="G178" s="168">
        <f ca="1">IF($C178-G$1&lt;År1,0,F177*(1-VLOOKUP($A178,[1]Hugst!$R$5:$W$9,MATCH(ROUNDUP((G$1)/10,0)*10,[1]Hugst!$R$4:$W$4,0))))</f>
        <v>976.60948562836199</v>
      </c>
      <c r="H178" s="168">
        <f ca="1">IF($C178-H$1&lt;År1,0,G177*(1-VLOOKUP($A178,[1]Hugst!$R$5:$W$9,MATCH(ROUNDUP((H$1)/10,0)*10,[1]Hugst!$R$4:$W$4,0))))</f>
        <v>1008.7896472773442</v>
      </c>
      <c r="I178" s="168">
        <f ca="1">IF($C178-I$1&lt;År1,0,H177*(1-VLOOKUP($A178,[1]Hugst!$R$5:$W$9,MATCH(ROUNDUP((I$1)/10,0)*10,[1]Hugst!$R$4:$W$4,0))))</f>
        <v>1048.2918996438136</v>
      </c>
      <c r="J178" s="168">
        <f ca="1">IF($C178-J$1&lt;År1,0,I177*(1-VLOOKUP($A178,[1]Hugst!$R$5:$W$9,MATCH(ROUNDUP((J$1)/10,0)*10,[1]Hugst!$R$4:$W$4,0))))</f>
        <v>1096.9431324941002</v>
      </c>
      <c r="K178" s="168">
        <f ca="1">IF($C178-K$1&lt;År1,0,J177*(1-VLOOKUP($A178,[1]Hugst!$R$5:$W$9,MATCH(ROUNDUP((K$1)/10,0)*10,[1]Hugst!$R$4:$W$4,0))))</f>
        <v>1157.0269397802808</v>
      </c>
      <c r="L178" s="168">
        <f ca="1">IF($C178-L$1&lt;År1,0,K177*(1-VLOOKUP($A178,[1]Hugst!$R$5:$W$9,MATCH(ROUNDUP((L$1)/10,0)*10,[1]Hugst!$R$4:$W$4,0))))</f>
        <v>1231.3977955948649</v>
      </c>
      <c r="M178" s="168">
        <f ca="1">IF($C178-M$1&lt;År1,0,L177*(1-VLOOKUP($A178,[1]Hugst!$R$5:$W$9,MATCH(ROUNDUP((M$1)/10,0)*10,[1]Hugst!$R$4:$W$4,0))))</f>
        <v>1323.6237741136965</v>
      </c>
      <c r="N178" s="168">
        <f ca="1">IF($C178-N$1&lt;År1,0,M177*(1-VLOOKUP($A178,[1]Hugst!$R$5:$W$9,MATCH(ROUNDUP((N$1)/10,0)*10,[1]Hugst!$R$4:$W$4,0))))</f>
        <v>1438.1649495241586</v>
      </c>
      <c r="O178" s="168">
        <f ca="1">IF($C178-O$1&lt;År1,0,N177*(1-VLOOKUP($A178,[1]Hugst!$R$5:$W$9,MATCH(ROUNDUP((O$1)/10,0)*10,[1]Hugst!$R$4:$W$4,0))))</f>
        <v>1580.596395934891</v>
      </c>
      <c r="P178" s="168">
        <f ca="1">IF($C178-P$1&lt;År1,0,O177*(1-VLOOKUP($A178,[1]Hugst!$R$5:$W$9,MATCH(ROUNDUP((P$1)/10,0)*10,[1]Hugst!$R$4:$W$4,0))))</f>
        <v>1757.8869372625331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656.24073790819966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928.66161991394358</v>
      </c>
      <c r="G179" s="168">
        <f ca="1">IF($C179-G$1&lt;År1,0,F178*(1-VLOOKUP($A179,[1]Hugst!$R$5:$W$9,MATCH(ROUNDUP((G$1)/10,0)*10,[1]Hugst!$R$4:$W$4,0))))</f>
        <v>950.28988835214943</v>
      </c>
      <c r="H179" s="168">
        <f ca="1">IF($C179-H$1&lt;År1,0,G178*(1-VLOOKUP($A179,[1]Hugst!$R$5:$W$9,MATCH(ROUNDUP((H$1)/10,0)*10,[1]Hugst!$R$4:$W$4,0))))</f>
        <v>976.60948562836199</v>
      </c>
      <c r="I179" s="168">
        <f ca="1">IF($C179-I$1&lt;År1,0,H178*(1-VLOOKUP($A179,[1]Hugst!$R$5:$W$9,MATCH(ROUNDUP((I$1)/10,0)*10,[1]Hugst!$R$4:$W$4,0))))</f>
        <v>1008.7896472773442</v>
      </c>
      <c r="J179" s="168">
        <f ca="1">IF($C179-J$1&lt;År1,0,I178*(1-VLOOKUP($A179,[1]Hugst!$R$5:$W$9,MATCH(ROUNDUP((J$1)/10,0)*10,[1]Hugst!$R$4:$W$4,0))))</f>
        <v>1048.2918996438136</v>
      </c>
      <c r="K179" s="168">
        <f ca="1">IF($C179-K$1&lt;År1,0,J178*(1-VLOOKUP($A179,[1]Hugst!$R$5:$W$9,MATCH(ROUNDUP((K$1)/10,0)*10,[1]Hugst!$R$4:$W$4,0))))</f>
        <v>1096.9431324941002</v>
      </c>
      <c r="L179" s="168">
        <f ca="1">IF($C179-L$1&lt;År1,0,K178*(1-VLOOKUP($A179,[1]Hugst!$R$5:$W$9,MATCH(ROUNDUP((L$1)/10,0)*10,[1]Hugst!$R$4:$W$4,0))))</f>
        <v>1157.0269397802808</v>
      </c>
      <c r="M179" s="168">
        <f ca="1">IF($C179-M$1&lt;År1,0,L178*(1-VLOOKUP($A179,[1]Hugst!$R$5:$W$9,MATCH(ROUNDUP((M$1)/10,0)*10,[1]Hugst!$R$4:$W$4,0))))</f>
        <v>1231.3977955948649</v>
      </c>
      <c r="N179" s="168">
        <f ca="1">IF($C179-N$1&lt;År1,0,M178*(1-VLOOKUP($A179,[1]Hugst!$R$5:$W$9,MATCH(ROUNDUP((N$1)/10,0)*10,[1]Hugst!$R$4:$W$4,0))))</f>
        <v>1323.6237741136965</v>
      </c>
      <c r="O179" s="168">
        <f ca="1">IF($C179-O$1&lt;År1,0,N178*(1-VLOOKUP($A179,[1]Hugst!$R$5:$W$9,MATCH(ROUNDUP((O$1)/10,0)*10,[1]Hugst!$R$4:$W$4,0))))</f>
        <v>1438.1649495241586</v>
      </c>
      <c r="P179" s="168">
        <f ca="1">IF($C179-P$1&lt;År1,0,O178*(1-VLOOKUP($A179,[1]Hugst!$R$5:$W$9,MATCH(ROUNDUP((P$1)/10,0)*10,[1]Hugst!$R$4:$W$4,0))))</f>
        <v>1580.596395934891</v>
      </c>
      <c r="Q179" s="168">
        <f ca="1">IF($C179-Q$1&lt;År1,0,P178*(1-VLOOKUP($A179,[1]Hugst!$R$5:$W$9,MATCH(ROUNDUP((Q$1)/10,0)*10,[1]Hugst!$R$4:$W$4,0))))</f>
        <v>1757.8869372625331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638.3683954934736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910.78927749921752</v>
      </c>
      <c r="G180" s="168">
        <f ca="1">IF($C180-G$1&lt;År1,0,F179*(1-VLOOKUP($A180,[1]Hugst!$R$5:$W$9,MATCH(ROUNDUP((G$1)/10,0)*10,[1]Hugst!$R$4:$W$4,0))))</f>
        <v>928.66161991394358</v>
      </c>
      <c r="H180" s="168">
        <f ca="1">IF($C180-H$1&lt;År1,0,G179*(1-VLOOKUP($A180,[1]Hugst!$R$5:$W$9,MATCH(ROUNDUP((H$1)/10,0)*10,[1]Hugst!$R$4:$W$4,0))))</f>
        <v>950.28988835214943</v>
      </c>
      <c r="I180" s="168">
        <f ca="1">IF($C180-I$1&lt;År1,0,H179*(1-VLOOKUP($A180,[1]Hugst!$R$5:$W$9,MATCH(ROUNDUP((I$1)/10,0)*10,[1]Hugst!$R$4:$W$4,0))))</f>
        <v>976.60948562836199</v>
      </c>
      <c r="J180" s="168">
        <f ca="1">IF($C180-J$1&lt;År1,0,I179*(1-VLOOKUP($A180,[1]Hugst!$R$5:$W$9,MATCH(ROUNDUP((J$1)/10,0)*10,[1]Hugst!$R$4:$W$4,0))))</f>
        <v>1008.7896472773442</v>
      </c>
      <c r="K180" s="168">
        <f ca="1">IF($C180-K$1&lt;År1,0,J179*(1-VLOOKUP($A180,[1]Hugst!$R$5:$W$9,MATCH(ROUNDUP((K$1)/10,0)*10,[1]Hugst!$R$4:$W$4,0))))</f>
        <v>1048.2918996438136</v>
      </c>
      <c r="L180" s="168">
        <f ca="1">IF($C180-L$1&lt;År1,0,K179*(1-VLOOKUP($A180,[1]Hugst!$R$5:$W$9,MATCH(ROUNDUP((L$1)/10,0)*10,[1]Hugst!$R$4:$W$4,0))))</f>
        <v>1096.9431324941002</v>
      </c>
      <c r="M180" s="168">
        <f ca="1">IF($C180-M$1&lt;År1,0,L179*(1-VLOOKUP($A180,[1]Hugst!$R$5:$W$9,MATCH(ROUNDUP((M$1)/10,0)*10,[1]Hugst!$R$4:$W$4,0))))</f>
        <v>1157.0269397802808</v>
      </c>
      <c r="N180" s="168">
        <f ca="1">IF($C180-N$1&lt;År1,0,M179*(1-VLOOKUP($A180,[1]Hugst!$R$5:$W$9,MATCH(ROUNDUP((N$1)/10,0)*10,[1]Hugst!$R$4:$W$4,0))))</f>
        <v>1231.3977955948649</v>
      </c>
      <c r="O180" s="168">
        <f ca="1">IF($C180-O$1&lt;År1,0,N179*(1-VLOOKUP($A180,[1]Hugst!$R$5:$W$9,MATCH(ROUNDUP((O$1)/10,0)*10,[1]Hugst!$R$4:$W$4,0))))</f>
        <v>1323.6237741136965</v>
      </c>
      <c r="P180" s="168">
        <f ca="1">IF($C180-P$1&lt;År1,0,O179*(1-VLOOKUP($A180,[1]Hugst!$R$5:$W$9,MATCH(ROUNDUP((P$1)/10,0)*10,[1]Hugst!$R$4:$W$4,0))))</f>
        <v>1438.1649495241586</v>
      </c>
      <c r="Q180" s="168">
        <f ca="1">IF($C180-Q$1&lt;År1,0,P179*(1-VLOOKUP($A180,[1]Hugst!$R$5:$W$9,MATCH(ROUNDUP((Q$1)/10,0)*10,[1]Hugst!$R$4:$W$4,0))))</f>
        <v>1580.596395934891</v>
      </c>
      <c r="R180" s="168">
        <f ca="1">IF($C180-R$1&lt;År1,0,Q179*(1-VLOOKUP($A180,[1]Hugst!$R$5:$W$9,MATCH(ROUNDUP((R$1)/10,0)*10,[1]Hugst!$R$4:$W$4,0))))</f>
        <v>1757.8869372625331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623.50364253586054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895.92452454160446</v>
      </c>
      <c r="G181" s="168">
        <f ca="1">IF($C181-G$1&lt;År1,0,F180*(1-VLOOKUP($A181,[1]Hugst!$R$5:$W$9,MATCH(ROUNDUP((G$1)/10,0)*10,[1]Hugst!$R$4:$W$4,0))))</f>
        <v>910.78927749921752</v>
      </c>
      <c r="H181" s="168">
        <f ca="1">IF($C181-H$1&lt;År1,0,G180*(1-VLOOKUP($A181,[1]Hugst!$R$5:$W$9,MATCH(ROUNDUP((H$1)/10,0)*10,[1]Hugst!$R$4:$W$4,0))))</f>
        <v>928.66161991394358</v>
      </c>
      <c r="I181" s="168">
        <f ca="1">IF($C181-I$1&lt;År1,0,H180*(1-VLOOKUP($A181,[1]Hugst!$R$5:$W$9,MATCH(ROUNDUP((I$1)/10,0)*10,[1]Hugst!$R$4:$W$4,0))))</f>
        <v>950.28988835214943</v>
      </c>
      <c r="J181" s="168">
        <f ca="1">IF($C181-J$1&lt;År1,0,I180*(1-VLOOKUP($A181,[1]Hugst!$R$5:$W$9,MATCH(ROUNDUP((J$1)/10,0)*10,[1]Hugst!$R$4:$W$4,0))))</f>
        <v>976.60948562836199</v>
      </c>
      <c r="K181" s="168">
        <f ca="1">IF($C181-K$1&lt;År1,0,J180*(1-VLOOKUP($A181,[1]Hugst!$R$5:$W$9,MATCH(ROUNDUP((K$1)/10,0)*10,[1]Hugst!$R$4:$W$4,0))))</f>
        <v>1008.7896472773442</v>
      </c>
      <c r="L181" s="168">
        <f ca="1">IF($C181-L$1&lt;År1,0,K180*(1-VLOOKUP($A181,[1]Hugst!$R$5:$W$9,MATCH(ROUNDUP((L$1)/10,0)*10,[1]Hugst!$R$4:$W$4,0))))</f>
        <v>1048.2918996438136</v>
      </c>
      <c r="M181" s="168">
        <f ca="1">IF($C181-M$1&lt;År1,0,L180*(1-VLOOKUP($A181,[1]Hugst!$R$5:$W$9,MATCH(ROUNDUP((M$1)/10,0)*10,[1]Hugst!$R$4:$W$4,0))))</f>
        <v>1096.9431324941002</v>
      </c>
      <c r="N181" s="168">
        <f ca="1">IF($C181-N$1&lt;År1,0,M180*(1-VLOOKUP($A181,[1]Hugst!$R$5:$W$9,MATCH(ROUNDUP((N$1)/10,0)*10,[1]Hugst!$R$4:$W$4,0))))</f>
        <v>1157.0269397802808</v>
      </c>
      <c r="O181" s="168">
        <f ca="1">IF($C181-O$1&lt;År1,0,N180*(1-VLOOKUP($A181,[1]Hugst!$R$5:$W$9,MATCH(ROUNDUP((O$1)/10,0)*10,[1]Hugst!$R$4:$W$4,0))))</f>
        <v>1231.3977955948649</v>
      </c>
      <c r="P181" s="168">
        <f ca="1">IF($C181-P$1&lt;År1,0,O180*(1-VLOOKUP($A181,[1]Hugst!$R$5:$W$9,MATCH(ROUNDUP((P$1)/10,0)*10,[1]Hugst!$R$4:$W$4,0))))</f>
        <v>1323.6237741136965</v>
      </c>
      <c r="Q181" s="168">
        <f ca="1">IF($C181-Q$1&lt;År1,0,P180*(1-VLOOKUP($A181,[1]Hugst!$R$5:$W$9,MATCH(ROUNDUP((Q$1)/10,0)*10,[1]Hugst!$R$4:$W$4,0))))</f>
        <v>1438.1649495241586</v>
      </c>
      <c r="R181" s="168">
        <f ca="1">IF($C181-R$1&lt;År1,0,Q180*(1-VLOOKUP($A181,[1]Hugst!$R$5:$W$9,MATCH(ROUNDUP((R$1)/10,0)*10,[1]Hugst!$R$4:$W$4,0))))</f>
        <v>1580.596395934891</v>
      </c>
      <c r="S181" s="168">
        <f ca="1">IF($C181-S$1&lt;År1,0,R180*(1-VLOOKUP($A181,[1]Hugst!$R$5:$W$9,MATCH(ROUNDUP((S$1)/10,0)*10,[1]Hugst!$R$4:$W$4,0))))</f>
        <v>1757.8869372625331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611.04779553906189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883.46867754480581</v>
      </c>
      <c r="G182" s="168">
        <f ca="1">IF($C182-G$1&lt;År1,0,F181*(1-VLOOKUP($A182,[1]Hugst!$R$5:$W$9,MATCH(ROUNDUP((G$1)/10,0)*10,[1]Hugst!$R$4:$W$4,0))))</f>
        <v>895.92452454160446</v>
      </c>
      <c r="H182" s="168">
        <f ca="1">IF($C182-H$1&lt;År1,0,G181*(1-VLOOKUP($A182,[1]Hugst!$R$5:$W$9,MATCH(ROUNDUP((H$1)/10,0)*10,[1]Hugst!$R$4:$W$4,0))))</f>
        <v>910.78927749921752</v>
      </c>
      <c r="I182" s="168">
        <f ca="1">IF($C182-I$1&lt;År1,0,H181*(1-VLOOKUP($A182,[1]Hugst!$R$5:$W$9,MATCH(ROUNDUP((I$1)/10,0)*10,[1]Hugst!$R$4:$W$4,0))))</f>
        <v>928.66161991394358</v>
      </c>
      <c r="J182" s="168">
        <f ca="1">IF($C182-J$1&lt;År1,0,I181*(1-VLOOKUP($A182,[1]Hugst!$R$5:$W$9,MATCH(ROUNDUP((J$1)/10,0)*10,[1]Hugst!$R$4:$W$4,0))))</f>
        <v>950.28988835214943</v>
      </c>
      <c r="K182" s="168">
        <f ca="1">IF($C182-K$1&lt;År1,0,J181*(1-VLOOKUP($A182,[1]Hugst!$R$5:$W$9,MATCH(ROUNDUP((K$1)/10,0)*10,[1]Hugst!$R$4:$W$4,0))))</f>
        <v>976.60948562836199</v>
      </c>
      <c r="L182" s="168">
        <f ca="1">IF($C182-L$1&lt;År1,0,K181*(1-VLOOKUP($A182,[1]Hugst!$R$5:$W$9,MATCH(ROUNDUP((L$1)/10,0)*10,[1]Hugst!$R$4:$W$4,0))))</f>
        <v>1008.7896472773442</v>
      </c>
      <c r="M182" s="168">
        <f ca="1">IF($C182-M$1&lt;År1,0,L181*(1-VLOOKUP($A182,[1]Hugst!$R$5:$W$9,MATCH(ROUNDUP((M$1)/10,0)*10,[1]Hugst!$R$4:$W$4,0))))</f>
        <v>1048.2918996438136</v>
      </c>
      <c r="N182" s="168">
        <f ca="1">IF($C182-N$1&lt;År1,0,M181*(1-VLOOKUP($A182,[1]Hugst!$R$5:$W$9,MATCH(ROUNDUP((N$1)/10,0)*10,[1]Hugst!$R$4:$W$4,0))))</f>
        <v>1096.9431324941002</v>
      </c>
      <c r="O182" s="168">
        <f ca="1">IF($C182-O$1&lt;År1,0,N181*(1-VLOOKUP($A182,[1]Hugst!$R$5:$W$9,MATCH(ROUNDUP((O$1)/10,0)*10,[1]Hugst!$R$4:$W$4,0))))</f>
        <v>1157.0269397802808</v>
      </c>
      <c r="P182" s="168">
        <f ca="1">IF($C182-P$1&lt;År1,0,O181*(1-VLOOKUP($A182,[1]Hugst!$R$5:$W$9,MATCH(ROUNDUP((P$1)/10,0)*10,[1]Hugst!$R$4:$W$4,0))))</f>
        <v>1231.3977955948649</v>
      </c>
      <c r="Q182" s="168">
        <f ca="1">IF($C182-Q$1&lt;År1,0,P181*(1-VLOOKUP($A182,[1]Hugst!$R$5:$W$9,MATCH(ROUNDUP((Q$1)/10,0)*10,[1]Hugst!$R$4:$W$4,0))))</f>
        <v>1323.6237741136965</v>
      </c>
      <c r="R182" s="168">
        <f ca="1">IF($C182-R$1&lt;År1,0,Q181*(1-VLOOKUP($A182,[1]Hugst!$R$5:$W$9,MATCH(ROUNDUP((R$1)/10,0)*10,[1]Hugst!$R$4:$W$4,0))))</f>
        <v>1438.1649495241586</v>
      </c>
      <c r="S182" s="168">
        <f ca="1">IF($C182-S$1&lt;År1,0,R181*(1-VLOOKUP($A182,[1]Hugst!$R$5:$W$9,MATCH(ROUNDUP((S$1)/10,0)*10,[1]Hugst!$R$4:$W$4,0))))</f>
        <v>1580.596395934891</v>
      </c>
      <c r="T182" s="168">
        <f ca="1">IF($C182-T$1&lt;År1,0,S181*(1-VLOOKUP($A182,[1]Hugst!$R$5:$W$9,MATCH(ROUNDUP((T$1)/10,0)*10,[1]Hugst!$R$4:$W$4,0))))</f>
        <v>1757.8869372625331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600.52189353407778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872.9427755398217</v>
      </c>
      <c r="G183" s="168">
        <f ca="1">IF($C183-G$1&lt;År1,0,F182*(1-VLOOKUP($A183,[1]Hugst!$R$5:$W$9,MATCH(ROUNDUP((G$1)/10,0)*10,[1]Hugst!$R$4:$W$4,0))))</f>
        <v>883.46867754480581</v>
      </c>
      <c r="H183" s="168">
        <f ca="1">IF($C183-H$1&lt;År1,0,G182*(1-VLOOKUP($A183,[1]Hugst!$R$5:$W$9,MATCH(ROUNDUP((H$1)/10,0)*10,[1]Hugst!$R$4:$W$4,0))))</f>
        <v>895.92452454160446</v>
      </c>
      <c r="I183" s="168">
        <f ca="1">IF($C183-I$1&lt;År1,0,H182*(1-VLOOKUP($A183,[1]Hugst!$R$5:$W$9,MATCH(ROUNDUP((I$1)/10,0)*10,[1]Hugst!$R$4:$W$4,0))))</f>
        <v>910.78927749921752</v>
      </c>
      <c r="J183" s="168">
        <f ca="1">IF($C183-J$1&lt;År1,0,I182*(1-VLOOKUP($A183,[1]Hugst!$R$5:$W$9,MATCH(ROUNDUP((J$1)/10,0)*10,[1]Hugst!$R$4:$W$4,0))))</f>
        <v>928.66161991394358</v>
      </c>
      <c r="K183" s="168">
        <f ca="1">IF($C183-K$1&lt;År1,0,J182*(1-VLOOKUP($A183,[1]Hugst!$R$5:$W$9,MATCH(ROUNDUP((K$1)/10,0)*10,[1]Hugst!$R$4:$W$4,0))))</f>
        <v>950.28988835214943</v>
      </c>
      <c r="L183" s="168">
        <f ca="1">IF($C183-L$1&lt;År1,0,K182*(1-VLOOKUP($A183,[1]Hugst!$R$5:$W$9,MATCH(ROUNDUP((L$1)/10,0)*10,[1]Hugst!$R$4:$W$4,0))))</f>
        <v>976.60948562836199</v>
      </c>
      <c r="M183" s="168">
        <f ca="1">IF($C183-M$1&lt;År1,0,L182*(1-VLOOKUP($A183,[1]Hugst!$R$5:$W$9,MATCH(ROUNDUP((M$1)/10,0)*10,[1]Hugst!$R$4:$W$4,0))))</f>
        <v>1008.7896472773442</v>
      </c>
      <c r="N183" s="168">
        <f ca="1">IF($C183-N$1&lt;År1,0,M182*(1-VLOOKUP($A183,[1]Hugst!$R$5:$W$9,MATCH(ROUNDUP((N$1)/10,0)*10,[1]Hugst!$R$4:$W$4,0))))</f>
        <v>1048.2918996438136</v>
      </c>
      <c r="O183" s="168">
        <f ca="1">IF($C183-O$1&lt;År1,0,N182*(1-VLOOKUP($A183,[1]Hugst!$R$5:$W$9,MATCH(ROUNDUP((O$1)/10,0)*10,[1]Hugst!$R$4:$W$4,0))))</f>
        <v>1096.9431324941002</v>
      </c>
      <c r="P183" s="168">
        <f ca="1">IF($C183-P$1&lt;År1,0,O182*(1-VLOOKUP($A183,[1]Hugst!$R$5:$W$9,MATCH(ROUNDUP((P$1)/10,0)*10,[1]Hugst!$R$4:$W$4,0))))</f>
        <v>1157.0269397802808</v>
      </c>
      <c r="Q183" s="168">
        <f ca="1">IF($C183-Q$1&lt;År1,0,P182*(1-VLOOKUP($A183,[1]Hugst!$R$5:$W$9,MATCH(ROUNDUP((Q$1)/10,0)*10,[1]Hugst!$R$4:$W$4,0))))</f>
        <v>1231.3977955948649</v>
      </c>
      <c r="R183" s="168">
        <f ca="1">IF($C183-R$1&lt;År1,0,Q182*(1-VLOOKUP($A183,[1]Hugst!$R$5:$W$9,MATCH(ROUNDUP((R$1)/10,0)*10,[1]Hugst!$R$4:$W$4,0))))</f>
        <v>1323.6237741136965</v>
      </c>
      <c r="S183" s="168">
        <f ca="1">IF($C183-S$1&lt;År1,0,R182*(1-VLOOKUP($A183,[1]Hugst!$R$5:$W$9,MATCH(ROUNDUP((S$1)/10,0)*10,[1]Hugst!$R$4:$W$4,0))))</f>
        <v>1438.1649495241586</v>
      </c>
      <c r="T183" s="168">
        <f ca="1">IF($C183-T$1&lt;År1,0,S182*(1-VLOOKUP($A183,[1]Hugst!$R$5:$W$9,MATCH(ROUNDUP((T$1)/10,0)*10,[1]Hugst!$R$4:$W$4,0))))</f>
        <v>1580.596395934891</v>
      </c>
      <c r="U183" s="168">
        <f ca="1">IF($C183-U$1&lt;År1,0,T182*(1-VLOOKUP($A183,[1]Hugst!$R$5:$W$9,MATCH(ROUNDUP((U$1)/10,0)*10,[1]Hugst!$R$4:$W$4,0))))</f>
        <v>1757.8869372625331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591.54275364456669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863.96363565031061</v>
      </c>
      <c r="G184" s="168">
        <f ca="1">IF($C184-G$1&lt;År1,0,F183*(1-VLOOKUP($A184,[1]Hugst!$R$5:$W$9,MATCH(ROUNDUP((G$1)/10,0)*10,[1]Hugst!$R$4:$W$4,0))))</f>
        <v>872.9427755398217</v>
      </c>
      <c r="H184" s="168">
        <f ca="1">IF($C184-H$1&lt;År1,0,G183*(1-VLOOKUP($A184,[1]Hugst!$R$5:$W$9,MATCH(ROUNDUP((H$1)/10,0)*10,[1]Hugst!$R$4:$W$4,0))))</f>
        <v>883.46867754480581</v>
      </c>
      <c r="I184" s="168">
        <f ca="1">IF($C184-I$1&lt;År1,0,H183*(1-VLOOKUP($A184,[1]Hugst!$R$5:$W$9,MATCH(ROUNDUP((I$1)/10,0)*10,[1]Hugst!$R$4:$W$4,0))))</f>
        <v>895.92452454160446</v>
      </c>
      <c r="J184" s="168">
        <f ca="1">IF($C184-J$1&lt;År1,0,I183*(1-VLOOKUP($A184,[1]Hugst!$R$5:$W$9,MATCH(ROUNDUP((J$1)/10,0)*10,[1]Hugst!$R$4:$W$4,0))))</f>
        <v>910.78927749921752</v>
      </c>
      <c r="K184" s="168">
        <f ca="1">IF($C184-K$1&lt;År1,0,J183*(1-VLOOKUP($A184,[1]Hugst!$R$5:$W$9,MATCH(ROUNDUP((K$1)/10,0)*10,[1]Hugst!$R$4:$W$4,0))))</f>
        <v>928.66161991394358</v>
      </c>
      <c r="L184" s="168">
        <f ca="1">IF($C184-L$1&lt;År1,0,K183*(1-VLOOKUP($A184,[1]Hugst!$R$5:$W$9,MATCH(ROUNDUP((L$1)/10,0)*10,[1]Hugst!$R$4:$W$4,0))))</f>
        <v>950.28988835214943</v>
      </c>
      <c r="M184" s="168">
        <f ca="1">IF($C184-M$1&lt;År1,0,L183*(1-VLOOKUP($A184,[1]Hugst!$R$5:$W$9,MATCH(ROUNDUP((M$1)/10,0)*10,[1]Hugst!$R$4:$W$4,0))))</f>
        <v>976.60948562836199</v>
      </c>
      <c r="N184" s="168">
        <f ca="1">IF($C184-N$1&lt;År1,0,M183*(1-VLOOKUP($A184,[1]Hugst!$R$5:$W$9,MATCH(ROUNDUP((N$1)/10,0)*10,[1]Hugst!$R$4:$W$4,0))))</f>
        <v>1008.7896472773442</v>
      </c>
      <c r="O184" s="168">
        <f ca="1">IF($C184-O$1&lt;År1,0,N183*(1-VLOOKUP($A184,[1]Hugst!$R$5:$W$9,MATCH(ROUNDUP((O$1)/10,0)*10,[1]Hugst!$R$4:$W$4,0))))</f>
        <v>1048.2918996438136</v>
      </c>
      <c r="P184" s="168">
        <f ca="1">IF($C184-P$1&lt;År1,0,O183*(1-VLOOKUP($A184,[1]Hugst!$R$5:$W$9,MATCH(ROUNDUP((P$1)/10,0)*10,[1]Hugst!$R$4:$W$4,0))))</f>
        <v>1096.9431324941002</v>
      </c>
      <c r="Q184" s="168">
        <f ca="1">IF($C184-Q$1&lt;År1,0,P183*(1-VLOOKUP($A184,[1]Hugst!$R$5:$W$9,MATCH(ROUNDUP((Q$1)/10,0)*10,[1]Hugst!$R$4:$W$4,0))))</f>
        <v>1157.0269397802808</v>
      </c>
      <c r="R184" s="168">
        <f ca="1">IF($C184-R$1&lt;År1,0,Q183*(1-VLOOKUP($A184,[1]Hugst!$R$5:$W$9,MATCH(ROUNDUP((R$1)/10,0)*10,[1]Hugst!$R$4:$W$4,0))))</f>
        <v>1231.3977955948649</v>
      </c>
      <c r="S184" s="168">
        <f ca="1">IF($C184-S$1&lt;År1,0,R183*(1-VLOOKUP($A184,[1]Hugst!$R$5:$W$9,MATCH(ROUNDUP((S$1)/10,0)*10,[1]Hugst!$R$4:$W$4,0))))</f>
        <v>1323.6237741136965</v>
      </c>
      <c r="T184" s="168">
        <f ca="1">IF($C184-T$1&lt;År1,0,S183*(1-VLOOKUP($A184,[1]Hugst!$R$5:$W$9,MATCH(ROUNDUP((T$1)/10,0)*10,[1]Hugst!$R$4:$W$4,0))))</f>
        <v>1438.1649495241586</v>
      </c>
      <c r="U184" s="168">
        <f ca="1">IF($C184-U$1&lt;År1,0,T183*(1-VLOOKUP($A184,[1]Hugst!$R$5:$W$9,MATCH(ROUNDUP((U$1)/10,0)*10,[1]Hugst!$R$4:$W$4,0))))</f>
        <v>1580.596395934891</v>
      </c>
      <c r="V184" s="168">
        <f ca="1">IF($C184-V$1&lt;År1,0,U183*(1-VLOOKUP($A184,[1]Hugst!$R$5:$W$9,MATCH(ROUNDUP((V$1)/10,0)*10,[1]Hugst!$R$4:$W$4,0))))</f>
        <v>1757.8869372625331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583.80381553887491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856.22469754461883</v>
      </c>
      <c r="G185" s="168">
        <f ca="1">IF($C185-G$1&lt;År1,0,F184*(1-VLOOKUP($A185,[1]Hugst!$R$5:$W$9,MATCH(ROUNDUP((G$1)/10,0)*10,[1]Hugst!$R$4:$W$4,0))))</f>
        <v>863.96363565031061</v>
      </c>
      <c r="H185" s="168">
        <f ca="1">IF($C185-H$1&lt;År1,0,G184*(1-VLOOKUP($A185,[1]Hugst!$R$5:$W$9,MATCH(ROUNDUP((H$1)/10,0)*10,[1]Hugst!$R$4:$W$4,0))))</f>
        <v>872.9427755398217</v>
      </c>
      <c r="I185" s="168">
        <f ca="1">IF($C185-I$1&lt;År1,0,H184*(1-VLOOKUP($A185,[1]Hugst!$R$5:$W$9,MATCH(ROUNDUP((I$1)/10,0)*10,[1]Hugst!$R$4:$W$4,0))))</f>
        <v>883.46867754480581</v>
      </c>
      <c r="J185" s="168">
        <f ca="1">IF($C185-J$1&lt;År1,0,I184*(1-VLOOKUP($A185,[1]Hugst!$R$5:$W$9,MATCH(ROUNDUP((J$1)/10,0)*10,[1]Hugst!$R$4:$W$4,0))))</f>
        <v>895.92452454160446</v>
      </c>
      <c r="K185" s="168">
        <f ca="1">IF($C185-K$1&lt;År1,0,J184*(1-VLOOKUP($A185,[1]Hugst!$R$5:$W$9,MATCH(ROUNDUP((K$1)/10,0)*10,[1]Hugst!$R$4:$W$4,0))))</f>
        <v>910.78927749921752</v>
      </c>
      <c r="L185" s="168">
        <f ca="1">IF($C185-L$1&lt;År1,0,K184*(1-VLOOKUP($A185,[1]Hugst!$R$5:$W$9,MATCH(ROUNDUP((L$1)/10,0)*10,[1]Hugst!$R$4:$W$4,0))))</f>
        <v>928.66161991394358</v>
      </c>
      <c r="M185" s="168">
        <f ca="1">IF($C185-M$1&lt;År1,0,L184*(1-VLOOKUP($A185,[1]Hugst!$R$5:$W$9,MATCH(ROUNDUP((M$1)/10,0)*10,[1]Hugst!$R$4:$W$4,0))))</f>
        <v>950.28988835214943</v>
      </c>
      <c r="N185" s="168">
        <f ca="1">IF($C185-N$1&lt;År1,0,M184*(1-VLOOKUP($A185,[1]Hugst!$R$5:$W$9,MATCH(ROUNDUP((N$1)/10,0)*10,[1]Hugst!$R$4:$W$4,0))))</f>
        <v>976.60948562836199</v>
      </c>
      <c r="O185" s="168">
        <f ca="1">IF($C185-O$1&lt;År1,0,N184*(1-VLOOKUP($A185,[1]Hugst!$R$5:$W$9,MATCH(ROUNDUP((O$1)/10,0)*10,[1]Hugst!$R$4:$W$4,0))))</f>
        <v>1008.7896472773442</v>
      </c>
      <c r="P185" s="168">
        <f ca="1">IF($C185-P$1&lt;År1,0,O184*(1-VLOOKUP($A185,[1]Hugst!$R$5:$W$9,MATCH(ROUNDUP((P$1)/10,0)*10,[1]Hugst!$R$4:$W$4,0))))</f>
        <v>1048.2918996438136</v>
      </c>
      <c r="Q185" s="168">
        <f ca="1">IF($C185-Q$1&lt;År1,0,P184*(1-VLOOKUP($A185,[1]Hugst!$R$5:$W$9,MATCH(ROUNDUP((Q$1)/10,0)*10,[1]Hugst!$R$4:$W$4,0))))</f>
        <v>1096.9431324941002</v>
      </c>
      <c r="R185" s="168">
        <f ca="1">IF($C185-R$1&lt;År1,0,Q184*(1-VLOOKUP($A185,[1]Hugst!$R$5:$W$9,MATCH(ROUNDUP((R$1)/10,0)*10,[1]Hugst!$R$4:$W$4,0))))</f>
        <v>1157.0269397802808</v>
      </c>
      <c r="S185" s="168">
        <f ca="1">IF($C185-S$1&lt;År1,0,R184*(1-VLOOKUP($A185,[1]Hugst!$R$5:$W$9,MATCH(ROUNDUP((S$1)/10,0)*10,[1]Hugst!$R$4:$W$4,0))))</f>
        <v>1231.3977955948649</v>
      </c>
      <c r="T185" s="168">
        <f ca="1">IF($C185-T$1&lt;År1,0,S184*(1-VLOOKUP($A185,[1]Hugst!$R$5:$W$9,MATCH(ROUNDUP((T$1)/10,0)*10,[1]Hugst!$R$4:$W$4,0))))</f>
        <v>1323.6237741136965</v>
      </c>
      <c r="U185" s="168">
        <f ca="1">IF($C185-U$1&lt;År1,0,T184*(1-VLOOKUP($A185,[1]Hugst!$R$5:$W$9,MATCH(ROUNDUP((U$1)/10,0)*10,[1]Hugst!$R$4:$W$4,0))))</f>
        <v>1438.1649495241586</v>
      </c>
      <c r="V185" s="168">
        <f ca="1">IF($C185-V$1&lt;År1,0,U184*(1-VLOOKUP($A185,[1]Hugst!$R$5:$W$9,MATCH(ROUNDUP((V$1)/10,0)*10,[1]Hugst!$R$4:$W$4,0))))</f>
        <v>1580.596395934891</v>
      </c>
      <c r="W185" s="168">
        <f ca="1">IF($C185-W$1&lt;År1,0,V184*(1-VLOOKUP($A185,[1]Hugst!$R$5:$W$9,MATCH(ROUNDUP((W$1)/10,0)*10,[1]Hugst!$R$4:$W$4,0))))</f>
        <v>1757.8869372625331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577.059816991209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849.48069899695292</v>
      </c>
      <c r="G186" s="168">
        <f ca="1">IF($C186-G$1&lt;År1,0,F185*(1-VLOOKUP($A186,[1]Hugst!$R$5:$W$9,MATCH(ROUNDUP((G$1)/10,0)*10,[1]Hugst!$R$4:$W$4,0))))</f>
        <v>856.22469754461883</v>
      </c>
      <c r="H186" s="168">
        <f ca="1">IF($C186-H$1&lt;År1,0,G185*(1-VLOOKUP($A186,[1]Hugst!$R$5:$W$9,MATCH(ROUNDUP((H$1)/10,0)*10,[1]Hugst!$R$4:$W$4,0))))</f>
        <v>863.96363565031061</v>
      </c>
      <c r="I186" s="168">
        <f ca="1">IF($C186-I$1&lt;År1,0,H185*(1-VLOOKUP($A186,[1]Hugst!$R$5:$W$9,MATCH(ROUNDUP((I$1)/10,0)*10,[1]Hugst!$R$4:$W$4,0))))</f>
        <v>872.9427755398217</v>
      </c>
      <c r="J186" s="168">
        <f ca="1">IF($C186-J$1&lt;År1,0,I185*(1-VLOOKUP($A186,[1]Hugst!$R$5:$W$9,MATCH(ROUNDUP((J$1)/10,0)*10,[1]Hugst!$R$4:$W$4,0))))</f>
        <v>883.46867754480581</v>
      </c>
      <c r="K186" s="168">
        <f ca="1">IF($C186-K$1&lt;År1,0,J185*(1-VLOOKUP($A186,[1]Hugst!$R$5:$W$9,MATCH(ROUNDUP((K$1)/10,0)*10,[1]Hugst!$R$4:$W$4,0))))</f>
        <v>895.92452454160446</v>
      </c>
      <c r="L186" s="168">
        <f ca="1">IF($C186-L$1&lt;År1,0,K185*(1-VLOOKUP($A186,[1]Hugst!$R$5:$W$9,MATCH(ROUNDUP((L$1)/10,0)*10,[1]Hugst!$R$4:$W$4,0))))</f>
        <v>910.78927749921752</v>
      </c>
      <c r="M186" s="168">
        <f ca="1">IF($C186-M$1&lt;År1,0,L185*(1-VLOOKUP($A186,[1]Hugst!$R$5:$W$9,MATCH(ROUNDUP((M$1)/10,0)*10,[1]Hugst!$R$4:$W$4,0))))</f>
        <v>928.66161991394358</v>
      </c>
      <c r="N186" s="168">
        <f ca="1">IF($C186-N$1&lt;År1,0,M185*(1-VLOOKUP($A186,[1]Hugst!$R$5:$W$9,MATCH(ROUNDUP((N$1)/10,0)*10,[1]Hugst!$R$4:$W$4,0))))</f>
        <v>950.28988835214943</v>
      </c>
      <c r="O186" s="168">
        <f ca="1">IF($C186-O$1&lt;År1,0,N185*(1-VLOOKUP($A186,[1]Hugst!$R$5:$W$9,MATCH(ROUNDUP((O$1)/10,0)*10,[1]Hugst!$R$4:$W$4,0))))</f>
        <v>976.60948562836199</v>
      </c>
      <c r="P186" s="168">
        <f ca="1">IF($C186-P$1&lt;År1,0,O185*(1-VLOOKUP($A186,[1]Hugst!$R$5:$W$9,MATCH(ROUNDUP((P$1)/10,0)*10,[1]Hugst!$R$4:$W$4,0))))</f>
        <v>1008.7896472773442</v>
      </c>
      <c r="Q186" s="168">
        <f ca="1">IF($C186-Q$1&lt;År1,0,P185*(1-VLOOKUP($A186,[1]Hugst!$R$5:$W$9,MATCH(ROUNDUP((Q$1)/10,0)*10,[1]Hugst!$R$4:$W$4,0))))</f>
        <v>1048.2918996438136</v>
      </c>
      <c r="R186" s="168">
        <f ca="1">IF($C186-R$1&lt;År1,0,Q185*(1-VLOOKUP($A186,[1]Hugst!$R$5:$W$9,MATCH(ROUNDUP((R$1)/10,0)*10,[1]Hugst!$R$4:$W$4,0))))</f>
        <v>1096.9431324941002</v>
      </c>
      <c r="S186" s="168">
        <f ca="1">IF($C186-S$1&lt;År1,0,R185*(1-VLOOKUP($A186,[1]Hugst!$R$5:$W$9,MATCH(ROUNDUP((S$1)/10,0)*10,[1]Hugst!$R$4:$W$4,0))))</f>
        <v>1157.0269397802808</v>
      </c>
      <c r="T186" s="168">
        <f ca="1">IF($C186-T$1&lt;År1,0,S185*(1-VLOOKUP($A186,[1]Hugst!$R$5:$W$9,MATCH(ROUNDUP((T$1)/10,0)*10,[1]Hugst!$R$4:$W$4,0))))</f>
        <v>1231.3977955948649</v>
      </c>
      <c r="U186" s="168">
        <f ca="1">IF($C186-U$1&lt;År1,0,T185*(1-VLOOKUP($A186,[1]Hugst!$R$5:$W$9,MATCH(ROUNDUP((U$1)/10,0)*10,[1]Hugst!$R$4:$W$4,0))))</f>
        <v>1323.6237741136965</v>
      </c>
      <c r="V186" s="168">
        <f ca="1">IF($C186-V$1&lt;År1,0,U185*(1-VLOOKUP($A186,[1]Hugst!$R$5:$W$9,MATCH(ROUNDUP((V$1)/10,0)*10,[1]Hugst!$R$4:$W$4,0))))</f>
        <v>1438.1649495241586</v>
      </c>
      <c r="W186" s="168">
        <f ca="1">IF($C186-W$1&lt;År1,0,V185*(1-VLOOKUP($A186,[1]Hugst!$R$5:$W$9,MATCH(ROUNDUP((W$1)/10,0)*10,[1]Hugst!$R$4:$W$4,0))))</f>
        <v>1580.596395934891</v>
      </c>
      <c r="X186" s="168">
        <f ca="1">IF($C186-X$1&lt;År1,0,W185*(1-VLOOKUP($A186,[1]Hugst!$R$5:$W$9,MATCH(ROUNDUP((X$1)/10,0)*10,[1]Hugst!$R$4:$W$4,0))))</f>
        <v>1757.8869372625331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571.11453433027566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843.53541633601958</v>
      </c>
      <c r="G187" s="168">
        <f ca="1">IF($C187-G$1&lt;År1,0,F186*(1-VLOOKUP($A187,[1]Hugst!$R$5:$W$9,MATCH(ROUNDUP((G$1)/10,0)*10,[1]Hugst!$R$4:$W$4,0))))</f>
        <v>849.48069899695292</v>
      </c>
      <c r="H187" s="168">
        <f ca="1">IF($C187-H$1&lt;År1,0,G186*(1-VLOOKUP($A187,[1]Hugst!$R$5:$W$9,MATCH(ROUNDUP((H$1)/10,0)*10,[1]Hugst!$R$4:$W$4,0))))</f>
        <v>856.22469754461883</v>
      </c>
      <c r="I187" s="168">
        <f ca="1">IF($C187-I$1&lt;År1,0,H186*(1-VLOOKUP($A187,[1]Hugst!$R$5:$W$9,MATCH(ROUNDUP((I$1)/10,0)*10,[1]Hugst!$R$4:$W$4,0))))</f>
        <v>863.96363565031061</v>
      </c>
      <c r="J187" s="168">
        <f ca="1">IF($C187-J$1&lt;År1,0,I186*(1-VLOOKUP($A187,[1]Hugst!$R$5:$W$9,MATCH(ROUNDUP((J$1)/10,0)*10,[1]Hugst!$R$4:$W$4,0))))</f>
        <v>872.9427755398217</v>
      </c>
      <c r="K187" s="168">
        <f ca="1">IF($C187-K$1&lt;År1,0,J186*(1-VLOOKUP($A187,[1]Hugst!$R$5:$W$9,MATCH(ROUNDUP((K$1)/10,0)*10,[1]Hugst!$R$4:$W$4,0))))</f>
        <v>883.46867754480581</v>
      </c>
      <c r="L187" s="168">
        <f ca="1">IF($C187-L$1&lt;År1,0,K186*(1-VLOOKUP($A187,[1]Hugst!$R$5:$W$9,MATCH(ROUNDUP((L$1)/10,0)*10,[1]Hugst!$R$4:$W$4,0))))</f>
        <v>895.92452454160446</v>
      </c>
      <c r="M187" s="168">
        <f ca="1">IF($C187-M$1&lt;År1,0,L186*(1-VLOOKUP($A187,[1]Hugst!$R$5:$W$9,MATCH(ROUNDUP((M$1)/10,0)*10,[1]Hugst!$R$4:$W$4,0))))</f>
        <v>910.78927749921752</v>
      </c>
      <c r="N187" s="168">
        <f ca="1">IF($C187-N$1&lt;År1,0,M186*(1-VLOOKUP($A187,[1]Hugst!$R$5:$W$9,MATCH(ROUNDUP((N$1)/10,0)*10,[1]Hugst!$R$4:$W$4,0))))</f>
        <v>928.66161991394358</v>
      </c>
      <c r="O187" s="168">
        <f ca="1">IF($C187-O$1&lt;År1,0,N186*(1-VLOOKUP($A187,[1]Hugst!$R$5:$W$9,MATCH(ROUNDUP((O$1)/10,0)*10,[1]Hugst!$R$4:$W$4,0))))</f>
        <v>950.28988835214943</v>
      </c>
      <c r="P187" s="168">
        <f ca="1">IF($C187-P$1&lt;År1,0,O186*(1-VLOOKUP($A187,[1]Hugst!$R$5:$W$9,MATCH(ROUNDUP((P$1)/10,0)*10,[1]Hugst!$R$4:$W$4,0))))</f>
        <v>976.60948562836199</v>
      </c>
      <c r="Q187" s="168">
        <f ca="1">IF($C187-Q$1&lt;År1,0,P186*(1-VLOOKUP($A187,[1]Hugst!$R$5:$W$9,MATCH(ROUNDUP((Q$1)/10,0)*10,[1]Hugst!$R$4:$W$4,0))))</f>
        <v>1008.7896472773442</v>
      </c>
      <c r="R187" s="168">
        <f ca="1">IF($C187-R$1&lt;År1,0,Q186*(1-VLOOKUP($A187,[1]Hugst!$R$5:$W$9,MATCH(ROUNDUP((R$1)/10,0)*10,[1]Hugst!$R$4:$W$4,0))))</f>
        <v>1048.2918996438136</v>
      </c>
      <c r="S187" s="168">
        <f ca="1">IF($C187-S$1&lt;År1,0,R186*(1-VLOOKUP($A187,[1]Hugst!$R$5:$W$9,MATCH(ROUNDUP((S$1)/10,0)*10,[1]Hugst!$R$4:$W$4,0))))</f>
        <v>1096.9431324941002</v>
      </c>
      <c r="T187" s="168">
        <f ca="1">IF($C187-T$1&lt;År1,0,S186*(1-VLOOKUP($A187,[1]Hugst!$R$5:$W$9,MATCH(ROUNDUP((T$1)/10,0)*10,[1]Hugst!$R$4:$W$4,0))))</f>
        <v>1157.0269397802808</v>
      </c>
      <c r="U187" s="168">
        <f ca="1">IF($C187-U$1&lt;År1,0,T186*(1-VLOOKUP($A187,[1]Hugst!$R$5:$W$9,MATCH(ROUNDUP((U$1)/10,0)*10,[1]Hugst!$R$4:$W$4,0))))</f>
        <v>1231.3977955948649</v>
      </c>
      <c r="V187" s="168">
        <f ca="1">IF($C187-V$1&lt;År1,0,U186*(1-VLOOKUP($A187,[1]Hugst!$R$5:$W$9,MATCH(ROUNDUP((V$1)/10,0)*10,[1]Hugst!$R$4:$W$4,0))))</f>
        <v>1323.6237741136965</v>
      </c>
      <c r="W187" s="168">
        <f ca="1">IF($C187-W$1&lt;År1,0,V186*(1-VLOOKUP($A187,[1]Hugst!$R$5:$W$9,MATCH(ROUNDUP((W$1)/10,0)*10,[1]Hugst!$R$4:$W$4,0))))</f>
        <v>1438.1649495241586</v>
      </c>
      <c r="X187" s="168">
        <f ca="1">IF($C187-X$1&lt;År1,0,W186*(1-VLOOKUP($A187,[1]Hugst!$R$5:$W$9,MATCH(ROUNDUP((X$1)/10,0)*10,[1]Hugst!$R$4:$W$4,0))))</f>
        <v>1580.596395934891</v>
      </c>
      <c r="Y187" s="168">
        <f ca="1">IF($C187-Y$1&lt;År1,0,X186*(1-VLOOKUP($A187,[1]Hugst!$R$5:$W$9,MATCH(ROUNDUP((Y$1)/10,0)*10,[1]Hugst!$R$4:$W$4,0))))</f>
        <v>1757.8869372625331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1086.6749999999884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7573.8545219949874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1624.5791249999893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8111.7586469949883</v>
      </c>
      <c r="G189" s="168">
        <f ca="1">IF($C189-G$1&lt;År1,0,F188*(1-VLOOKUP($A189,[1]Hugst!$R$5:$W$9,MATCH(ROUNDUP((G$1)/10,0)*10,[1]Hugst!$R$4:$W$4,0))))</f>
        <v>7573.8545219949874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1888.1249793750176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8375.3045013700175</v>
      </c>
      <c r="G190" s="168">
        <f ca="1">IF($C190-G$1&lt;År1,0,F189*(1-VLOOKUP($A190,[1]Hugst!$R$5:$W$9,MATCH(ROUNDUP((G$1)/10,0)*10,[1]Hugst!$R$4:$W$4,0))))</f>
        <v>8111.7586469949883</v>
      </c>
      <c r="H190" s="168">
        <f ca="1">IF($C190-H$1&lt;År1,0,G189*(1-VLOOKUP($A190,[1]Hugst!$R$5:$W$9,MATCH(ROUNDUP((H$1)/10,0)*10,[1]Hugst!$R$4:$W$4,0))))</f>
        <v>7573.8545219949874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2014.5187294781063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8501.6982514731062</v>
      </c>
      <c r="G191" s="168">
        <f ca="1">IF($C191-G$1&lt;År1,0,F190*(1-VLOOKUP($A191,[1]Hugst!$R$5:$W$9,MATCH(ROUNDUP((G$1)/10,0)*10,[1]Hugst!$R$4:$W$4,0))))</f>
        <v>8375.3045013700175</v>
      </c>
      <c r="H191" s="168">
        <f ca="1">IF($C191-H$1&lt;År1,0,G190*(1-VLOOKUP($A191,[1]Hugst!$R$5:$W$9,MATCH(ROUNDUP((H$1)/10,0)*10,[1]Hugst!$R$4:$W$4,0))))</f>
        <v>8111.7586469949883</v>
      </c>
      <c r="I191" s="168">
        <f ca="1">IF($C191-I$1&lt;År1,0,H190*(1-VLOOKUP($A191,[1]Hugst!$R$5:$W$9,MATCH(ROUNDUP((I$1)/10,0)*10,[1]Hugst!$R$4:$W$4,0))))</f>
        <v>7573.8545219949874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2072.3633233307264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8559.5428453257264</v>
      </c>
      <c r="G192" s="168">
        <f ca="1">IF($C192-G$1&lt;År1,0,F191*(1-VLOOKUP($A192,[1]Hugst!$R$5:$W$9,MATCH(ROUNDUP((G$1)/10,0)*10,[1]Hugst!$R$4:$W$4,0))))</f>
        <v>8501.6982514731062</v>
      </c>
      <c r="H192" s="168">
        <f ca="1">IF($C192-H$1&lt;År1,0,G191*(1-VLOOKUP($A192,[1]Hugst!$R$5:$W$9,MATCH(ROUNDUP((H$1)/10,0)*10,[1]Hugst!$R$4:$W$4,0))))</f>
        <v>8375.3045013700175</v>
      </c>
      <c r="I192" s="168">
        <f ca="1">IF($C192-I$1&lt;År1,0,H191*(1-VLOOKUP($A192,[1]Hugst!$R$5:$W$9,MATCH(ROUNDUP((I$1)/10,0)*10,[1]Hugst!$R$4:$W$4,0))))</f>
        <v>8111.7586469949883</v>
      </c>
      <c r="J192" s="168">
        <f ca="1">IF($C192-J$1&lt;År1,0,I191*(1-VLOOKUP($A192,[1]Hugst!$R$5:$W$9,MATCH(ROUNDUP((J$1)/10,0)*10,[1]Hugst!$R$4:$W$4,0))))</f>
        <v>7573.8545219949874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2095.9601004640681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8583.1396224590681</v>
      </c>
      <c r="G193" s="168">
        <f ca="1">IF($C193-G$1&lt;År1,0,F192*(1-VLOOKUP($A193,[1]Hugst!$R$5:$W$9,MATCH(ROUNDUP((G$1)/10,0)*10,[1]Hugst!$R$4:$W$4,0))))</f>
        <v>8559.5428453257264</v>
      </c>
      <c r="H193" s="168">
        <f ca="1">IF($C193-H$1&lt;År1,0,G192*(1-VLOOKUP($A193,[1]Hugst!$R$5:$W$9,MATCH(ROUNDUP((H$1)/10,0)*10,[1]Hugst!$R$4:$W$4,0))))</f>
        <v>8501.6982514731062</v>
      </c>
      <c r="I193" s="168">
        <f ca="1">IF($C193-I$1&lt;År1,0,H192*(1-VLOOKUP($A193,[1]Hugst!$R$5:$W$9,MATCH(ROUNDUP((I$1)/10,0)*10,[1]Hugst!$R$4:$W$4,0))))</f>
        <v>8375.3045013700175</v>
      </c>
      <c r="J193" s="168">
        <f ca="1">IF($C193-J$1&lt;År1,0,I192*(1-VLOOKUP($A193,[1]Hugst!$R$5:$W$9,MATCH(ROUNDUP((J$1)/10,0)*10,[1]Hugst!$R$4:$W$4,0))))</f>
        <v>8111.7586469949883</v>
      </c>
      <c r="K193" s="168">
        <f ca="1">IF($C193-K$1&lt;År1,0,J192*(1-VLOOKUP($A193,[1]Hugst!$R$5:$W$9,MATCH(ROUNDUP((K$1)/10,0)*10,[1]Hugst!$R$4:$W$4,0))))</f>
        <v>7573.8545219949874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2102.4595968367703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8589.6391188317684</v>
      </c>
      <c r="G194" s="168">
        <f ca="1">IF($C194-G$1&lt;År1,0,F193*(1-VLOOKUP($A194,[1]Hugst!$R$5:$W$9,MATCH(ROUNDUP((G$1)/10,0)*10,[1]Hugst!$R$4:$W$4,0))))</f>
        <v>8583.1396224590681</v>
      </c>
      <c r="H194" s="168">
        <f ca="1">IF($C194-H$1&lt;År1,0,G193*(1-VLOOKUP($A194,[1]Hugst!$R$5:$W$9,MATCH(ROUNDUP((H$1)/10,0)*10,[1]Hugst!$R$4:$W$4,0))))</f>
        <v>8559.5428453257264</v>
      </c>
      <c r="I194" s="168">
        <f ca="1">IF($C194-I$1&lt;År1,0,H193*(1-VLOOKUP($A194,[1]Hugst!$R$5:$W$9,MATCH(ROUNDUP((I$1)/10,0)*10,[1]Hugst!$R$4:$W$4,0))))</f>
        <v>8501.6982514731062</v>
      </c>
      <c r="J194" s="168">
        <f ca="1">IF($C194-J$1&lt;År1,0,I193*(1-VLOOKUP($A194,[1]Hugst!$R$5:$W$9,MATCH(ROUNDUP((J$1)/10,0)*10,[1]Hugst!$R$4:$W$4,0))))</f>
        <v>8375.3045013700175</v>
      </c>
      <c r="K194" s="168">
        <f ca="1">IF($C194-K$1&lt;År1,0,J193*(1-VLOOKUP($A194,[1]Hugst!$R$5:$W$9,MATCH(ROUNDUP((K$1)/10,0)*10,[1]Hugst!$R$4:$W$4,0))))</f>
        <v>8111.7586469949883</v>
      </c>
      <c r="L194" s="168">
        <f ca="1">IF($C194-L$1&lt;År1,0,K193*(1-VLOOKUP($A194,[1]Hugst!$R$5:$W$9,MATCH(ROUNDUP((L$1)/10,0)*10,[1]Hugst!$R$4:$W$4,0))))</f>
        <v>7573.8545219949874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2100.4369472900898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8587.6164692850889</v>
      </c>
      <c r="G195" s="168">
        <f ca="1">IF($C195-G$1&lt;År1,0,F194*(1-VLOOKUP($A195,[1]Hugst!$R$5:$W$9,MATCH(ROUNDUP((G$1)/10,0)*10,[1]Hugst!$R$4:$W$4,0))))</f>
        <v>8589.6391188317684</v>
      </c>
      <c r="H195" s="168">
        <f ca="1">IF($C195-H$1&lt;År1,0,G194*(1-VLOOKUP($A195,[1]Hugst!$R$5:$W$9,MATCH(ROUNDUP((H$1)/10,0)*10,[1]Hugst!$R$4:$W$4,0))))</f>
        <v>8583.1396224590681</v>
      </c>
      <c r="I195" s="168">
        <f ca="1">IF($C195-I$1&lt;År1,0,H194*(1-VLOOKUP($A195,[1]Hugst!$R$5:$W$9,MATCH(ROUNDUP((I$1)/10,0)*10,[1]Hugst!$R$4:$W$4,0))))</f>
        <v>8559.5428453257264</v>
      </c>
      <c r="J195" s="168">
        <f ca="1">IF($C195-J$1&lt;År1,0,I194*(1-VLOOKUP($A195,[1]Hugst!$R$5:$W$9,MATCH(ROUNDUP((J$1)/10,0)*10,[1]Hugst!$R$4:$W$4,0))))</f>
        <v>8501.6982514731062</v>
      </c>
      <c r="K195" s="168">
        <f ca="1">IF($C195-K$1&lt;År1,0,J194*(1-VLOOKUP($A195,[1]Hugst!$R$5:$W$9,MATCH(ROUNDUP((K$1)/10,0)*10,[1]Hugst!$R$4:$W$4,0))))</f>
        <v>8375.3045013700175</v>
      </c>
      <c r="L195" s="168">
        <f ca="1">IF($C195-L$1&lt;År1,0,K194*(1-VLOOKUP($A195,[1]Hugst!$R$5:$W$9,MATCH(ROUNDUP((L$1)/10,0)*10,[1]Hugst!$R$4:$W$4,0))))</f>
        <v>8111.7586469949883</v>
      </c>
      <c r="M195" s="168">
        <f ca="1">IF($C195-M$1&lt;År1,0,L194*(1-VLOOKUP($A195,[1]Hugst!$R$5:$W$9,MATCH(ROUNDUP((M$1)/10,0)*10,[1]Hugst!$R$4:$W$4,0))))</f>
        <v>7573.8545219949874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2094.1795867723722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8581.3591087673703</v>
      </c>
      <c r="G196" s="168">
        <f ca="1">IF($C196-G$1&lt;År1,0,F195*(1-VLOOKUP($A196,[1]Hugst!$R$5:$W$9,MATCH(ROUNDUP((G$1)/10,0)*10,[1]Hugst!$R$4:$W$4,0))))</f>
        <v>8587.6164692850889</v>
      </c>
      <c r="H196" s="168">
        <f ca="1">IF($C196-H$1&lt;År1,0,G195*(1-VLOOKUP($A196,[1]Hugst!$R$5:$W$9,MATCH(ROUNDUP((H$1)/10,0)*10,[1]Hugst!$R$4:$W$4,0))))</f>
        <v>8589.6391188317684</v>
      </c>
      <c r="I196" s="168">
        <f ca="1">IF($C196-I$1&lt;År1,0,H195*(1-VLOOKUP($A196,[1]Hugst!$R$5:$W$9,MATCH(ROUNDUP((I$1)/10,0)*10,[1]Hugst!$R$4:$W$4,0))))</f>
        <v>8583.1396224590681</v>
      </c>
      <c r="J196" s="168">
        <f ca="1">IF($C196-J$1&lt;År1,0,I195*(1-VLOOKUP($A196,[1]Hugst!$R$5:$W$9,MATCH(ROUNDUP((J$1)/10,0)*10,[1]Hugst!$R$4:$W$4,0))))</f>
        <v>8559.5428453257264</v>
      </c>
      <c r="K196" s="168">
        <f ca="1">IF($C196-K$1&lt;År1,0,J195*(1-VLOOKUP($A196,[1]Hugst!$R$5:$W$9,MATCH(ROUNDUP((K$1)/10,0)*10,[1]Hugst!$R$4:$W$4,0))))</f>
        <v>8501.6982514731062</v>
      </c>
      <c r="L196" s="168">
        <f ca="1">IF($C196-L$1&lt;År1,0,K195*(1-VLOOKUP($A196,[1]Hugst!$R$5:$W$9,MATCH(ROUNDUP((L$1)/10,0)*10,[1]Hugst!$R$4:$W$4,0))))</f>
        <v>8375.3045013700175</v>
      </c>
      <c r="M196" s="168">
        <f ca="1">IF($C196-M$1&lt;År1,0,L195*(1-VLOOKUP($A196,[1]Hugst!$R$5:$W$9,MATCH(ROUNDUP((M$1)/10,0)*10,[1]Hugst!$R$4:$W$4,0))))</f>
        <v>8111.7586469949883</v>
      </c>
      <c r="N196" s="168">
        <f ca="1">IF($C196-N$1&lt;År1,0,M195*(1-VLOOKUP($A196,[1]Hugst!$R$5:$W$9,MATCH(ROUNDUP((N$1)/10,0)*10,[1]Hugst!$R$4:$W$4,0))))</f>
        <v>7573.8545219949874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2085.8311009478784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8573.0106229428784</v>
      </c>
      <c r="G197" s="168">
        <f ca="1">IF($C197-G$1&lt;År1,0,F196*(1-VLOOKUP($A197,[1]Hugst!$R$5:$W$9,MATCH(ROUNDUP((G$1)/10,0)*10,[1]Hugst!$R$4:$W$4,0))))</f>
        <v>8581.3591087673703</v>
      </c>
      <c r="H197" s="168">
        <f ca="1">IF($C197-H$1&lt;År1,0,G196*(1-VLOOKUP($A197,[1]Hugst!$R$5:$W$9,MATCH(ROUNDUP((H$1)/10,0)*10,[1]Hugst!$R$4:$W$4,0))))</f>
        <v>8587.6164692850889</v>
      </c>
      <c r="I197" s="168">
        <f ca="1">IF($C197-I$1&lt;År1,0,H196*(1-VLOOKUP($A197,[1]Hugst!$R$5:$W$9,MATCH(ROUNDUP((I$1)/10,0)*10,[1]Hugst!$R$4:$W$4,0))))</f>
        <v>8589.6391188317684</v>
      </c>
      <c r="J197" s="168">
        <f ca="1">IF($C197-J$1&lt;År1,0,I196*(1-VLOOKUP($A197,[1]Hugst!$R$5:$W$9,MATCH(ROUNDUP((J$1)/10,0)*10,[1]Hugst!$R$4:$W$4,0))))</f>
        <v>8583.1396224590681</v>
      </c>
      <c r="K197" s="168">
        <f ca="1">IF($C197-K$1&lt;År1,0,J196*(1-VLOOKUP($A197,[1]Hugst!$R$5:$W$9,MATCH(ROUNDUP((K$1)/10,0)*10,[1]Hugst!$R$4:$W$4,0))))</f>
        <v>8559.5428453257264</v>
      </c>
      <c r="L197" s="168">
        <f ca="1">IF($C197-L$1&lt;År1,0,K196*(1-VLOOKUP($A197,[1]Hugst!$R$5:$W$9,MATCH(ROUNDUP((L$1)/10,0)*10,[1]Hugst!$R$4:$W$4,0))))</f>
        <v>8501.6982514731062</v>
      </c>
      <c r="M197" s="168">
        <f ca="1">IF($C197-M$1&lt;År1,0,L196*(1-VLOOKUP($A197,[1]Hugst!$R$5:$W$9,MATCH(ROUNDUP((M$1)/10,0)*10,[1]Hugst!$R$4:$W$4,0))))</f>
        <v>8375.3045013700175</v>
      </c>
      <c r="N197" s="168">
        <f ca="1">IF($C197-N$1&lt;År1,0,M196*(1-VLOOKUP($A197,[1]Hugst!$R$5:$W$9,MATCH(ROUNDUP((N$1)/10,0)*10,[1]Hugst!$R$4:$W$4,0))))</f>
        <v>8111.7586469949883</v>
      </c>
      <c r="O197" s="168">
        <f ca="1">IF($C197-O$1&lt;År1,0,N196*(1-VLOOKUP($A197,[1]Hugst!$R$5:$W$9,MATCH(ROUNDUP((O$1)/10,0)*10,[1]Hugst!$R$4:$W$4,0))))</f>
        <v>7573.8545219949874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2076.463151497861</v>
      </c>
      <c r="E198" s="168">
        <f t="shared" ca="1" si="4"/>
        <v>16.625534316568519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8580.2682078094294</v>
      </c>
      <c r="G198" s="168">
        <f ca="1">IF($C198-G$1&lt;År1,0,F197*(1-VLOOKUP($A198,[1]Hugst!$R$5:$W$9,MATCH(ROUNDUP((G$1)/10,0)*10,[1]Hugst!$R$4:$W$4,0))))</f>
        <v>8573.0106229428784</v>
      </c>
      <c r="H198" s="168">
        <f ca="1">IF($C198-H$1&lt;År1,0,G197*(1-VLOOKUP($A198,[1]Hugst!$R$5:$W$9,MATCH(ROUNDUP((H$1)/10,0)*10,[1]Hugst!$R$4:$W$4,0))))</f>
        <v>8581.3591087673703</v>
      </c>
      <c r="I198" s="168">
        <f ca="1">IF($C198-I$1&lt;År1,0,H197*(1-VLOOKUP($A198,[1]Hugst!$R$5:$W$9,MATCH(ROUNDUP((I$1)/10,0)*10,[1]Hugst!$R$4:$W$4,0))))</f>
        <v>8587.6164692850889</v>
      </c>
      <c r="J198" s="168">
        <f ca="1">IF($C198-J$1&lt;År1,0,I197*(1-VLOOKUP($A198,[1]Hugst!$R$5:$W$9,MATCH(ROUNDUP((J$1)/10,0)*10,[1]Hugst!$R$4:$W$4,0))))</f>
        <v>8589.6391188317684</v>
      </c>
      <c r="K198" s="168">
        <f ca="1">IF($C198-K$1&lt;År1,0,J197*(1-VLOOKUP($A198,[1]Hugst!$R$5:$W$9,MATCH(ROUNDUP((K$1)/10,0)*10,[1]Hugst!$R$4:$W$4,0))))</f>
        <v>8583.1396224590681</v>
      </c>
      <c r="L198" s="168">
        <f ca="1">IF($C198-L$1&lt;År1,0,K197*(1-VLOOKUP($A198,[1]Hugst!$R$5:$W$9,MATCH(ROUNDUP((L$1)/10,0)*10,[1]Hugst!$R$4:$W$4,0))))</f>
        <v>8559.5428453257264</v>
      </c>
      <c r="M198" s="168">
        <f ca="1">IF($C198-M$1&lt;År1,0,L197*(1-VLOOKUP($A198,[1]Hugst!$R$5:$W$9,MATCH(ROUNDUP((M$1)/10,0)*10,[1]Hugst!$R$4:$W$4,0))))</f>
        <v>8501.6982514731062</v>
      </c>
      <c r="N198" s="168">
        <f ca="1">IF($C198-N$1&lt;År1,0,M197*(1-VLOOKUP($A198,[1]Hugst!$R$5:$W$9,MATCH(ROUNDUP((N$1)/10,0)*10,[1]Hugst!$R$4:$W$4,0))))</f>
        <v>8375.3045013700175</v>
      </c>
      <c r="O198" s="168">
        <f ca="1">IF($C198-O$1&lt;År1,0,N197*(1-VLOOKUP($A198,[1]Hugst!$R$5:$W$9,MATCH(ROUNDUP((O$1)/10,0)*10,[1]Hugst!$R$4:$W$4,0))))</f>
        <v>8111.7586469949883</v>
      </c>
      <c r="P198" s="168">
        <f ca="1">IF($C198-P$1&lt;År1,0,O197*(1-VLOOKUP($A198,[1]Hugst!$R$5:$W$9,MATCH(ROUNDUP((P$1)/10,0)*10,[1]Hugst!$R$4:$W$4,0))))</f>
        <v>7557.2289876784134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1239.9668632606094</v>
      </c>
      <c r="E199" s="168">
        <f t="shared" ca="1" si="4"/>
        <v>34.395338710266515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5065.7308789622602</v>
      </c>
      <c r="G199" s="168">
        <f ca="1">IF($C199-G$1&lt;År1,0,F198*(1-VLOOKUP($A199,[1]Hugst!$R$5:$W$9,MATCH(ROUNDUP((G$1)/10,0)*10,[1]Hugst!$R$4:$W$4,0))))</f>
        <v>8580.2682078094294</v>
      </c>
      <c r="H199" s="168">
        <f ca="1">IF($C199-H$1&lt;År1,0,G198*(1-VLOOKUP($A199,[1]Hugst!$R$5:$W$9,MATCH(ROUNDUP((H$1)/10,0)*10,[1]Hugst!$R$4:$W$4,0))))</f>
        <v>8573.0106229428784</v>
      </c>
      <c r="I199" s="168">
        <f ca="1">IF($C199-I$1&lt;År1,0,H198*(1-VLOOKUP($A199,[1]Hugst!$R$5:$W$9,MATCH(ROUNDUP((I$1)/10,0)*10,[1]Hugst!$R$4:$W$4,0))))</f>
        <v>8581.3591087673703</v>
      </c>
      <c r="J199" s="168">
        <f ca="1">IF($C199-J$1&lt;År1,0,I198*(1-VLOOKUP($A199,[1]Hugst!$R$5:$W$9,MATCH(ROUNDUP((J$1)/10,0)*10,[1]Hugst!$R$4:$W$4,0))))</f>
        <v>8587.6164692850889</v>
      </c>
      <c r="K199" s="168">
        <f ca="1">IF($C199-K$1&lt;År1,0,J198*(1-VLOOKUP($A199,[1]Hugst!$R$5:$W$9,MATCH(ROUNDUP((K$1)/10,0)*10,[1]Hugst!$R$4:$W$4,0))))</f>
        <v>8589.6391188317684</v>
      </c>
      <c r="L199" s="168">
        <f ca="1">IF($C199-L$1&lt;År1,0,K198*(1-VLOOKUP($A199,[1]Hugst!$R$5:$W$9,MATCH(ROUNDUP((L$1)/10,0)*10,[1]Hugst!$R$4:$W$4,0))))</f>
        <v>8583.1396224590681</v>
      </c>
      <c r="M199" s="168">
        <f ca="1">IF($C199-M$1&lt;År1,0,L198*(1-VLOOKUP($A199,[1]Hugst!$R$5:$W$9,MATCH(ROUNDUP((M$1)/10,0)*10,[1]Hugst!$R$4:$W$4,0))))</f>
        <v>8559.5428453257264</v>
      </c>
      <c r="N199" s="168">
        <f ca="1">IF($C199-N$1&lt;År1,0,M198*(1-VLOOKUP($A199,[1]Hugst!$R$5:$W$9,MATCH(ROUNDUP((N$1)/10,0)*10,[1]Hugst!$R$4:$W$4,0))))</f>
        <v>8501.6982514731062</v>
      </c>
      <c r="O199" s="168">
        <f ca="1">IF($C199-O$1&lt;År1,0,N198*(1-VLOOKUP($A199,[1]Hugst!$R$5:$W$9,MATCH(ROUNDUP((O$1)/10,0)*10,[1]Hugst!$R$4:$W$4,0))))</f>
        <v>8375.3045013700175</v>
      </c>
      <c r="P199" s="168">
        <f ca="1">IF($C199-P$1&lt;År1,0,O198*(1-VLOOKUP($A199,[1]Hugst!$R$5:$W$9,MATCH(ROUNDUP((P$1)/10,0)*10,[1]Hugst!$R$4:$W$4,0))))</f>
        <v>8093.9523475259748</v>
      </c>
      <c r="Q199" s="168">
        <f ca="1">IF($C199-Q$1&lt;År1,0,P198*(1-VLOOKUP($A199,[1]Hugst!$R$5:$W$9,MATCH(ROUNDUP((Q$1)/10,0)*10,[1]Hugst!$R$4:$W$4,0))))</f>
        <v>7540.6399484371677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1481.9195825046259</v>
      </c>
      <c r="E200" s="168">
        <f t="shared" ca="1" si="4"/>
        <v>52.704651506341179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5325.9929110023513</v>
      </c>
      <c r="G200" s="168">
        <f ca="1">IF($C200-G$1&lt;År1,0,F199*(1-VLOOKUP($A200,[1]Hugst!$R$5:$W$9,MATCH(ROUNDUP((G$1)/10,0)*10,[1]Hugst!$R$4:$W$4,0))))</f>
        <v>5065.7308789622602</v>
      </c>
      <c r="H200" s="168">
        <f ca="1">IF($C200-H$1&lt;År1,0,G199*(1-VLOOKUP($A200,[1]Hugst!$R$5:$W$9,MATCH(ROUNDUP((H$1)/10,0)*10,[1]Hugst!$R$4:$W$4,0))))</f>
        <v>8580.2682078094294</v>
      </c>
      <c r="I200" s="168">
        <f ca="1">IF($C200-I$1&lt;År1,0,H199*(1-VLOOKUP($A200,[1]Hugst!$R$5:$W$9,MATCH(ROUNDUP((I$1)/10,0)*10,[1]Hugst!$R$4:$W$4,0))))</f>
        <v>8573.0106229428784</v>
      </c>
      <c r="J200" s="168">
        <f ca="1">IF($C200-J$1&lt;År1,0,I199*(1-VLOOKUP($A200,[1]Hugst!$R$5:$W$9,MATCH(ROUNDUP((J$1)/10,0)*10,[1]Hugst!$R$4:$W$4,0))))</f>
        <v>8581.3591087673703</v>
      </c>
      <c r="K200" s="168">
        <f ca="1">IF($C200-K$1&lt;År1,0,J199*(1-VLOOKUP($A200,[1]Hugst!$R$5:$W$9,MATCH(ROUNDUP((K$1)/10,0)*10,[1]Hugst!$R$4:$W$4,0))))</f>
        <v>8587.6164692850889</v>
      </c>
      <c r="L200" s="168">
        <f ca="1">IF($C200-L$1&lt;År1,0,K199*(1-VLOOKUP($A200,[1]Hugst!$R$5:$W$9,MATCH(ROUNDUP((L$1)/10,0)*10,[1]Hugst!$R$4:$W$4,0))))</f>
        <v>8589.6391188317684</v>
      </c>
      <c r="M200" s="168">
        <f ca="1">IF($C200-M$1&lt;År1,0,L199*(1-VLOOKUP($A200,[1]Hugst!$R$5:$W$9,MATCH(ROUNDUP((M$1)/10,0)*10,[1]Hugst!$R$4:$W$4,0))))</f>
        <v>8583.1396224590681</v>
      </c>
      <c r="N200" s="168">
        <f ca="1">IF($C200-N$1&lt;År1,0,M199*(1-VLOOKUP($A200,[1]Hugst!$R$5:$W$9,MATCH(ROUNDUP((N$1)/10,0)*10,[1]Hugst!$R$4:$W$4,0))))</f>
        <v>8559.5428453257264</v>
      </c>
      <c r="O200" s="168">
        <f ca="1">IF($C200-O$1&lt;År1,0,N199*(1-VLOOKUP($A200,[1]Hugst!$R$5:$W$9,MATCH(ROUNDUP((O$1)/10,0)*10,[1]Hugst!$R$4:$W$4,0))))</f>
        <v>8501.6982514731062</v>
      </c>
      <c r="P200" s="168">
        <f ca="1">IF($C200-P$1&lt;År1,0,O199*(1-VLOOKUP($A200,[1]Hugst!$R$5:$W$9,MATCH(ROUNDUP((P$1)/10,0)*10,[1]Hugst!$R$4:$W$4,0))))</f>
        <v>8356.9196866109123</v>
      </c>
      <c r="Q200" s="168">
        <f ca="1">IF($C200-Q$1&lt;År1,0,P199*(1-VLOOKUP($A200,[1]Hugst!$R$5:$W$9,MATCH(ROUNDUP((Q$1)/10,0)*10,[1]Hugst!$R$4:$W$4,0))))</f>
        <v>8076.1851350557954</v>
      </c>
      <c r="R200" s="168">
        <f ca="1">IF($C200-R$1&lt;År1,0,Q199*(1-VLOOKUP($A200,[1]Hugst!$R$5:$W$9,MATCH(ROUNDUP((R$1)/10,0)*10,[1]Hugst!$R$4:$W$4,0))))</f>
        <v>7524.0873241601103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1648.2167720843313</v>
      </c>
      <c r="E201" s="168">
        <f t="shared" ca="1" si="4"/>
        <v>71.251222823339049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5510.8366718990546</v>
      </c>
      <c r="G201" s="168">
        <f ca="1">IF($C201-G$1&lt;År1,0,F200*(1-VLOOKUP($A201,[1]Hugst!$R$5:$W$9,MATCH(ROUNDUP((G$1)/10,0)*10,[1]Hugst!$R$4:$W$4,0))))</f>
        <v>5325.9929110023513</v>
      </c>
      <c r="H201" s="168">
        <f ca="1">IF($C201-H$1&lt;År1,0,G200*(1-VLOOKUP($A201,[1]Hugst!$R$5:$W$9,MATCH(ROUNDUP((H$1)/10,0)*10,[1]Hugst!$R$4:$W$4,0))))</f>
        <v>5065.7308789622602</v>
      </c>
      <c r="I201" s="168">
        <f ca="1">IF($C201-I$1&lt;År1,0,H200*(1-VLOOKUP($A201,[1]Hugst!$R$5:$W$9,MATCH(ROUNDUP((I$1)/10,0)*10,[1]Hugst!$R$4:$W$4,0))))</f>
        <v>8580.2682078094294</v>
      </c>
      <c r="J201" s="168">
        <f ca="1">IF($C201-J$1&lt;År1,0,I200*(1-VLOOKUP($A201,[1]Hugst!$R$5:$W$9,MATCH(ROUNDUP((J$1)/10,0)*10,[1]Hugst!$R$4:$W$4,0))))</f>
        <v>8573.0106229428784</v>
      </c>
      <c r="K201" s="168">
        <f ca="1">IF($C201-K$1&lt;År1,0,J200*(1-VLOOKUP($A201,[1]Hugst!$R$5:$W$9,MATCH(ROUNDUP((K$1)/10,0)*10,[1]Hugst!$R$4:$W$4,0))))</f>
        <v>8581.3591087673703</v>
      </c>
      <c r="L201" s="168">
        <f ca="1">IF($C201-L$1&lt;År1,0,K200*(1-VLOOKUP($A201,[1]Hugst!$R$5:$W$9,MATCH(ROUNDUP((L$1)/10,0)*10,[1]Hugst!$R$4:$W$4,0))))</f>
        <v>8587.6164692850889</v>
      </c>
      <c r="M201" s="168">
        <f ca="1">IF($C201-M$1&lt;År1,0,L200*(1-VLOOKUP($A201,[1]Hugst!$R$5:$W$9,MATCH(ROUNDUP((M$1)/10,0)*10,[1]Hugst!$R$4:$W$4,0))))</f>
        <v>8589.6391188317684</v>
      </c>
      <c r="N201" s="168">
        <f ca="1">IF($C201-N$1&lt;År1,0,M200*(1-VLOOKUP($A201,[1]Hugst!$R$5:$W$9,MATCH(ROUNDUP((N$1)/10,0)*10,[1]Hugst!$R$4:$W$4,0))))</f>
        <v>8583.1396224590681</v>
      </c>
      <c r="O201" s="168">
        <f ca="1">IF($C201-O$1&lt;År1,0,N200*(1-VLOOKUP($A201,[1]Hugst!$R$5:$W$9,MATCH(ROUNDUP((O$1)/10,0)*10,[1]Hugst!$R$4:$W$4,0))))</f>
        <v>8559.5428453257264</v>
      </c>
      <c r="P201" s="168">
        <f ca="1">IF($C201-P$1&lt;År1,0,O200*(1-VLOOKUP($A201,[1]Hugst!$R$5:$W$9,MATCH(ROUNDUP((P$1)/10,0)*10,[1]Hugst!$R$4:$W$4,0))))</f>
        <v>8483.035987018653</v>
      </c>
      <c r="Q201" s="168">
        <f ca="1">IF($C201-Q$1&lt;År1,0,P200*(1-VLOOKUP($A201,[1]Hugst!$R$5:$W$9,MATCH(ROUNDUP((Q$1)/10,0)*10,[1]Hugst!$R$4:$W$4,0))))</f>
        <v>8338.5752287622545</v>
      </c>
      <c r="R201" s="168">
        <f ca="1">IF($C201-R$1&lt;År1,0,Q200*(1-VLOOKUP($A201,[1]Hugst!$R$5:$W$9,MATCH(ROUNDUP((R$1)/10,0)*10,[1]Hugst!$R$4:$W$4,0))))</f>
        <v>8058.4569237837213</v>
      </c>
      <c r="S201" s="168">
        <f ca="1">IF($C201-S$1&lt;År1,0,R200*(1-VLOOKUP($A201,[1]Hugst!$R$5:$W$9,MATCH(ROUNDUP((S$1)/10,0)*10,[1]Hugst!$R$4:$W$4,0))))</f>
        <v>7507.5710349119536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1761.5704394684747</v>
      </c>
      <c r="E202" s="168">
        <f t="shared" ca="1" si="4"/>
        <v>89.884058092269697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5642.823174552128</v>
      </c>
      <c r="G202" s="168">
        <f ca="1">IF($C202-G$1&lt;År1,0,F201*(1-VLOOKUP($A202,[1]Hugst!$R$5:$W$9,MATCH(ROUNDUP((G$1)/10,0)*10,[1]Hugst!$R$4:$W$4,0))))</f>
        <v>5510.8366718990546</v>
      </c>
      <c r="H202" s="168">
        <f ca="1">IF($C202-H$1&lt;År1,0,G201*(1-VLOOKUP($A202,[1]Hugst!$R$5:$W$9,MATCH(ROUNDUP((H$1)/10,0)*10,[1]Hugst!$R$4:$W$4,0))))</f>
        <v>5325.9929110023513</v>
      </c>
      <c r="I202" s="168">
        <f ca="1">IF($C202-I$1&lt;År1,0,H201*(1-VLOOKUP($A202,[1]Hugst!$R$5:$W$9,MATCH(ROUNDUP((I$1)/10,0)*10,[1]Hugst!$R$4:$W$4,0))))</f>
        <v>5065.7308789622602</v>
      </c>
      <c r="J202" s="168">
        <f ca="1">IF($C202-J$1&lt;År1,0,I201*(1-VLOOKUP($A202,[1]Hugst!$R$5:$W$9,MATCH(ROUNDUP((J$1)/10,0)*10,[1]Hugst!$R$4:$W$4,0))))</f>
        <v>8580.2682078094294</v>
      </c>
      <c r="K202" s="168">
        <f ca="1">IF($C202-K$1&lt;År1,0,J201*(1-VLOOKUP($A202,[1]Hugst!$R$5:$W$9,MATCH(ROUNDUP((K$1)/10,0)*10,[1]Hugst!$R$4:$W$4,0))))</f>
        <v>8573.0106229428784</v>
      </c>
      <c r="L202" s="168">
        <f ca="1">IF($C202-L$1&lt;År1,0,K201*(1-VLOOKUP($A202,[1]Hugst!$R$5:$W$9,MATCH(ROUNDUP((L$1)/10,0)*10,[1]Hugst!$R$4:$W$4,0))))</f>
        <v>8581.3591087673703</v>
      </c>
      <c r="M202" s="168">
        <f ca="1">IF($C202-M$1&lt;År1,0,L201*(1-VLOOKUP($A202,[1]Hugst!$R$5:$W$9,MATCH(ROUNDUP((M$1)/10,0)*10,[1]Hugst!$R$4:$W$4,0))))</f>
        <v>8587.6164692850889</v>
      </c>
      <c r="N202" s="168">
        <f ca="1">IF($C202-N$1&lt;År1,0,M201*(1-VLOOKUP($A202,[1]Hugst!$R$5:$W$9,MATCH(ROUNDUP((N$1)/10,0)*10,[1]Hugst!$R$4:$W$4,0))))</f>
        <v>8589.6391188317684</v>
      </c>
      <c r="O202" s="168">
        <f ca="1">IF($C202-O$1&lt;År1,0,N201*(1-VLOOKUP($A202,[1]Hugst!$R$5:$W$9,MATCH(ROUNDUP((O$1)/10,0)*10,[1]Hugst!$R$4:$W$4,0))))</f>
        <v>8583.1396224590681</v>
      </c>
      <c r="P202" s="168">
        <f ca="1">IF($C202-P$1&lt;År1,0,O201*(1-VLOOKUP($A202,[1]Hugst!$R$5:$W$9,MATCH(ROUNDUP((P$1)/10,0)*10,[1]Hugst!$R$4:$W$4,0))))</f>
        <v>8540.7536049335486</v>
      </c>
      <c r="Q202" s="168">
        <f ca="1">IF($C202-Q$1&lt;År1,0,P201*(1-VLOOKUP($A202,[1]Hugst!$R$5:$W$9,MATCH(ROUNDUP((Q$1)/10,0)*10,[1]Hugst!$R$4:$W$4,0))))</f>
        <v>8464.4146885105638</v>
      </c>
      <c r="R202" s="168">
        <f ca="1">IF($C202-R$1&lt;År1,0,Q201*(1-VLOOKUP($A202,[1]Hugst!$R$5:$W$9,MATCH(ROUNDUP((R$1)/10,0)*10,[1]Hugst!$R$4:$W$4,0))))</f>
        <v>8320.2710392357039</v>
      </c>
      <c r="S202" s="168">
        <f ca="1">IF($C202-S$1&lt;År1,0,R201*(1-VLOOKUP($A202,[1]Hugst!$R$5:$W$9,MATCH(ROUNDUP((S$1)/10,0)*10,[1]Hugst!$R$4:$W$4,0))))</f>
        <v>8040.7676280973665</v>
      </c>
      <c r="T202" s="168">
        <f ca="1">IF($C202-T$1&lt;År1,0,S201*(1-VLOOKUP($A202,[1]Hugst!$R$5:$W$9,MATCH(ROUNDUP((T$1)/10,0)*10,[1]Hugst!$R$4:$W$4,0))))</f>
        <v>7491.0910009328782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1837.878913142325</v>
      </c>
      <c r="E203" s="168">
        <f t="shared" ca="1" si="4"/>
        <v>108.52778981890879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5737.7753799526181</v>
      </c>
      <c r="G203" s="168">
        <f ca="1">IF($C203-G$1&lt;År1,0,F202*(1-VLOOKUP($A203,[1]Hugst!$R$5:$W$9,MATCH(ROUNDUP((G$1)/10,0)*10,[1]Hugst!$R$4:$W$4,0))))</f>
        <v>5642.823174552128</v>
      </c>
      <c r="H203" s="168">
        <f ca="1">IF($C203-H$1&lt;År1,0,G202*(1-VLOOKUP($A203,[1]Hugst!$R$5:$W$9,MATCH(ROUNDUP((H$1)/10,0)*10,[1]Hugst!$R$4:$W$4,0))))</f>
        <v>5510.8366718990546</v>
      </c>
      <c r="I203" s="168">
        <f ca="1">IF($C203-I$1&lt;År1,0,H202*(1-VLOOKUP($A203,[1]Hugst!$R$5:$W$9,MATCH(ROUNDUP((I$1)/10,0)*10,[1]Hugst!$R$4:$W$4,0))))</f>
        <v>5325.9929110023513</v>
      </c>
      <c r="J203" s="168">
        <f ca="1">IF($C203-J$1&lt;År1,0,I202*(1-VLOOKUP($A203,[1]Hugst!$R$5:$W$9,MATCH(ROUNDUP((J$1)/10,0)*10,[1]Hugst!$R$4:$W$4,0))))</f>
        <v>5065.7308789622602</v>
      </c>
      <c r="K203" s="168">
        <f ca="1">IF($C203-K$1&lt;År1,0,J202*(1-VLOOKUP($A203,[1]Hugst!$R$5:$W$9,MATCH(ROUNDUP((K$1)/10,0)*10,[1]Hugst!$R$4:$W$4,0))))</f>
        <v>8580.2682078094294</v>
      </c>
      <c r="L203" s="168">
        <f ca="1">IF($C203-L$1&lt;År1,0,K202*(1-VLOOKUP($A203,[1]Hugst!$R$5:$W$9,MATCH(ROUNDUP((L$1)/10,0)*10,[1]Hugst!$R$4:$W$4,0))))</f>
        <v>8573.0106229428784</v>
      </c>
      <c r="M203" s="168">
        <f ca="1">IF($C203-M$1&lt;År1,0,L202*(1-VLOOKUP($A203,[1]Hugst!$R$5:$W$9,MATCH(ROUNDUP((M$1)/10,0)*10,[1]Hugst!$R$4:$W$4,0))))</f>
        <v>8581.3591087673703</v>
      </c>
      <c r="N203" s="168">
        <f ca="1">IF($C203-N$1&lt;År1,0,M202*(1-VLOOKUP($A203,[1]Hugst!$R$5:$W$9,MATCH(ROUNDUP((N$1)/10,0)*10,[1]Hugst!$R$4:$W$4,0))))</f>
        <v>8587.6164692850889</v>
      </c>
      <c r="O203" s="168">
        <f ca="1">IF($C203-O$1&lt;År1,0,N202*(1-VLOOKUP($A203,[1]Hugst!$R$5:$W$9,MATCH(ROUNDUP((O$1)/10,0)*10,[1]Hugst!$R$4:$W$4,0))))</f>
        <v>8589.6391188317684</v>
      </c>
      <c r="P203" s="168">
        <f ca="1">IF($C203-P$1&lt;År1,0,O202*(1-VLOOKUP($A203,[1]Hugst!$R$5:$W$9,MATCH(ROUNDUP((P$1)/10,0)*10,[1]Hugst!$R$4:$W$4,0))))</f>
        <v>8564.2985842634262</v>
      </c>
      <c r="Q203" s="168">
        <f ca="1">IF($C203-Q$1&lt;År1,0,P202*(1-VLOOKUP($A203,[1]Hugst!$R$5:$W$9,MATCH(ROUNDUP((Q$1)/10,0)*10,[1]Hugst!$R$4:$W$4,0))))</f>
        <v>8522.0056092154009</v>
      </c>
      <c r="R203" s="168">
        <f ca="1">IF($C203-R$1&lt;År1,0,Q202*(1-VLOOKUP($A203,[1]Hugst!$R$5:$W$9,MATCH(ROUNDUP((R$1)/10,0)*10,[1]Hugst!$R$4:$W$4,0))))</f>
        <v>8445.8342660235885</v>
      </c>
      <c r="S203" s="168">
        <f ca="1">IF($C203-S$1&lt;År1,0,R202*(1-VLOOKUP($A203,[1]Hugst!$R$5:$W$9,MATCH(ROUNDUP((S$1)/10,0)*10,[1]Hugst!$R$4:$W$4,0))))</f>
        <v>8302.0070296373815</v>
      </c>
      <c r="T203" s="168">
        <f ca="1">IF($C203-T$1&lt;År1,0,S202*(1-VLOOKUP($A203,[1]Hugst!$R$5:$W$9,MATCH(ROUNDUP((T$1)/10,0)*10,[1]Hugst!$R$4:$W$4,0))))</f>
        <v>8023.1171625722745</v>
      </c>
      <c r="U203" s="168">
        <f ca="1">IF($C203-U$1&lt;År1,0,T202*(1-VLOOKUP($A203,[1]Hugst!$R$5:$W$9,MATCH(ROUNDUP((U$1)/10,0)*10,[1]Hugst!$R$4:$W$4,0))))</f>
        <v>7474.6471426381477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1888.270946686451</v>
      </c>
      <c r="E204" s="168">
        <f t="shared" ca="1" si="4"/>
        <v>127.14486346796912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5806.7844871458037</v>
      </c>
      <c r="G204" s="168">
        <f ca="1">IF($C204-G$1&lt;År1,0,F203*(1-VLOOKUP($A204,[1]Hugst!$R$5:$W$9,MATCH(ROUNDUP((G$1)/10,0)*10,[1]Hugst!$R$4:$W$4,0))))</f>
        <v>5737.7753799526181</v>
      </c>
      <c r="H204" s="168">
        <f ca="1">IF($C204-H$1&lt;År1,0,G203*(1-VLOOKUP($A204,[1]Hugst!$R$5:$W$9,MATCH(ROUNDUP((H$1)/10,0)*10,[1]Hugst!$R$4:$W$4,0))))</f>
        <v>5642.823174552128</v>
      </c>
      <c r="I204" s="168">
        <f ca="1">IF($C204-I$1&lt;År1,0,H203*(1-VLOOKUP($A204,[1]Hugst!$R$5:$W$9,MATCH(ROUNDUP((I$1)/10,0)*10,[1]Hugst!$R$4:$W$4,0))))</f>
        <v>5510.8366718990546</v>
      </c>
      <c r="J204" s="168">
        <f ca="1">IF($C204-J$1&lt;År1,0,I203*(1-VLOOKUP($A204,[1]Hugst!$R$5:$W$9,MATCH(ROUNDUP((J$1)/10,0)*10,[1]Hugst!$R$4:$W$4,0))))</f>
        <v>5325.9929110023513</v>
      </c>
      <c r="K204" s="168">
        <f ca="1">IF($C204-K$1&lt;År1,0,J203*(1-VLOOKUP($A204,[1]Hugst!$R$5:$W$9,MATCH(ROUNDUP((K$1)/10,0)*10,[1]Hugst!$R$4:$W$4,0))))</f>
        <v>5065.7308789622602</v>
      </c>
      <c r="L204" s="168">
        <f ca="1">IF($C204-L$1&lt;År1,0,K203*(1-VLOOKUP($A204,[1]Hugst!$R$5:$W$9,MATCH(ROUNDUP((L$1)/10,0)*10,[1]Hugst!$R$4:$W$4,0))))</f>
        <v>8580.2682078094294</v>
      </c>
      <c r="M204" s="168">
        <f ca="1">IF($C204-M$1&lt;År1,0,L203*(1-VLOOKUP($A204,[1]Hugst!$R$5:$W$9,MATCH(ROUNDUP((M$1)/10,0)*10,[1]Hugst!$R$4:$W$4,0))))</f>
        <v>8573.0106229428784</v>
      </c>
      <c r="N204" s="168">
        <f ca="1">IF($C204-N$1&lt;År1,0,M203*(1-VLOOKUP($A204,[1]Hugst!$R$5:$W$9,MATCH(ROUNDUP((N$1)/10,0)*10,[1]Hugst!$R$4:$W$4,0))))</f>
        <v>8581.3591087673703</v>
      </c>
      <c r="O204" s="168">
        <f ca="1">IF($C204-O$1&lt;År1,0,N203*(1-VLOOKUP($A204,[1]Hugst!$R$5:$W$9,MATCH(ROUNDUP((O$1)/10,0)*10,[1]Hugst!$R$4:$W$4,0))))</f>
        <v>8587.6164692850889</v>
      </c>
      <c r="P204" s="168">
        <f ca="1">IF($C204-P$1&lt;År1,0,O203*(1-VLOOKUP($A204,[1]Hugst!$R$5:$W$9,MATCH(ROUNDUP((P$1)/10,0)*10,[1]Hugst!$R$4:$W$4,0))))</f>
        <v>8570.7838134489666</v>
      </c>
      <c r="Q204" s="168">
        <f ca="1">IF($C204-Q$1&lt;År1,0,P203*(1-VLOOKUP($A204,[1]Hugst!$R$5:$W$9,MATCH(ROUNDUP((Q$1)/10,0)*10,[1]Hugst!$R$4:$W$4,0))))</f>
        <v>8545.4989044443118</v>
      </c>
      <c r="R204" s="168">
        <f ca="1">IF($C204-R$1&lt;År1,0,Q203*(1-VLOOKUP($A204,[1]Hugst!$R$5:$W$9,MATCH(ROUNDUP((R$1)/10,0)*10,[1]Hugst!$R$4:$W$4,0))))</f>
        <v>8503.2987676341963</v>
      </c>
      <c r="S204" s="168">
        <f ca="1">IF($C204-S$1&lt;År1,0,R203*(1-VLOOKUP($A204,[1]Hugst!$R$5:$W$9,MATCH(ROUNDUP((S$1)/10,0)*10,[1]Hugst!$R$4:$W$4,0))))</f>
        <v>8427.2946298298775</v>
      </c>
      <c r="T204" s="168">
        <f ca="1">IF($C204-T$1&lt;År1,0,S203*(1-VLOOKUP($A204,[1]Hugst!$R$5:$W$9,MATCH(ROUNDUP((T$1)/10,0)*10,[1]Hugst!$R$4:$W$4,0))))</f>
        <v>8283.783111767445</v>
      </c>
      <c r="U204" s="168">
        <f ca="1">IF($C204-U$1&lt;År1,0,T203*(1-VLOOKUP($A204,[1]Hugst!$R$5:$W$9,MATCH(ROUNDUP((U$1)/10,0)*10,[1]Hugst!$R$4:$W$4,0))))</f>
        <v>8005.5054419715061</v>
      </c>
      <c r="V204" s="168">
        <f ca="1">IF($C204-V$1&lt;År1,0,U203*(1-VLOOKUP($A204,[1]Hugst!$R$5:$W$9,MATCH(ROUNDUP((V$1)/10,0)*10,[1]Hugst!$R$4:$W$4,0))))</f>
        <v>7458.2393806177224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1920.5365916299079</v>
      </c>
      <c r="E205" s="168">
        <f t="shared" ca="1" si="4"/>
        <v>145.71663040756539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5857.6218990288571</v>
      </c>
      <c r="G205" s="168">
        <f ca="1">IF($C205-G$1&lt;År1,0,F204*(1-VLOOKUP($A205,[1]Hugst!$R$5:$W$9,MATCH(ROUNDUP((G$1)/10,0)*10,[1]Hugst!$R$4:$W$4,0))))</f>
        <v>5806.7844871458037</v>
      </c>
      <c r="H205" s="168">
        <f ca="1">IF($C205-H$1&lt;År1,0,G204*(1-VLOOKUP($A205,[1]Hugst!$R$5:$W$9,MATCH(ROUNDUP((H$1)/10,0)*10,[1]Hugst!$R$4:$W$4,0))))</f>
        <v>5737.7753799526181</v>
      </c>
      <c r="I205" s="168">
        <f ca="1">IF($C205-I$1&lt;År1,0,H204*(1-VLOOKUP($A205,[1]Hugst!$R$5:$W$9,MATCH(ROUNDUP((I$1)/10,0)*10,[1]Hugst!$R$4:$W$4,0))))</f>
        <v>5642.823174552128</v>
      </c>
      <c r="J205" s="168">
        <f ca="1">IF($C205-J$1&lt;År1,0,I204*(1-VLOOKUP($A205,[1]Hugst!$R$5:$W$9,MATCH(ROUNDUP((J$1)/10,0)*10,[1]Hugst!$R$4:$W$4,0))))</f>
        <v>5510.8366718990546</v>
      </c>
      <c r="K205" s="168">
        <f ca="1">IF($C205-K$1&lt;År1,0,J204*(1-VLOOKUP($A205,[1]Hugst!$R$5:$W$9,MATCH(ROUNDUP((K$1)/10,0)*10,[1]Hugst!$R$4:$W$4,0))))</f>
        <v>5325.9929110023513</v>
      </c>
      <c r="L205" s="168">
        <f ca="1">IF($C205-L$1&lt;År1,0,K204*(1-VLOOKUP($A205,[1]Hugst!$R$5:$W$9,MATCH(ROUNDUP((L$1)/10,0)*10,[1]Hugst!$R$4:$W$4,0))))</f>
        <v>5065.7308789622602</v>
      </c>
      <c r="M205" s="168">
        <f ca="1">IF($C205-M$1&lt;År1,0,L204*(1-VLOOKUP($A205,[1]Hugst!$R$5:$W$9,MATCH(ROUNDUP((M$1)/10,0)*10,[1]Hugst!$R$4:$W$4,0))))</f>
        <v>8580.2682078094294</v>
      </c>
      <c r="N205" s="168">
        <f ca="1">IF($C205-N$1&lt;År1,0,M204*(1-VLOOKUP($A205,[1]Hugst!$R$5:$W$9,MATCH(ROUNDUP((N$1)/10,0)*10,[1]Hugst!$R$4:$W$4,0))))</f>
        <v>8573.0106229428784</v>
      </c>
      <c r="O205" s="168">
        <f ca="1">IF($C205-O$1&lt;År1,0,N204*(1-VLOOKUP($A205,[1]Hugst!$R$5:$W$9,MATCH(ROUNDUP((O$1)/10,0)*10,[1]Hugst!$R$4:$W$4,0))))</f>
        <v>8581.3591087673703</v>
      </c>
      <c r="P205" s="168">
        <f ca="1">IF($C205-P$1&lt;År1,0,O204*(1-VLOOKUP($A205,[1]Hugst!$R$5:$W$9,MATCH(ROUNDUP((P$1)/10,0)*10,[1]Hugst!$R$4:$W$4,0))))</f>
        <v>8568.7656038647074</v>
      </c>
      <c r="Q205" s="168">
        <f ca="1">IF($C205-Q$1&lt;År1,0,P204*(1-VLOOKUP($A205,[1]Hugst!$R$5:$W$9,MATCH(ROUNDUP((Q$1)/10,0)*10,[1]Hugst!$R$4:$W$4,0))))</f>
        <v>8551.9698977609078</v>
      </c>
      <c r="R205" s="168">
        <f ca="1">IF($C205-R$1&lt;År1,0,Q204*(1-VLOOKUP($A205,[1]Hugst!$R$5:$W$9,MATCH(ROUNDUP((R$1)/10,0)*10,[1]Hugst!$R$4:$W$4,0))))</f>
        <v>8526.7404922150436</v>
      </c>
      <c r="S205" s="168">
        <f ca="1">IF($C205-S$1&lt;År1,0,R204*(1-VLOOKUP($A205,[1]Hugst!$R$5:$W$9,MATCH(ROUNDUP((S$1)/10,0)*10,[1]Hugst!$R$4:$W$4,0))))</f>
        <v>8484.6329898515851</v>
      </c>
      <c r="T205" s="168">
        <f ca="1">IF($C205-T$1&lt;År1,0,S204*(1-VLOOKUP($A205,[1]Hugst!$R$5:$W$9,MATCH(ROUNDUP((T$1)/10,0)*10,[1]Hugst!$R$4:$W$4,0))))</f>
        <v>8408.7956903985432</v>
      </c>
      <c r="U205" s="168">
        <f ca="1">IF($C205-U$1&lt;År1,0,T204*(1-VLOOKUP($A205,[1]Hugst!$R$5:$W$9,MATCH(ROUNDUP((U$1)/10,0)*10,[1]Hugst!$R$4:$W$4,0))))</f>
        <v>8265.5991976196619</v>
      </c>
      <c r="V205" s="168">
        <f ca="1">IF($C205-V$1&lt;År1,0,U204*(1-VLOOKUP($A205,[1]Hugst!$R$5:$W$9,MATCH(ROUNDUP((V$1)/10,0)*10,[1]Hugst!$R$4:$W$4,0))))</f>
        <v>7987.9323812452276</v>
      </c>
      <c r="W205" s="168">
        <f ca="1">IF($C205-W$1&lt;År1,0,V204*(1-VLOOKUP($A205,[1]Hugst!$R$5:$W$9,MATCH(ROUNDUP((W$1)/10,0)*10,[1]Hugst!$R$4:$W$4,0))))</f>
        <v>7441.8676356358783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1940.1288084455853</v>
      </c>
      <c r="E206" s="168">
        <f t="shared" ca="1" si="4"/>
        <v>164.23389438445156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5895.7313798214209</v>
      </c>
      <c r="G206" s="168">
        <f ca="1">IF($C206-G$1&lt;År1,0,F205*(1-VLOOKUP($A206,[1]Hugst!$R$5:$W$9,MATCH(ROUNDUP((G$1)/10,0)*10,[1]Hugst!$R$4:$W$4,0))))</f>
        <v>5857.6218990288571</v>
      </c>
      <c r="H206" s="168">
        <f ca="1">IF($C206-H$1&lt;År1,0,G205*(1-VLOOKUP($A206,[1]Hugst!$R$5:$W$9,MATCH(ROUNDUP((H$1)/10,0)*10,[1]Hugst!$R$4:$W$4,0))))</f>
        <v>5806.7844871458037</v>
      </c>
      <c r="I206" s="168">
        <f ca="1">IF($C206-I$1&lt;År1,0,H205*(1-VLOOKUP($A206,[1]Hugst!$R$5:$W$9,MATCH(ROUNDUP((I$1)/10,0)*10,[1]Hugst!$R$4:$W$4,0))))</f>
        <v>5737.7753799526181</v>
      </c>
      <c r="J206" s="168">
        <f ca="1">IF($C206-J$1&lt;År1,0,I205*(1-VLOOKUP($A206,[1]Hugst!$R$5:$W$9,MATCH(ROUNDUP((J$1)/10,0)*10,[1]Hugst!$R$4:$W$4,0))))</f>
        <v>5642.823174552128</v>
      </c>
      <c r="K206" s="168">
        <f ca="1">IF($C206-K$1&lt;År1,0,J205*(1-VLOOKUP($A206,[1]Hugst!$R$5:$W$9,MATCH(ROUNDUP((K$1)/10,0)*10,[1]Hugst!$R$4:$W$4,0))))</f>
        <v>5510.8366718990546</v>
      </c>
      <c r="L206" s="168">
        <f ca="1">IF($C206-L$1&lt;År1,0,K205*(1-VLOOKUP($A206,[1]Hugst!$R$5:$W$9,MATCH(ROUNDUP((L$1)/10,0)*10,[1]Hugst!$R$4:$W$4,0))))</f>
        <v>5325.9929110023513</v>
      </c>
      <c r="M206" s="168">
        <f ca="1">IF($C206-M$1&lt;År1,0,L205*(1-VLOOKUP($A206,[1]Hugst!$R$5:$W$9,MATCH(ROUNDUP((M$1)/10,0)*10,[1]Hugst!$R$4:$W$4,0))))</f>
        <v>5065.7308789622602</v>
      </c>
      <c r="N206" s="168">
        <f ca="1">IF($C206-N$1&lt;År1,0,M205*(1-VLOOKUP($A206,[1]Hugst!$R$5:$W$9,MATCH(ROUNDUP((N$1)/10,0)*10,[1]Hugst!$R$4:$W$4,0))))</f>
        <v>8580.2682078094294</v>
      </c>
      <c r="O206" s="168">
        <f ca="1">IF($C206-O$1&lt;År1,0,N205*(1-VLOOKUP($A206,[1]Hugst!$R$5:$W$9,MATCH(ROUNDUP((O$1)/10,0)*10,[1]Hugst!$R$4:$W$4,0))))</f>
        <v>8573.0106229428784</v>
      </c>
      <c r="P206" s="168">
        <f ca="1">IF($C206-P$1&lt;År1,0,O205*(1-VLOOKUP($A206,[1]Hugst!$R$5:$W$9,MATCH(ROUNDUP((P$1)/10,0)*10,[1]Hugst!$R$4:$W$4,0))))</f>
        <v>8562.5219790164174</v>
      </c>
      <c r="Q206" s="168">
        <f ca="1">IF($C206-Q$1&lt;År1,0,P205*(1-VLOOKUP($A206,[1]Hugst!$R$5:$W$9,MATCH(ROUNDUP((Q$1)/10,0)*10,[1]Hugst!$R$4:$W$4,0))))</f>
        <v>8549.956118392809</v>
      </c>
      <c r="R206" s="168">
        <f ca="1">IF($C206-R$1&lt;År1,0,Q205*(1-VLOOKUP($A206,[1]Hugst!$R$5:$W$9,MATCH(ROUNDUP((R$1)/10,0)*10,[1]Hugst!$R$4:$W$4,0))))</f>
        <v>8533.1972809121635</v>
      </c>
      <c r="S206" s="168">
        <f ca="1">IF($C206-S$1&lt;År1,0,R205*(1-VLOOKUP($A206,[1]Hugst!$R$5:$W$9,MATCH(ROUNDUP((S$1)/10,0)*10,[1]Hugst!$R$4:$W$4,0))))</f>
        <v>8508.0232569882301</v>
      </c>
      <c r="T206" s="168">
        <f ca="1">IF($C206-T$1&lt;År1,0,S205*(1-VLOOKUP($A206,[1]Hugst!$R$5:$W$9,MATCH(ROUNDUP((T$1)/10,0)*10,[1]Hugst!$R$4:$W$4,0))))</f>
        <v>8466.00818572752</v>
      </c>
      <c r="U206" s="168">
        <f ca="1">IF($C206-U$1&lt;År1,0,T205*(1-VLOOKUP($A206,[1]Hugst!$R$5:$W$9,MATCH(ROUNDUP((U$1)/10,0)*10,[1]Hugst!$R$4:$W$4,0))))</f>
        <v>8390.3373583952289</v>
      </c>
      <c r="V206" s="168">
        <f ca="1">IF($C206-V$1&lt;År1,0,U205*(1-VLOOKUP($A206,[1]Hugst!$R$5:$W$9,MATCH(ROUNDUP((V$1)/10,0)*10,[1]Hugst!$R$4:$W$4,0))))</f>
        <v>8247.4551993809855</v>
      </c>
      <c r="W206" s="168">
        <f ca="1">IF($C206-W$1&lt;År1,0,V205*(1-VLOOKUP($A206,[1]Hugst!$R$5:$W$9,MATCH(ROUNDUP((W$1)/10,0)*10,[1]Hugst!$R$4:$W$4,0))))</f>
        <v>7970.3978955302991</v>
      </c>
      <c r="X206" s="168">
        <f ca="1">IF($C206-X$1&lt;År1,0,W205*(1-VLOOKUP($A206,[1]Hugst!$R$5:$W$9,MATCH(ROUNDUP((X$1)/10,0)*10,[1]Hugst!$R$4:$W$4,0))))</f>
        <v>7425.5318286308238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1950.8645942450064</v>
      </c>
      <c r="E207" s="168">
        <f t="shared" ca="1" si="4"/>
        <v>182.69218476422247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5924.9254560006129</v>
      </c>
      <c r="G207" s="168">
        <f ca="1">IF($C207-G$1&lt;År1,0,F206*(1-VLOOKUP($A207,[1]Hugst!$R$5:$W$9,MATCH(ROUNDUP((G$1)/10,0)*10,[1]Hugst!$R$4:$W$4,0))))</f>
        <v>5895.7313798214209</v>
      </c>
      <c r="H207" s="168">
        <f ca="1">IF($C207-H$1&lt;År1,0,G206*(1-VLOOKUP($A207,[1]Hugst!$R$5:$W$9,MATCH(ROUNDUP((H$1)/10,0)*10,[1]Hugst!$R$4:$W$4,0))))</f>
        <v>5857.6218990288571</v>
      </c>
      <c r="I207" s="168">
        <f ca="1">IF($C207-I$1&lt;År1,0,H206*(1-VLOOKUP($A207,[1]Hugst!$R$5:$W$9,MATCH(ROUNDUP((I$1)/10,0)*10,[1]Hugst!$R$4:$W$4,0))))</f>
        <v>5806.7844871458037</v>
      </c>
      <c r="J207" s="168">
        <f ca="1">IF($C207-J$1&lt;År1,0,I206*(1-VLOOKUP($A207,[1]Hugst!$R$5:$W$9,MATCH(ROUNDUP((J$1)/10,0)*10,[1]Hugst!$R$4:$W$4,0))))</f>
        <v>5737.7753799526181</v>
      </c>
      <c r="K207" s="168">
        <f ca="1">IF($C207-K$1&lt;År1,0,J206*(1-VLOOKUP($A207,[1]Hugst!$R$5:$W$9,MATCH(ROUNDUP((K$1)/10,0)*10,[1]Hugst!$R$4:$W$4,0))))</f>
        <v>5642.823174552128</v>
      </c>
      <c r="L207" s="168">
        <f ca="1">IF($C207-L$1&lt;År1,0,K206*(1-VLOOKUP($A207,[1]Hugst!$R$5:$W$9,MATCH(ROUNDUP((L$1)/10,0)*10,[1]Hugst!$R$4:$W$4,0))))</f>
        <v>5510.8366718990546</v>
      </c>
      <c r="M207" s="168">
        <f ca="1">IF($C207-M$1&lt;År1,0,L206*(1-VLOOKUP($A207,[1]Hugst!$R$5:$W$9,MATCH(ROUNDUP((M$1)/10,0)*10,[1]Hugst!$R$4:$W$4,0))))</f>
        <v>5325.9929110023513</v>
      </c>
      <c r="N207" s="168">
        <f ca="1">IF($C207-N$1&lt;År1,0,M206*(1-VLOOKUP($A207,[1]Hugst!$R$5:$W$9,MATCH(ROUNDUP((N$1)/10,0)*10,[1]Hugst!$R$4:$W$4,0))))</f>
        <v>5065.7308789622602</v>
      </c>
      <c r="O207" s="168">
        <f ca="1">IF($C207-O$1&lt;År1,0,N206*(1-VLOOKUP($A207,[1]Hugst!$R$5:$W$9,MATCH(ROUNDUP((O$1)/10,0)*10,[1]Hugst!$R$4:$W$4,0))))</f>
        <v>8580.2682078094294</v>
      </c>
      <c r="P207" s="168">
        <f ca="1">IF($C207-P$1&lt;År1,0,O206*(1-VLOOKUP($A207,[1]Hugst!$R$5:$W$9,MATCH(ROUNDUP((P$1)/10,0)*10,[1]Hugst!$R$4:$W$4,0))))</f>
        <v>8554.1918191364184</v>
      </c>
      <c r="Q207" s="168">
        <f ca="1">IF($C207-Q$1&lt;År1,0,P206*(1-VLOOKUP($A207,[1]Hugst!$R$5:$W$9,MATCH(ROUNDUP((Q$1)/10,0)*10,[1]Hugst!$R$4:$W$4,0))))</f>
        <v>8543.7261990624793</v>
      </c>
      <c r="R207" s="168">
        <f ca="1">IF($C207-R$1&lt;År1,0,Q206*(1-VLOOKUP($A207,[1]Hugst!$R$5:$W$9,MATCH(ROUNDUP((R$1)/10,0)*10,[1]Hugst!$R$4:$W$4,0))))</f>
        <v>8531.1879220353621</v>
      </c>
      <c r="S207" s="168">
        <f ca="1">IF($C207-S$1&lt;År1,0,R206*(1-VLOOKUP($A207,[1]Hugst!$R$5:$W$9,MATCH(ROUNDUP((S$1)/10,0)*10,[1]Hugst!$R$4:$W$4,0))))</f>
        <v>8514.4658722467466</v>
      </c>
      <c r="T207" s="168">
        <f ca="1">IF($C207-T$1&lt;År1,0,S206*(1-VLOOKUP($A207,[1]Hugst!$R$5:$W$9,MATCH(ROUNDUP((T$1)/10,0)*10,[1]Hugst!$R$4:$W$4,0))))</f>
        <v>8489.3471083753284</v>
      </c>
      <c r="U207" s="168">
        <f ca="1">IF($C207-U$1&lt;År1,0,T206*(1-VLOOKUP($A207,[1]Hugst!$R$5:$W$9,MATCH(ROUNDUP((U$1)/10,0)*10,[1]Hugst!$R$4:$W$4,0))))</f>
        <v>8447.4242653198253</v>
      </c>
      <c r="V207" s="168">
        <f ca="1">IF($C207-V$1&lt;År1,0,U206*(1-VLOOKUP($A207,[1]Hugst!$R$5:$W$9,MATCH(ROUNDUP((V$1)/10,0)*10,[1]Hugst!$R$4:$W$4,0))))</f>
        <v>8371.9195446816775</v>
      </c>
      <c r="W207" s="168">
        <f ca="1">IF($C207-W$1&lt;År1,0,V206*(1-VLOOKUP($A207,[1]Hugst!$R$5:$W$9,MATCH(ROUNDUP((W$1)/10,0)*10,[1]Hugst!$R$4:$W$4,0))))</f>
        <v>8229.3510294311254</v>
      </c>
      <c r="X207" s="168">
        <f ca="1">IF($C207-X$1&lt;År1,0,W206*(1-VLOOKUP($A207,[1]Hugst!$R$5:$W$9,MATCH(ROUNDUP((X$1)/10,0)*10,[1]Hugst!$R$4:$W$4,0))))</f>
        <v>7952.9019001498664</v>
      </c>
      <c r="Y207" s="168">
        <f ca="1">IF($C207-Y$1&lt;År1,0,X206*(1-VLOOKUP($A207,[1]Hugst!$R$5:$W$9,MATCH(ROUNDUP((Y$1)/10,0)*10,[1]Hugst!$R$4:$W$4,0))))</f>
        <v>7409.2318807143174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1955.415772162954</v>
      </c>
      <c r="E208" s="168">
        <f t="shared" ca="1" si="4"/>
        <v>193.89736932143569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5940.681818475774</v>
      </c>
      <c r="G208" s="168">
        <f ca="1">IF($C208-G$1&lt;År1,0,F207*(1-VLOOKUP($A208,[1]Hugst!$R$5:$W$9,MATCH(ROUNDUP((G$1)/10,0)*10,[1]Hugst!$R$4:$W$4,0))))</f>
        <v>5924.9254560006129</v>
      </c>
      <c r="H208" s="168">
        <f ca="1">IF($C208-H$1&lt;År1,0,G207*(1-VLOOKUP($A208,[1]Hugst!$R$5:$W$9,MATCH(ROUNDUP((H$1)/10,0)*10,[1]Hugst!$R$4:$W$4,0))))</f>
        <v>5895.7313798214209</v>
      </c>
      <c r="I208" s="168">
        <f ca="1">IF($C208-I$1&lt;År1,0,H207*(1-VLOOKUP($A208,[1]Hugst!$R$5:$W$9,MATCH(ROUNDUP((I$1)/10,0)*10,[1]Hugst!$R$4:$W$4,0))))</f>
        <v>5857.6218990288571</v>
      </c>
      <c r="J208" s="168">
        <f ca="1">IF($C208-J$1&lt;År1,0,I207*(1-VLOOKUP($A208,[1]Hugst!$R$5:$W$9,MATCH(ROUNDUP((J$1)/10,0)*10,[1]Hugst!$R$4:$W$4,0))))</f>
        <v>5806.7844871458037</v>
      </c>
      <c r="K208" s="168">
        <f ca="1">IF($C208-K$1&lt;År1,0,J207*(1-VLOOKUP($A208,[1]Hugst!$R$5:$W$9,MATCH(ROUNDUP((K$1)/10,0)*10,[1]Hugst!$R$4:$W$4,0))))</f>
        <v>5737.7753799526181</v>
      </c>
      <c r="L208" s="168">
        <f ca="1">IF($C208-L$1&lt;År1,0,K207*(1-VLOOKUP($A208,[1]Hugst!$R$5:$W$9,MATCH(ROUNDUP((L$1)/10,0)*10,[1]Hugst!$R$4:$W$4,0))))</f>
        <v>5642.823174552128</v>
      </c>
      <c r="M208" s="168">
        <f ca="1">IF($C208-M$1&lt;År1,0,L207*(1-VLOOKUP($A208,[1]Hugst!$R$5:$W$9,MATCH(ROUNDUP((M$1)/10,0)*10,[1]Hugst!$R$4:$W$4,0))))</f>
        <v>5510.8366718990546</v>
      </c>
      <c r="N208" s="168">
        <f ca="1">IF($C208-N$1&lt;År1,0,M207*(1-VLOOKUP($A208,[1]Hugst!$R$5:$W$9,MATCH(ROUNDUP((N$1)/10,0)*10,[1]Hugst!$R$4:$W$4,0))))</f>
        <v>5325.9929110023513</v>
      </c>
      <c r="O208" s="168">
        <f ca="1">IF($C208-O$1&lt;År1,0,N207*(1-VLOOKUP($A208,[1]Hugst!$R$5:$W$9,MATCH(ROUNDUP((O$1)/10,0)*10,[1]Hugst!$R$4:$W$4,0))))</f>
        <v>5065.7308789622602</v>
      </c>
      <c r="P208" s="168">
        <f ca="1">IF($C208-P$1&lt;År1,0,O207*(1-VLOOKUP($A208,[1]Hugst!$R$5:$W$9,MATCH(ROUNDUP((P$1)/10,0)*10,[1]Hugst!$R$4:$W$4,0))))</f>
        <v>8561.4334727191163</v>
      </c>
      <c r="Q208" s="168">
        <f ca="1">IF($C208-Q$1&lt;År1,0,P207*(1-VLOOKUP($A208,[1]Hugst!$R$5:$W$9,MATCH(ROUNDUP((Q$1)/10,0)*10,[1]Hugst!$R$4:$W$4,0))))</f>
        <v>8535.4143248992896</v>
      </c>
      <c r="R208" s="168">
        <f ca="1">IF($C208-R$1&lt;År1,0,Q207*(1-VLOOKUP($A208,[1]Hugst!$R$5:$W$9,MATCH(ROUNDUP((R$1)/10,0)*10,[1]Hugst!$R$4:$W$4,0))))</f>
        <v>8524.9716781377083</v>
      </c>
      <c r="S208" s="168">
        <f ca="1">IF($C208-S$1&lt;År1,0,R207*(1-VLOOKUP($A208,[1]Hugst!$R$5:$W$9,MATCH(ROUNDUP((S$1)/10,0)*10,[1]Hugst!$R$4:$W$4,0))))</f>
        <v>8512.4609241577236</v>
      </c>
      <c r="T208" s="168">
        <f ca="1">IF($C208-T$1&lt;År1,0,S207*(1-VLOOKUP($A208,[1]Hugst!$R$5:$W$9,MATCH(ROUNDUP((T$1)/10,0)*10,[1]Hugst!$R$4:$W$4,0))))</f>
        <v>8495.7755813076692</v>
      </c>
      <c r="U208" s="168">
        <f ca="1">IF($C208-U$1&lt;År1,0,T207*(1-VLOOKUP($A208,[1]Hugst!$R$5:$W$9,MATCH(ROUNDUP((U$1)/10,0)*10,[1]Hugst!$R$4:$W$4,0))))</f>
        <v>8470.711956186211</v>
      </c>
      <c r="V208" s="168">
        <f ca="1">IF($C208-V$1&lt;År1,0,U207*(1-VLOOKUP($A208,[1]Hugst!$R$5:$W$9,MATCH(ROUNDUP((V$1)/10,0)*10,[1]Hugst!$R$4:$W$4,0))))</f>
        <v>8428.8811388837566</v>
      </c>
      <c r="W208" s="168">
        <f ca="1">IF($C208-W$1&lt;År1,0,V207*(1-VLOOKUP($A208,[1]Hugst!$R$5:$W$9,MATCH(ROUNDUP((W$1)/10,0)*10,[1]Hugst!$R$4:$W$4,0))))</f>
        <v>8353.5421603153027</v>
      </c>
      <c r="X208" s="168">
        <f ca="1">IF($C208-X$1&lt;År1,0,W207*(1-VLOOKUP($A208,[1]Hugst!$R$5:$W$9,MATCH(ROUNDUP((X$1)/10,0)*10,[1]Hugst!$R$4:$W$4,0))))</f>
        <v>8211.2866003421295</v>
      </c>
      <c r="Y208" s="168">
        <f ca="1">IF($C208-Y$1&lt;År1,0,X207*(1-VLOOKUP($A208,[1]Hugst!$R$5:$W$9,MATCH(ROUNDUP((Y$1)/10,0)*10,[1]Hugst!$R$4:$W$4,0))))</f>
        <v>7935.444310612952</v>
      </c>
      <c r="Z208" s="168">
        <f ca="1">IF($C208-Z$1&lt;År1,0,Y207*(1-VLOOKUP($A208,[1]Hugst!$R$5:$W$9,MATCH(ROUNDUP((Z$1)/10,0)*10,[1]Hugst!$R$4:$W$4,0))))</f>
        <v>7400.1962320793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1955.6525439245647</v>
      </c>
      <c r="E209" s="168">
        <f t="shared" ca="1" si="4"/>
        <v>196.85855637962231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5943.8797772955713</v>
      </c>
      <c r="G209" s="168">
        <f ca="1">IF($C209-G$1&lt;År1,0,F208*(1-VLOOKUP($A209,[1]Hugst!$R$5:$W$9,MATCH(ROUNDUP((G$1)/10,0)*10,[1]Hugst!$R$4:$W$4,0))))</f>
        <v>5940.681818475774</v>
      </c>
      <c r="H209" s="168">
        <f ca="1">IF($C209-H$1&lt;År1,0,G208*(1-VLOOKUP($A209,[1]Hugst!$R$5:$W$9,MATCH(ROUNDUP((H$1)/10,0)*10,[1]Hugst!$R$4:$W$4,0))))</f>
        <v>5924.9254560006129</v>
      </c>
      <c r="I209" s="168">
        <f ca="1">IF($C209-I$1&lt;År1,0,H208*(1-VLOOKUP($A209,[1]Hugst!$R$5:$W$9,MATCH(ROUNDUP((I$1)/10,0)*10,[1]Hugst!$R$4:$W$4,0))))</f>
        <v>5895.7313798214209</v>
      </c>
      <c r="J209" s="168">
        <f ca="1">IF($C209-J$1&lt;År1,0,I208*(1-VLOOKUP($A209,[1]Hugst!$R$5:$W$9,MATCH(ROUNDUP((J$1)/10,0)*10,[1]Hugst!$R$4:$W$4,0))))</f>
        <v>5857.6218990288571</v>
      </c>
      <c r="K209" s="168">
        <f ca="1">IF($C209-K$1&lt;År1,0,J208*(1-VLOOKUP($A209,[1]Hugst!$R$5:$W$9,MATCH(ROUNDUP((K$1)/10,0)*10,[1]Hugst!$R$4:$W$4,0))))</f>
        <v>5806.7844871458037</v>
      </c>
      <c r="L209" s="168">
        <f ca="1">IF($C209-L$1&lt;År1,0,K208*(1-VLOOKUP($A209,[1]Hugst!$R$5:$W$9,MATCH(ROUNDUP((L$1)/10,0)*10,[1]Hugst!$R$4:$W$4,0))))</f>
        <v>5737.7753799526181</v>
      </c>
      <c r="M209" s="168">
        <f ca="1">IF($C209-M$1&lt;År1,0,L208*(1-VLOOKUP($A209,[1]Hugst!$R$5:$W$9,MATCH(ROUNDUP((M$1)/10,0)*10,[1]Hugst!$R$4:$W$4,0))))</f>
        <v>5642.823174552128</v>
      </c>
      <c r="N209" s="168">
        <f ca="1">IF($C209-N$1&lt;År1,0,M208*(1-VLOOKUP($A209,[1]Hugst!$R$5:$W$9,MATCH(ROUNDUP((N$1)/10,0)*10,[1]Hugst!$R$4:$W$4,0))))</f>
        <v>5510.8366718990546</v>
      </c>
      <c r="O209" s="168">
        <f ca="1">IF($C209-O$1&lt;År1,0,N208*(1-VLOOKUP($A209,[1]Hugst!$R$5:$W$9,MATCH(ROUNDUP((O$1)/10,0)*10,[1]Hugst!$R$4:$W$4,0))))</f>
        <v>5325.9929110023513</v>
      </c>
      <c r="P209" s="168">
        <f ca="1">IF($C209-P$1&lt;År1,0,O208*(1-VLOOKUP($A209,[1]Hugst!$R$5:$W$9,MATCH(ROUNDUP((P$1)/10,0)*10,[1]Hugst!$R$4:$W$4,0))))</f>
        <v>5054.6109819108797</v>
      </c>
      <c r="Q209" s="168">
        <f ca="1">IF($C209-Q$1&lt;År1,0,P208*(1-VLOOKUP($A209,[1]Hugst!$R$5:$W$9,MATCH(ROUNDUP((Q$1)/10,0)*10,[1]Hugst!$R$4:$W$4,0))))</f>
        <v>8542.6400821692441</v>
      </c>
      <c r="R209" s="168">
        <f ca="1">IF($C209-R$1&lt;År1,0,Q208*(1-VLOOKUP($A209,[1]Hugst!$R$5:$W$9,MATCH(ROUNDUP((R$1)/10,0)*10,[1]Hugst!$R$4:$W$4,0))))</f>
        <v>8516.6780495519488</v>
      </c>
      <c r="S209" s="168">
        <f ca="1">IF($C209-S$1&lt;År1,0,R208*(1-VLOOKUP($A209,[1]Hugst!$R$5:$W$9,MATCH(ROUNDUP((S$1)/10,0)*10,[1]Hugst!$R$4:$W$4,0))))</f>
        <v>8506.2583256735034</v>
      </c>
      <c r="T209" s="168">
        <f ca="1">IF($C209-T$1&lt;År1,0,S208*(1-VLOOKUP($A209,[1]Hugst!$R$5:$W$9,MATCH(ROUNDUP((T$1)/10,0)*10,[1]Hugst!$R$4:$W$4,0))))</f>
        <v>8493.775034324206</v>
      </c>
      <c r="U209" s="168">
        <f ca="1">IF($C209-U$1&lt;År1,0,T208*(1-VLOOKUP($A209,[1]Hugst!$R$5:$W$9,MATCH(ROUNDUP((U$1)/10,0)*10,[1]Hugst!$R$4:$W$4,0))))</f>
        <v>8477.1263178365061</v>
      </c>
      <c r="V209" s="168">
        <f ca="1">IF($C209-V$1&lt;År1,0,U208*(1-VLOOKUP($A209,[1]Hugst!$R$5:$W$9,MATCH(ROUNDUP((V$1)/10,0)*10,[1]Hugst!$R$4:$W$4,0))))</f>
        <v>8452.117710428729</v>
      </c>
      <c r="W209" s="168">
        <f ca="1">IF($C209-W$1&lt;År1,0,V208*(1-VLOOKUP($A209,[1]Hugst!$R$5:$W$9,MATCH(ROUNDUP((W$1)/10,0)*10,[1]Hugst!$R$4:$W$4,0))))</f>
        <v>8410.3787168715735</v>
      </c>
      <c r="X209" s="168">
        <f ca="1">IF($C209-X$1&lt;År1,0,W208*(1-VLOOKUP($A209,[1]Hugst!$R$5:$W$9,MATCH(ROUNDUP((X$1)/10,0)*10,[1]Hugst!$R$4:$W$4,0))))</f>
        <v>8335.2051165487574</v>
      </c>
      <c r="Y209" s="168">
        <f ca="1">IF($C209-Y$1&lt;År1,0,X208*(1-VLOOKUP($A209,[1]Hugst!$R$5:$W$9,MATCH(ROUNDUP((Y$1)/10,0)*10,[1]Hugst!$R$4:$W$4,0))))</f>
        <v>8193.2618248779636</v>
      </c>
      <c r="Z209" s="168">
        <f ca="1">IF($C209-Z$1&lt;År1,0,Y208*(1-VLOOKUP($A209,[1]Hugst!$R$5:$W$9,MATCH(ROUNDUP((Z$1)/10,0)*10,[1]Hugst!$R$4:$W$4,0))))</f>
        <v>7925.7669395024486</v>
      </c>
      <c r="AA209" s="168">
        <f ca="1">IF($C209-AA$1&lt;År1,0,Z208*(1-VLOOKUP($A209,[1]Hugst!$R$5:$W$9,MATCH(ROUNDUP((AA$1)/10,0)*10,[1]Hugst!$R$4:$W$4,0))))</f>
        <v>7391.1716025279839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1952.8839766406554</v>
      </c>
      <c r="E210" s="168">
        <f t="shared" ca="1" si="4"/>
        <v>200.14245147592737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5944.3951051079666</v>
      </c>
      <c r="G210" s="168">
        <f ca="1">IF($C210-G$1&lt;År1,0,F209*(1-VLOOKUP($A210,[1]Hugst!$R$5:$W$9,MATCH(ROUNDUP((G$1)/10,0)*10,[1]Hugst!$R$4:$W$4,0))))</f>
        <v>5943.8797772955713</v>
      </c>
      <c r="H210" s="168">
        <f ca="1">IF($C210-H$1&lt;År1,0,G209*(1-VLOOKUP($A210,[1]Hugst!$R$5:$W$9,MATCH(ROUNDUP((H$1)/10,0)*10,[1]Hugst!$R$4:$W$4,0))))</f>
        <v>5940.681818475774</v>
      </c>
      <c r="I210" s="168">
        <f ca="1">IF($C210-I$1&lt;År1,0,H209*(1-VLOOKUP($A210,[1]Hugst!$R$5:$W$9,MATCH(ROUNDUP((I$1)/10,0)*10,[1]Hugst!$R$4:$W$4,0))))</f>
        <v>5924.9254560006129</v>
      </c>
      <c r="J210" s="168">
        <f ca="1">IF($C210-J$1&lt;År1,0,I209*(1-VLOOKUP($A210,[1]Hugst!$R$5:$W$9,MATCH(ROUNDUP((J$1)/10,0)*10,[1]Hugst!$R$4:$W$4,0))))</f>
        <v>5895.7313798214209</v>
      </c>
      <c r="K210" s="168">
        <f ca="1">IF($C210-K$1&lt;År1,0,J209*(1-VLOOKUP($A210,[1]Hugst!$R$5:$W$9,MATCH(ROUNDUP((K$1)/10,0)*10,[1]Hugst!$R$4:$W$4,0))))</f>
        <v>5857.6218990288571</v>
      </c>
      <c r="L210" s="168">
        <f ca="1">IF($C210-L$1&lt;År1,0,K209*(1-VLOOKUP($A210,[1]Hugst!$R$5:$W$9,MATCH(ROUNDUP((L$1)/10,0)*10,[1]Hugst!$R$4:$W$4,0))))</f>
        <v>5806.7844871458037</v>
      </c>
      <c r="M210" s="168">
        <f ca="1">IF($C210-M$1&lt;År1,0,L209*(1-VLOOKUP($A210,[1]Hugst!$R$5:$W$9,MATCH(ROUNDUP((M$1)/10,0)*10,[1]Hugst!$R$4:$W$4,0))))</f>
        <v>5737.7753799526181</v>
      </c>
      <c r="N210" s="168">
        <f ca="1">IF($C210-N$1&lt;År1,0,M209*(1-VLOOKUP($A210,[1]Hugst!$R$5:$W$9,MATCH(ROUNDUP((N$1)/10,0)*10,[1]Hugst!$R$4:$W$4,0))))</f>
        <v>5642.823174552128</v>
      </c>
      <c r="O210" s="168">
        <f ca="1">IF($C210-O$1&lt;År1,0,N209*(1-VLOOKUP($A210,[1]Hugst!$R$5:$W$9,MATCH(ROUNDUP((O$1)/10,0)*10,[1]Hugst!$R$4:$W$4,0))))</f>
        <v>5510.8366718990546</v>
      </c>
      <c r="P210" s="168">
        <f ca="1">IF($C210-P$1&lt;År1,0,O209*(1-VLOOKUP($A210,[1]Hugst!$R$5:$W$9,MATCH(ROUNDUP((P$1)/10,0)*10,[1]Hugst!$R$4:$W$4,0))))</f>
        <v>5314.3017070513706</v>
      </c>
      <c r="Q210" s="168">
        <f ca="1">IF($C210-Q$1&lt;År1,0,P209*(1-VLOOKUP($A210,[1]Hugst!$R$5:$W$9,MATCH(ROUNDUP((Q$1)/10,0)*10,[1]Hugst!$R$4:$W$4,0))))</f>
        <v>5043.5154943896123</v>
      </c>
      <c r="R210" s="168">
        <f ca="1">IF($C210-R$1&lt;År1,0,Q209*(1-VLOOKUP($A210,[1]Hugst!$R$5:$W$9,MATCH(ROUNDUP((R$1)/10,0)*10,[1]Hugst!$R$4:$W$4,0))))</f>
        <v>8523.8879454035068</v>
      </c>
      <c r="S210" s="168">
        <f ca="1">IF($C210-S$1&lt;År1,0,R209*(1-VLOOKUP($A210,[1]Hugst!$R$5:$W$9,MATCH(ROUNDUP((S$1)/10,0)*10,[1]Hugst!$R$4:$W$4,0))))</f>
        <v>8497.9829026139087</v>
      </c>
      <c r="T210" s="168">
        <f ca="1">IF($C210-T$1&lt;År1,0,S209*(1-VLOOKUP($A210,[1]Hugst!$R$5:$W$9,MATCH(ROUNDUP((T$1)/10,0)*10,[1]Hugst!$R$4:$W$4,0))))</f>
        <v>8487.5860513000734</v>
      </c>
      <c r="U210" s="168">
        <f ca="1">IF($C210-U$1&lt;År1,0,T209*(1-VLOOKUP($A210,[1]Hugst!$R$5:$W$9,MATCH(ROUNDUP((U$1)/10,0)*10,[1]Hugst!$R$4:$W$4,0))))</f>
        <v>8475.1301622976407</v>
      </c>
      <c r="V210" s="168">
        <f ca="1">IF($C210-V$1&lt;År1,0,U209*(1-VLOOKUP($A210,[1]Hugst!$R$5:$W$9,MATCH(ROUNDUP((V$1)/10,0)*10,[1]Hugst!$R$4:$W$4,0))))</f>
        <v>8458.517991772962</v>
      </c>
      <c r="W210" s="168">
        <f ca="1">IF($C210-W$1&lt;År1,0,V209*(1-VLOOKUP($A210,[1]Hugst!$R$5:$W$9,MATCH(ROUNDUP((W$1)/10,0)*10,[1]Hugst!$R$4:$W$4,0))))</f>
        <v>8433.5642813082759</v>
      </c>
      <c r="X210" s="168">
        <f ca="1">IF($C210-X$1&lt;År1,0,W209*(1-VLOOKUP($A210,[1]Hugst!$R$5:$W$9,MATCH(ROUNDUP((X$1)/10,0)*10,[1]Hugst!$R$4:$W$4,0))))</f>
        <v>8391.9169099320989</v>
      </c>
      <c r="Y210" s="168">
        <f ca="1">IF($C210-Y$1&lt;År1,0,X209*(1-VLOOKUP($A210,[1]Hugst!$R$5:$W$9,MATCH(ROUNDUP((Y$1)/10,0)*10,[1]Hugst!$R$4:$W$4,0))))</f>
        <v>8316.9083248295046</v>
      </c>
      <c r="Z210" s="168">
        <f ca="1">IF($C210-Z$1&lt;År1,0,Y209*(1-VLOOKUP($A210,[1]Hugst!$R$5:$W$9,MATCH(ROUNDUP((Z$1)/10,0)*10,[1]Hugst!$R$4:$W$4,0))))</f>
        <v>8183.2700421646978</v>
      </c>
      <c r="AA210" s="168">
        <f ca="1">IF($C210-AA$1&lt;År1,0,Z209*(1-VLOOKUP($A210,[1]Hugst!$R$5:$W$9,MATCH(ROUNDUP((AA$1)/10,0)*10,[1]Hugst!$R$4:$W$4,0))))</f>
        <v>7916.1013700640306</v>
      </c>
      <c r="AB210" s="168">
        <f ca="1">IF($C210-AB$1&lt;År1,0,AA209*(1-VLOOKUP($A210,[1]Hugst!$R$5:$W$9,MATCH(ROUNDUP((AB$1)/10,0)*10,[1]Hugst!$R$4:$W$4,0))))</f>
        <v>7382.157978622462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1948.0263435624211</v>
      </c>
      <c r="E211" s="168">
        <f t="shared" ca="1" si="4"/>
        <v>203.71398771708482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5943.1090082708897</v>
      </c>
      <c r="G211" s="168">
        <f ca="1">IF($C211-G$1&lt;År1,0,F210*(1-VLOOKUP($A211,[1]Hugst!$R$5:$W$9,MATCH(ROUNDUP((G$1)/10,0)*10,[1]Hugst!$R$4:$W$4,0))))</f>
        <v>5944.3951051079666</v>
      </c>
      <c r="H211" s="168">
        <f ca="1">IF($C211-H$1&lt;År1,0,G210*(1-VLOOKUP($A211,[1]Hugst!$R$5:$W$9,MATCH(ROUNDUP((H$1)/10,0)*10,[1]Hugst!$R$4:$W$4,0))))</f>
        <v>5943.8797772955713</v>
      </c>
      <c r="I211" s="168">
        <f ca="1">IF($C211-I$1&lt;År1,0,H210*(1-VLOOKUP($A211,[1]Hugst!$R$5:$W$9,MATCH(ROUNDUP((I$1)/10,0)*10,[1]Hugst!$R$4:$W$4,0))))</f>
        <v>5940.681818475774</v>
      </c>
      <c r="J211" s="168">
        <f ca="1">IF($C211-J$1&lt;År1,0,I210*(1-VLOOKUP($A211,[1]Hugst!$R$5:$W$9,MATCH(ROUNDUP((J$1)/10,0)*10,[1]Hugst!$R$4:$W$4,0))))</f>
        <v>5924.9254560006129</v>
      </c>
      <c r="K211" s="168">
        <f ca="1">IF($C211-K$1&lt;År1,0,J210*(1-VLOOKUP($A211,[1]Hugst!$R$5:$W$9,MATCH(ROUNDUP((K$1)/10,0)*10,[1]Hugst!$R$4:$W$4,0))))</f>
        <v>5895.7313798214209</v>
      </c>
      <c r="L211" s="168">
        <f ca="1">IF($C211-L$1&lt;År1,0,K210*(1-VLOOKUP($A211,[1]Hugst!$R$5:$W$9,MATCH(ROUNDUP((L$1)/10,0)*10,[1]Hugst!$R$4:$W$4,0))))</f>
        <v>5857.6218990288571</v>
      </c>
      <c r="M211" s="168">
        <f ca="1">IF($C211-M$1&lt;År1,0,L210*(1-VLOOKUP($A211,[1]Hugst!$R$5:$W$9,MATCH(ROUNDUP((M$1)/10,0)*10,[1]Hugst!$R$4:$W$4,0))))</f>
        <v>5806.7844871458037</v>
      </c>
      <c r="N211" s="168">
        <f ca="1">IF($C211-N$1&lt;År1,0,M210*(1-VLOOKUP($A211,[1]Hugst!$R$5:$W$9,MATCH(ROUNDUP((N$1)/10,0)*10,[1]Hugst!$R$4:$W$4,0))))</f>
        <v>5737.7753799526181</v>
      </c>
      <c r="O211" s="168">
        <f ca="1">IF($C211-O$1&lt;År1,0,N210*(1-VLOOKUP($A211,[1]Hugst!$R$5:$W$9,MATCH(ROUNDUP((O$1)/10,0)*10,[1]Hugst!$R$4:$W$4,0))))</f>
        <v>5642.823174552128</v>
      </c>
      <c r="P211" s="168">
        <f ca="1">IF($C211-P$1&lt;År1,0,O210*(1-VLOOKUP($A211,[1]Hugst!$R$5:$W$9,MATCH(ROUNDUP((P$1)/10,0)*10,[1]Hugst!$R$4:$W$4,0))))</f>
        <v>5498.7397133509839</v>
      </c>
      <c r="Q211" s="168">
        <f ca="1">IF($C211-Q$1&lt;År1,0,P210*(1-VLOOKUP($A211,[1]Hugst!$R$5:$W$9,MATCH(ROUNDUP((Q$1)/10,0)*10,[1]Hugst!$R$4:$W$4,0))))</f>
        <v>5302.6361667188185</v>
      </c>
      <c r="R211" s="168">
        <f ca="1">IF($C211-R$1&lt;År1,0,Q210*(1-VLOOKUP($A211,[1]Hugst!$R$5:$W$9,MATCH(ROUNDUP((R$1)/10,0)*10,[1]Hugst!$R$4:$W$4,0))))</f>
        <v>5032.4443628165618</v>
      </c>
      <c r="S211" s="168">
        <f ca="1">IF($C211-S$1&lt;År1,0,R210*(1-VLOOKUP($A211,[1]Hugst!$R$5:$W$9,MATCH(ROUNDUP((S$1)/10,0)*10,[1]Hugst!$R$4:$W$4,0))))</f>
        <v>8505.1769718648156</v>
      </c>
      <c r="T211" s="168">
        <f ca="1">IF($C211-T$1&lt;År1,0,S210*(1-VLOOKUP($A211,[1]Hugst!$R$5:$W$9,MATCH(ROUNDUP((T$1)/10,0)*10,[1]Hugst!$R$4:$W$4,0))))</f>
        <v>8479.3287938032936</v>
      </c>
      <c r="U211" s="168">
        <f ca="1">IF($C211-U$1&lt;År1,0,T210*(1-VLOOKUP($A211,[1]Hugst!$R$5:$W$9,MATCH(ROUNDUP((U$1)/10,0)*10,[1]Hugst!$R$4:$W$4,0))))</f>
        <v>8468.9547648459993</v>
      </c>
      <c r="V211" s="168">
        <f ca="1">IF($C211-V$1&lt;År1,0,U210*(1-VLOOKUP($A211,[1]Hugst!$R$5:$W$9,MATCH(ROUNDUP((V$1)/10,0)*10,[1]Hugst!$R$4:$W$4,0))))</f>
        <v>8456.5262180389382</v>
      </c>
      <c r="W211" s="168">
        <f ca="1">IF($C211-W$1&lt;År1,0,V210*(1-VLOOKUP($A211,[1]Hugst!$R$5:$W$9,MATCH(ROUNDUP((W$1)/10,0)*10,[1]Hugst!$R$4:$W$4,0))))</f>
        <v>8439.9505132544364</v>
      </c>
      <c r="X211" s="168">
        <f ca="1">IF($C211-X$1&lt;År1,0,W210*(1-VLOOKUP($A211,[1]Hugst!$R$5:$W$9,MATCH(ROUNDUP((X$1)/10,0)*10,[1]Hugst!$R$4:$W$4,0))))</f>
        <v>8415.0515792273545</v>
      </c>
      <c r="Y211" s="168">
        <f ca="1">IF($C211-Y$1&lt;År1,0,X210*(1-VLOOKUP($A211,[1]Hugst!$R$5:$W$9,MATCH(ROUNDUP((Y$1)/10,0)*10,[1]Hugst!$R$4:$W$4,0))))</f>
        <v>8373.4956289102975</v>
      </c>
      <c r="Z211" s="168">
        <f ca="1">IF($C211-Z$1&lt;År1,0,Y210*(1-VLOOKUP($A211,[1]Hugst!$R$5:$W$9,MATCH(ROUNDUP((Z$1)/10,0)*10,[1]Hugst!$R$4:$W$4,0))))</f>
        <v>8306.7657537016639</v>
      </c>
      <c r="AA211" s="168">
        <f ca="1">IF($C211-AA$1&lt;År1,0,Z210*(1-VLOOKUP($A211,[1]Hugst!$R$5:$W$9,MATCH(ROUNDUP((AA$1)/10,0)*10,[1]Hugst!$R$4:$W$4,0))))</f>
        <v>8173.2904445523018</v>
      </c>
      <c r="AB211" s="168">
        <f ca="1">IF($C211-AB$1&lt;År1,0,AA210*(1-VLOOKUP($A211,[1]Hugst!$R$5:$W$9,MATCH(ROUNDUP((AB$1)/10,0)*10,[1]Hugst!$R$4:$W$4,0))))</f>
        <v>7906.4475879054162</v>
      </c>
      <c r="AC211" s="168">
        <f ca="1">IF($C211-AC$1&lt;År1,0,AB210*(1-VLOOKUP($A211,[1]Hugst!$R$5:$W$9,MATCH(ROUNDUP((AC$1)/10,0)*10,[1]Hugst!$R$4:$W$4,0))))</f>
        <v>7373.1553469412147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1941.7209626080969</v>
      </c>
      <c r="E212" s="168">
        <f t="shared" ca="1" si="4"/>
        <v>207.5220644234505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5940.611704022931</v>
      </c>
      <c r="G212" s="168">
        <f ca="1">IF($C212-G$1&lt;År1,0,F211*(1-VLOOKUP($A212,[1]Hugst!$R$5:$W$9,MATCH(ROUNDUP((G$1)/10,0)*10,[1]Hugst!$R$4:$W$4,0))))</f>
        <v>5943.1090082708897</v>
      </c>
      <c r="H212" s="168">
        <f ca="1">IF($C212-H$1&lt;År1,0,G211*(1-VLOOKUP($A212,[1]Hugst!$R$5:$W$9,MATCH(ROUNDUP((H$1)/10,0)*10,[1]Hugst!$R$4:$W$4,0))))</f>
        <v>5944.3951051079666</v>
      </c>
      <c r="I212" s="168">
        <f ca="1">IF($C212-I$1&lt;År1,0,H211*(1-VLOOKUP($A212,[1]Hugst!$R$5:$W$9,MATCH(ROUNDUP((I$1)/10,0)*10,[1]Hugst!$R$4:$W$4,0))))</f>
        <v>5943.8797772955713</v>
      </c>
      <c r="J212" s="168">
        <f ca="1">IF($C212-J$1&lt;År1,0,I211*(1-VLOOKUP($A212,[1]Hugst!$R$5:$W$9,MATCH(ROUNDUP((J$1)/10,0)*10,[1]Hugst!$R$4:$W$4,0))))</f>
        <v>5940.681818475774</v>
      </c>
      <c r="K212" s="168">
        <f ca="1">IF($C212-K$1&lt;År1,0,J211*(1-VLOOKUP($A212,[1]Hugst!$R$5:$W$9,MATCH(ROUNDUP((K$1)/10,0)*10,[1]Hugst!$R$4:$W$4,0))))</f>
        <v>5924.9254560006129</v>
      </c>
      <c r="L212" s="168">
        <f ca="1">IF($C212-L$1&lt;År1,0,K211*(1-VLOOKUP($A212,[1]Hugst!$R$5:$W$9,MATCH(ROUNDUP((L$1)/10,0)*10,[1]Hugst!$R$4:$W$4,0))))</f>
        <v>5895.7313798214209</v>
      </c>
      <c r="M212" s="168">
        <f ca="1">IF($C212-M$1&lt;År1,0,L211*(1-VLOOKUP($A212,[1]Hugst!$R$5:$W$9,MATCH(ROUNDUP((M$1)/10,0)*10,[1]Hugst!$R$4:$W$4,0))))</f>
        <v>5857.6218990288571</v>
      </c>
      <c r="N212" s="168">
        <f ca="1">IF($C212-N$1&lt;År1,0,M211*(1-VLOOKUP($A212,[1]Hugst!$R$5:$W$9,MATCH(ROUNDUP((N$1)/10,0)*10,[1]Hugst!$R$4:$W$4,0))))</f>
        <v>5806.7844871458037</v>
      </c>
      <c r="O212" s="168">
        <f ca="1">IF($C212-O$1&lt;År1,0,N211*(1-VLOOKUP($A212,[1]Hugst!$R$5:$W$9,MATCH(ROUNDUP((O$1)/10,0)*10,[1]Hugst!$R$4:$W$4,0))))</f>
        <v>5737.7753799526181</v>
      </c>
      <c r="P212" s="168">
        <f ca="1">IF($C212-P$1&lt;År1,0,O211*(1-VLOOKUP($A212,[1]Hugst!$R$5:$W$9,MATCH(ROUNDUP((P$1)/10,0)*10,[1]Hugst!$R$4:$W$4,0))))</f>
        <v>5630.4364895348181</v>
      </c>
      <c r="Q212" s="168">
        <f ca="1">IF($C212-Q$1&lt;År1,0,P211*(1-VLOOKUP($A212,[1]Hugst!$R$5:$W$9,MATCH(ROUNDUP((Q$1)/10,0)*10,[1]Hugst!$R$4:$W$4,0))))</f>
        <v>5486.6693091021643</v>
      </c>
      <c r="R212" s="168">
        <f ca="1">IF($C212-R$1&lt;År1,0,Q211*(1-VLOOKUP($A212,[1]Hugst!$R$5:$W$9,MATCH(ROUNDUP((R$1)/10,0)*10,[1]Hugst!$R$4:$W$4,0))))</f>
        <v>5290.9962336699236</v>
      </c>
      <c r="S212" s="168">
        <f ca="1">IF($C212-S$1&lt;År1,0,R211*(1-VLOOKUP($A212,[1]Hugst!$R$5:$W$9,MATCH(ROUNDUP((S$1)/10,0)*10,[1]Hugst!$R$4:$W$4,0))))</f>
        <v>5021.3975337274524</v>
      </c>
      <c r="T212" s="168">
        <f ca="1">IF($C212-T$1&lt;År1,0,S211*(1-VLOOKUP($A212,[1]Hugst!$R$5:$W$9,MATCH(ROUNDUP((T$1)/10,0)*10,[1]Hugst!$R$4:$W$4,0))))</f>
        <v>8486.5070711948683</v>
      </c>
      <c r="U212" s="168">
        <f ca="1">IF($C212-U$1&lt;År1,0,T211*(1-VLOOKUP($A212,[1]Hugst!$R$5:$W$9,MATCH(ROUNDUP((U$1)/10,0)*10,[1]Hugst!$R$4:$W$4,0))))</f>
        <v>8460.7156330364087</v>
      </c>
      <c r="V212" s="168">
        <f ca="1">IF($C212-V$1&lt;År1,0,U211*(1-VLOOKUP($A212,[1]Hugst!$R$5:$W$9,MATCH(ROUNDUP((V$1)/10,0)*10,[1]Hugst!$R$4:$W$4,0))))</f>
        <v>8450.3643763378004</v>
      </c>
      <c r="W212" s="168">
        <f ca="1">IF($C212-W$1&lt;År1,0,V211*(1-VLOOKUP($A212,[1]Hugst!$R$5:$W$9,MATCH(ROUNDUP((W$1)/10,0)*10,[1]Hugst!$R$4:$W$4,0))))</f>
        <v>8437.9631117066583</v>
      </c>
      <c r="X212" s="168">
        <f ca="1">IF($C212-X$1&lt;År1,0,W211*(1-VLOOKUP($A212,[1]Hugst!$R$5:$W$9,MATCH(ROUNDUP((X$1)/10,0)*10,[1]Hugst!$R$4:$W$4,0))))</f>
        <v>8421.4237926155856</v>
      </c>
      <c r="Y212" s="168">
        <f ca="1">IF($C212-Y$1&lt;År1,0,X211*(1-VLOOKUP($A212,[1]Hugst!$R$5:$W$9,MATCH(ROUNDUP((Y$1)/10,0)*10,[1]Hugst!$R$4:$W$4,0))))</f>
        <v>8396.5795147851477</v>
      </c>
      <c r="Z212" s="168">
        <f ca="1">IF($C212-Z$1&lt;År1,0,Y211*(1-VLOOKUP($A212,[1]Hugst!$R$5:$W$9,MATCH(ROUNDUP((Z$1)/10,0)*10,[1]Hugst!$R$4:$W$4,0))))</f>
        <v>8363.2840488750408</v>
      </c>
      <c r="AA212" s="168">
        <f ca="1">IF($C212-AA$1&lt;År1,0,Z211*(1-VLOOKUP($A212,[1]Hugst!$R$5:$W$9,MATCH(ROUNDUP((AA$1)/10,0)*10,[1]Hugst!$R$4:$W$4,0))))</f>
        <v>8296.6355515630039</v>
      </c>
      <c r="AB212" s="168">
        <f ca="1">IF($C212-AB$1&lt;År1,0,AA211*(1-VLOOKUP($A212,[1]Hugst!$R$5:$W$9,MATCH(ROUNDUP((AB$1)/10,0)*10,[1]Hugst!$R$4:$W$4,0))))</f>
        <v>8163.3230171808964</v>
      </c>
      <c r="AC212" s="168">
        <f ca="1">IF($C212-AC$1&lt;År1,0,AB211*(1-VLOOKUP($A212,[1]Hugst!$R$5:$W$9,MATCH(ROUNDUP((AC$1)/10,0)*10,[1]Hugst!$R$4:$W$4,0))))</f>
        <v>7896.8055786518726</v>
      </c>
      <c r="AD212" s="168">
        <f ca="1">IF($C212-AD$1&lt;År1,0,AC211*(1-VLOOKUP($A212,[1]Hugst!$R$5:$W$9,MATCH(ROUNDUP((AD$1)/10,0)*10,[1]Hugst!$R$4:$W$4,0))))</f>
        <v>7364.1636940790913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1934.4166833294948</v>
      </c>
      <c r="E213" s="168">
        <f t="shared" ca="1" si="4"/>
        <v>211.51760912284954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5937.3029694437282</v>
      </c>
      <c r="G213" s="168">
        <f ca="1">IF($C213-G$1&lt;År1,0,F212*(1-VLOOKUP($A213,[1]Hugst!$R$5:$W$9,MATCH(ROUNDUP((G$1)/10,0)*10,[1]Hugst!$R$4:$W$4,0))))</f>
        <v>5940.611704022931</v>
      </c>
      <c r="H213" s="168">
        <f ca="1">IF($C213-H$1&lt;År1,0,G212*(1-VLOOKUP($A213,[1]Hugst!$R$5:$W$9,MATCH(ROUNDUP((H$1)/10,0)*10,[1]Hugst!$R$4:$W$4,0))))</f>
        <v>5943.1090082708897</v>
      </c>
      <c r="I213" s="168">
        <f ca="1">IF($C213-I$1&lt;År1,0,H212*(1-VLOOKUP($A213,[1]Hugst!$R$5:$W$9,MATCH(ROUNDUP((I$1)/10,0)*10,[1]Hugst!$R$4:$W$4,0))))</f>
        <v>5944.3951051079666</v>
      </c>
      <c r="J213" s="168">
        <f ca="1">IF($C213-J$1&lt;År1,0,I212*(1-VLOOKUP($A213,[1]Hugst!$R$5:$W$9,MATCH(ROUNDUP((J$1)/10,0)*10,[1]Hugst!$R$4:$W$4,0))))</f>
        <v>5943.8797772955713</v>
      </c>
      <c r="K213" s="168">
        <f ca="1">IF($C213-K$1&lt;År1,0,J212*(1-VLOOKUP($A213,[1]Hugst!$R$5:$W$9,MATCH(ROUNDUP((K$1)/10,0)*10,[1]Hugst!$R$4:$W$4,0))))</f>
        <v>5940.681818475774</v>
      </c>
      <c r="L213" s="168">
        <f ca="1">IF($C213-L$1&lt;År1,0,K212*(1-VLOOKUP($A213,[1]Hugst!$R$5:$W$9,MATCH(ROUNDUP((L$1)/10,0)*10,[1]Hugst!$R$4:$W$4,0))))</f>
        <v>5924.9254560006129</v>
      </c>
      <c r="M213" s="168">
        <f ca="1">IF($C213-M$1&lt;År1,0,L212*(1-VLOOKUP($A213,[1]Hugst!$R$5:$W$9,MATCH(ROUNDUP((M$1)/10,0)*10,[1]Hugst!$R$4:$W$4,0))))</f>
        <v>5895.7313798214209</v>
      </c>
      <c r="N213" s="168">
        <f ca="1">IF($C213-N$1&lt;År1,0,M212*(1-VLOOKUP($A213,[1]Hugst!$R$5:$W$9,MATCH(ROUNDUP((N$1)/10,0)*10,[1]Hugst!$R$4:$W$4,0))))</f>
        <v>5857.6218990288571</v>
      </c>
      <c r="O213" s="168">
        <f ca="1">IF($C213-O$1&lt;År1,0,N212*(1-VLOOKUP($A213,[1]Hugst!$R$5:$W$9,MATCH(ROUNDUP((O$1)/10,0)*10,[1]Hugst!$R$4:$W$4,0))))</f>
        <v>5806.7844871458037</v>
      </c>
      <c r="P213" s="168">
        <f ca="1">IF($C213-P$1&lt;År1,0,O212*(1-VLOOKUP($A213,[1]Hugst!$R$5:$W$9,MATCH(ROUNDUP((P$1)/10,0)*10,[1]Hugst!$R$4:$W$4,0))))</f>
        <v>5725.1802632649169</v>
      </c>
      <c r="Q213" s="168">
        <f ca="1">IF($C213-Q$1&lt;År1,0,P212*(1-VLOOKUP($A213,[1]Hugst!$R$5:$W$9,MATCH(ROUNDUP((Q$1)/10,0)*10,[1]Hugst!$R$4:$W$4,0))))</f>
        <v>5618.0769948016932</v>
      </c>
      <c r="R213" s="168">
        <f ca="1">IF($C213-R$1&lt;År1,0,Q212*(1-VLOOKUP($A213,[1]Hugst!$R$5:$W$9,MATCH(ROUNDUP((R$1)/10,0)*10,[1]Hugst!$R$4:$W$4,0))))</f>
        <v>5474.625400862672</v>
      </c>
      <c r="S213" s="168">
        <f ca="1">IF($C213-S$1&lt;År1,0,R212*(1-VLOOKUP($A213,[1]Hugst!$R$5:$W$9,MATCH(ROUNDUP((S$1)/10,0)*10,[1]Hugst!$R$4:$W$4,0))))</f>
        <v>5279.3818516935753</v>
      </c>
      <c r="T213" s="168">
        <f ca="1">IF($C213-T$1&lt;År1,0,S212*(1-VLOOKUP($A213,[1]Hugst!$R$5:$W$9,MATCH(ROUNDUP((T$1)/10,0)*10,[1]Hugst!$R$4:$W$4,0))))</f>
        <v>5010.3749537753674</v>
      </c>
      <c r="U213" s="168">
        <f ca="1">IF($C213-U$1&lt;År1,0,T212*(1-VLOOKUP($A213,[1]Hugst!$R$5:$W$9,MATCH(ROUNDUP((U$1)/10,0)*10,[1]Hugst!$R$4:$W$4,0))))</f>
        <v>8467.8781532337089</v>
      </c>
      <c r="V213" s="168">
        <f ca="1">IF($C213-V$1&lt;År1,0,U212*(1-VLOOKUP($A213,[1]Hugst!$R$5:$W$9,MATCH(ROUNDUP((V$1)/10,0)*10,[1]Hugst!$R$4:$W$4,0))))</f>
        <v>8442.143330427305</v>
      </c>
      <c r="W213" s="168">
        <f ca="1">IF($C213-W$1&lt;År1,0,V212*(1-VLOOKUP($A213,[1]Hugst!$R$5:$W$9,MATCH(ROUNDUP((W$1)/10,0)*10,[1]Hugst!$R$4:$W$4,0))))</f>
        <v>8431.8147959994985</v>
      </c>
      <c r="X213" s="168">
        <f ca="1">IF($C213-X$1&lt;År1,0,W212*(1-VLOOKUP($A213,[1]Hugst!$R$5:$W$9,MATCH(ROUNDUP((X$1)/10,0)*10,[1]Hugst!$R$4:$W$4,0))))</f>
        <v>8419.4407536565705</v>
      </c>
      <c r="Y213" s="168">
        <f ca="1">IF($C213-Y$1&lt;År1,0,X212*(1-VLOOKUP($A213,[1]Hugst!$R$5:$W$9,MATCH(ROUNDUP((Y$1)/10,0)*10,[1]Hugst!$R$4:$W$4,0))))</f>
        <v>8402.9377403878934</v>
      </c>
      <c r="Z213" s="168">
        <f ca="1">IF($C213-Z$1&lt;År1,0,Y212*(1-VLOOKUP($A213,[1]Hugst!$R$5:$W$9,MATCH(ROUNDUP((Z$1)/10,0)*10,[1]Hugst!$R$4:$W$4,0))))</f>
        <v>8386.3397836695567</v>
      </c>
      <c r="AA213" s="168">
        <f ca="1">IF($C213-AA$1&lt;År1,0,Z212*(1-VLOOKUP($A213,[1]Hugst!$R$5:$W$9,MATCH(ROUNDUP((AA$1)/10,0)*10,[1]Hugst!$R$4:$W$4,0))))</f>
        <v>8353.0849219861684</v>
      </c>
      <c r="AB213" s="168">
        <f ca="1">IF($C213-AB$1&lt;År1,0,AA212*(1-VLOOKUP($A213,[1]Hugst!$R$5:$W$9,MATCH(ROUNDUP((AB$1)/10,0)*10,[1]Hugst!$R$4:$W$4,0))))</f>
        <v>8286.5177033293912</v>
      </c>
      <c r="AC213" s="168">
        <f ca="1">IF($C213-AC$1&lt;År1,0,AB212*(1-VLOOKUP($A213,[1]Hugst!$R$5:$W$9,MATCH(ROUNDUP((AC$1)/10,0)*10,[1]Hugst!$R$4:$W$4,0))))</f>
        <v>8153.367745208725</v>
      </c>
      <c r="AD213" s="168">
        <f ca="1">IF($C213-AD$1&lt;År1,0,AC212*(1-VLOOKUP($A213,[1]Hugst!$R$5:$W$9,MATCH(ROUNDUP((AD$1)/10,0)*10,[1]Hugst!$R$4:$W$4,0))))</f>
        <v>7887.1753279461991</v>
      </c>
      <c r="AE213" s="168">
        <f ca="1">IF($C213-AE$1&lt;År1,0,AD212*(1-VLOOKUP($A213,[1]Hugst!$R$5:$W$9,MATCH(ROUNDUP((AE$1)/10,0)*10,[1]Hugst!$R$4:$W$4,0))))</f>
        <v>7355.1830066472876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1926.4276277869712</v>
      </c>
      <c r="E214" s="168">
        <f t="shared" ca="1" si="4"/>
        <v>215.65959512430709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5933.4558999026622</v>
      </c>
      <c r="G214" s="168">
        <f ca="1">IF($C214-G$1&lt;År1,0,F213*(1-VLOOKUP($A214,[1]Hugst!$R$5:$W$9,MATCH(ROUNDUP((G$1)/10,0)*10,[1]Hugst!$R$4:$W$4,0))))</f>
        <v>5937.3029694437282</v>
      </c>
      <c r="H214" s="168">
        <f ca="1">IF($C214-H$1&lt;År1,0,G213*(1-VLOOKUP($A214,[1]Hugst!$R$5:$W$9,MATCH(ROUNDUP((H$1)/10,0)*10,[1]Hugst!$R$4:$W$4,0))))</f>
        <v>5940.611704022931</v>
      </c>
      <c r="I214" s="168">
        <f ca="1">IF($C214-I$1&lt;År1,0,H213*(1-VLOOKUP($A214,[1]Hugst!$R$5:$W$9,MATCH(ROUNDUP((I$1)/10,0)*10,[1]Hugst!$R$4:$W$4,0))))</f>
        <v>5943.1090082708897</v>
      </c>
      <c r="J214" s="168">
        <f ca="1">IF($C214-J$1&lt;År1,0,I213*(1-VLOOKUP($A214,[1]Hugst!$R$5:$W$9,MATCH(ROUNDUP((J$1)/10,0)*10,[1]Hugst!$R$4:$W$4,0))))</f>
        <v>5944.3951051079666</v>
      </c>
      <c r="K214" s="168">
        <f ca="1">IF($C214-K$1&lt;År1,0,J213*(1-VLOOKUP($A214,[1]Hugst!$R$5:$W$9,MATCH(ROUNDUP((K$1)/10,0)*10,[1]Hugst!$R$4:$W$4,0))))</f>
        <v>5943.8797772955713</v>
      </c>
      <c r="L214" s="168">
        <f ca="1">IF($C214-L$1&lt;År1,0,K213*(1-VLOOKUP($A214,[1]Hugst!$R$5:$W$9,MATCH(ROUNDUP((L$1)/10,0)*10,[1]Hugst!$R$4:$W$4,0))))</f>
        <v>5940.681818475774</v>
      </c>
      <c r="M214" s="168">
        <f ca="1">IF($C214-M$1&lt;År1,0,L213*(1-VLOOKUP($A214,[1]Hugst!$R$5:$W$9,MATCH(ROUNDUP((M$1)/10,0)*10,[1]Hugst!$R$4:$W$4,0))))</f>
        <v>5924.9254560006129</v>
      </c>
      <c r="N214" s="168">
        <f ca="1">IF($C214-N$1&lt;År1,0,M213*(1-VLOOKUP($A214,[1]Hugst!$R$5:$W$9,MATCH(ROUNDUP((N$1)/10,0)*10,[1]Hugst!$R$4:$W$4,0))))</f>
        <v>5895.7313798214209</v>
      </c>
      <c r="O214" s="168">
        <f ca="1">IF($C214-O$1&lt;År1,0,N213*(1-VLOOKUP($A214,[1]Hugst!$R$5:$W$9,MATCH(ROUNDUP((O$1)/10,0)*10,[1]Hugst!$R$4:$W$4,0))))</f>
        <v>5857.6218990288571</v>
      </c>
      <c r="P214" s="168">
        <f ca="1">IF($C214-P$1&lt;År1,0,O213*(1-VLOOKUP($A214,[1]Hugst!$R$5:$W$9,MATCH(ROUNDUP((P$1)/10,0)*10,[1]Hugst!$R$4:$W$4,0))))</f>
        <v>5794.037887052069</v>
      </c>
      <c r="Q214" s="168">
        <f ca="1">IF($C214-Q$1&lt;År1,0,P213*(1-VLOOKUP($A214,[1]Hugst!$R$5:$W$9,MATCH(ROUNDUP((Q$1)/10,0)*10,[1]Hugst!$R$4:$W$4,0))))</f>
        <v>5712.6127943943357</v>
      </c>
      <c r="R214" s="168">
        <f ca="1">IF($C214-R$1&lt;År1,0,Q213*(1-VLOOKUP($A214,[1]Hugst!$R$5:$W$9,MATCH(ROUNDUP((R$1)/10,0)*10,[1]Hugst!$R$4:$W$4,0))))</f>
        <v>5605.7446306667625</v>
      </c>
      <c r="S214" s="168">
        <f ca="1">IF($C214-S$1&lt;År1,0,R213*(1-VLOOKUP($A214,[1]Hugst!$R$5:$W$9,MATCH(ROUNDUP((S$1)/10,0)*10,[1]Hugst!$R$4:$W$4,0))))</f>
        <v>5462.6079304705345</v>
      </c>
      <c r="T214" s="168">
        <f ca="1">IF($C214-T$1&lt;År1,0,S213*(1-VLOOKUP($A214,[1]Hugst!$R$5:$W$9,MATCH(ROUNDUP((T$1)/10,0)*10,[1]Hugst!$R$4:$W$4,0))))</f>
        <v>5267.7929647020528</v>
      </c>
      <c r="U214" s="168">
        <f ca="1">IF($C214-U$1&lt;År1,0,T213*(1-VLOOKUP($A214,[1]Hugst!$R$5:$W$9,MATCH(ROUNDUP((U$1)/10,0)*10,[1]Hugst!$R$4:$W$4,0))))</f>
        <v>4999.3765697304943</v>
      </c>
      <c r="V214" s="168">
        <f ca="1">IF($C214-V$1&lt;År1,0,U213*(1-VLOOKUP($A214,[1]Hugst!$R$5:$W$9,MATCH(ROUNDUP((V$1)/10,0)*10,[1]Hugst!$R$4:$W$4,0))))</f>
        <v>8449.2901280192928</v>
      </c>
      <c r="W214" s="168">
        <f ca="1">IF($C214-W$1&lt;År1,0,V213*(1-VLOOKUP($A214,[1]Hugst!$R$5:$W$9,MATCH(ROUNDUP((W$1)/10,0)*10,[1]Hugst!$R$4:$W$4,0))))</f>
        <v>8423.6117962873432</v>
      </c>
      <c r="X214" s="168">
        <f ca="1">IF($C214-X$1&lt;År1,0,W213*(1-VLOOKUP($A214,[1]Hugst!$R$5:$W$9,MATCH(ROUNDUP((X$1)/10,0)*10,[1]Hugst!$R$4:$W$4,0))))</f>
        <v>8413.3059342521829</v>
      </c>
      <c r="Y214" s="168">
        <f ca="1">IF($C214-Y$1&lt;År1,0,X213*(1-VLOOKUP($A214,[1]Hugst!$R$5:$W$9,MATCH(ROUNDUP((Y$1)/10,0)*10,[1]Hugst!$R$4:$W$4,0))))</f>
        <v>8400.9590544412276</v>
      </c>
      <c r="Z214" s="168">
        <f ca="1">IF($C214-Z$1&lt;År1,0,Y213*(1-VLOOKUP($A214,[1]Hugst!$R$5:$W$9,MATCH(ROUNDUP((Z$1)/10,0)*10,[1]Hugst!$R$4:$W$4,0))))</f>
        <v>8392.6902553386408</v>
      </c>
      <c r="AA214" s="168">
        <f ca="1">IF($C214-AA$1&lt;År1,0,Z213*(1-VLOOKUP($A214,[1]Hugst!$R$5:$W$9,MATCH(ROUNDUP((AA$1)/10,0)*10,[1]Hugst!$R$4:$W$4,0))))</f>
        <v>8376.1125400309356</v>
      </c>
      <c r="AB214" s="168">
        <f ca="1">IF($C214-AB$1&lt;År1,0,AA213*(1-VLOOKUP($A214,[1]Hugst!$R$5:$W$9,MATCH(ROUNDUP((AB$1)/10,0)*10,[1]Hugst!$R$4:$W$4,0))))</f>
        <v>8342.8982330569161</v>
      </c>
      <c r="AC214" s="168">
        <f ca="1">IF($C214-AC$1&lt;År1,0,AB213*(1-VLOOKUP($A214,[1]Hugst!$R$5:$W$9,MATCH(ROUNDUP((AC$1)/10,0)*10,[1]Hugst!$R$4:$W$4,0))))</f>
        <v>8276.4121939350862</v>
      </c>
      <c r="AD214" s="168">
        <f ca="1">IF($C214-AD$1&lt;År1,0,AC213*(1-VLOOKUP($A214,[1]Hugst!$R$5:$W$9,MATCH(ROUNDUP((AD$1)/10,0)*10,[1]Hugst!$R$4:$W$4,0))))</f>
        <v>8143.4246138121289</v>
      </c>
      <c r="AE214" s="168">
        <f ca="1">IF($C214-AE$1&lt;År1,0,AD213*(1-VLOOKUP($A214,[1]Hugst!$R$5:$W$9,MATCH(ROUNDUP((AE$1)/10,0)*10,[1]Hugst!$R$4:$W$4,0))))</f>
        <v>7877.5568214487039</v>
      </c>
      <c r="AF214" s="168">
        <f ca="1">IF($C214-AF$1&lt;År1,0,AE213*(1-VLOOKUP($A214,[1]Hugst!$R$5:$W$9,MATCH(ROUNDUP((AF$1)/10,0)*10,[1]Hugst!$R$4:$W$4,0))))</f>
        <v>7346.2132712733273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1917.9736091598941</v>
      </c>
      <c r="E215" s="168">
        <f t="shared" ca="1" si="4"/>
        <v>219.91594090929721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5929.2582270605753</v>
      </c>
      <c r="G215" s="168">
        <f ca="1">IF($C215-G$1&lt;År1,0,F214*(1-VLOOKUP($A215,[1]Hugst!$R$5:$W$9,MATCH(ROUNDUP((G$1)/10,0)*10,[1]Hugst!$R$4:$W$4,0))))</f>
        <v>5933.4558999026622</v>
      </c>
      <c r="H215" s="168">
        <f ca="1">IF($C215-H$1&lt;År1,0,G214*(1-VLOOKUP($A215,[1]Hugst!$R$5:$W$9,MATCH(ROUNDUP((H$1)/10,0)*10,[1]Hugst!$R$4:$W$4,0))))</f>
        <v>5937.3029694437282</v>
      </c>
      <c r="I215" s="168">
        <f ca="1">IF($C215-I$1&lt;År1,0,H214*(1-VLOOKUP($A215,[1]Hugst!$R$5:$W$9,MATCH(ROUNDUP((I$1)/10,0)*10,[1]Hugst!$R$4:$W$4,0))))</f>
        <v>5940.611704022931</v>
      </c>
      <c r="J215" s="168">
        <f ca="1">IF($C215-J$1&lt;År1,0,I214*(1-VLOOKUP($A215,[1]Hugst!$R$5:$W$9,MATCH(ROUNDUP((J$1)/10,0)*10,[1]Hugst!$R$4:$W$4,0))))</f>
        <v>5943.1090082708897</v>
      </c>
      <c r="K215" s="168">
        <f ca="1">IF($C215-K$1&lt;År1,0,J214*(1-VLOOKUP($A215,[1]Hugst!$R$5:$W$9,MATCH(ROUNDUP((K$1)/10,0)*10,[1]Hugst!$R$4:$W$4,0))))</f>
        <v>5944.3951051079666</v>
      </c>
      <c r="L215" s="168">
        <f ca="1">IF($C215-L$1&lt;År1,0,K214*(1-VLOOKUP($A215,[1]Hugst!$R$5:$W$9,MATCH(ROUNDUP((L$1)/10,0)*10,[1]Hugst!$R$4:$W$4,0))))</f>
        <v>5943.8797772955713</v>
      </c>
      <c r="M215" s="168">
        <f ca="1">IF($C215-M$1&lt;År1,0,L214*(1-VLOOKUP($A215,[1]Hugst!$R$5:$W$9,MATCH(ROUNDUP((M$1)/10,0)*10,[1]Hugst!$R$4:$W$4,0))))</f>
        <v>5940.681818475774</v>
      </c>
      <c r="N215" s="168">
        <f ca="1">IF($C215-N$1&lt;År1,0,M214*(1-VLOOKUP($A215,[1]Hugst!$R$5:$W$9,MATCH(ROUNDUP((N$1)/10,0)*10,[1]Hugst!$R$4:$W$4,0))))</f>
        <v>5924.9254560006129</v>
      </c>
      <c r="O215" s="168">
        <f ca="1">IF($C215-O$1&lt;År1,0,N214*(1-VLOOKUP($A215,[1]Hugst!$R$5:$W$9,MATCH(ROUNDUP((O$1)/10,0)*10,[1]Hugst!$R$4:$W$4,0))))</f>
        <v>5895.7313798214209</v>
      </c>
      <c r="P215" s="168">
        <f ca="1">IF($C215-P$1&lt;År1,0,O214*(1-VLOOKUP($A215,[1]Hugst!$R$5:$W$9,MATCH(ROUNDUP((P$1)/10,0)*10,[1]Hugst!$R$4:$W$4,0))))</f>
        <v>5844.7637046163545</v>
      </c>
      <c r="Q215" s="168">
        <f ca="1">IF($C215-Q$1&lt;År1,0,P214*(1-VLOOKUP($A215,[1]Hugst!$R$5:$W$9,MATCH(ROUNDUP((Q$1)/10,0)*10,[1]Hugst!$R$4:$W$4,0))))</f>
        <v>5781.319267300003</v>
      </c>
      <c r="R215" s="168">
        <f ca="1">IF($C215-R$1&lt;År1,0,Q214*(1-VLOOKUP($A215,[1]Hugst!$R$5:$W$9,MATCH(ROUNDUP((R$1)/10,0)*10,[1]Hugst!$R$4:$W$4,0))))</f>
        <v>5700.072912650543</v>
      </c>
      <c r="S215" s="168">
        <f ca="1">IF($C215-S$1&lt;År1,0,R214*(1-VLOOKUP($A215,[1]Hugst!$R$5:$W$9,MATCH(ROUNDUP((S$1)/10,0)*10,[1]Hugst!$R$4:$W$4,0))))</f>
        <v>5593.4393375750551</v>
      </c>
      <c r="T215" s="168">
        <f ca="1">IF($C215-T$1&lt;År1,0,S214*(1-VLOOKUP($A215,[1]Hugst!$R$5:$W$9,MATCH(ROUNDUP((T$1)/10,0)*10,[1]Hugst!$R$4:$W$4,0))))</f>
        <v>5450.6168398914524</v>
      </c>
      <c r="U215" s="168">
        <f ca="1">IF($C215-U$1&lt;År1,0,T214*(1-VLOOKUP($A215,[1]Hugst!$R$5:$W$9,MATCH(ROUNDUP((U$1)/10,0)*10,[1]Hugst!$R$4:$W$4,0))))</f>
        <v>5256.2295167307557</v>
      </c>
      <c r="V215" s="168">
        <f ca="1">IF($C215-V$1&lt;År1,0,U214*(1-VLOOKUP($A215,[1]Hugst!$R$5:$W$9,MATCH(ROUNDUP((V$1)/10,0)*10,[1]Hugst!$R$4:$W$4,0))))</f>
        <v>4988.4023284798668</v>
      </c>
      <c r="W215" s="168">
        <f ca="1">IF($C215-W$1&lt;År1,0,V214*(1-VLOOKUP($A215,[1]Hugst!$R$5:$W$9,MATCH(ROUNDUP((W$1)/10,0)*10,[1]Hugst!$R$4:$W$4,0))))</f>
        <v>8430.7429057870559</v>
      </c>
      <c r="X215" s="168">
        <f ca="1">IF($C215-X$1&lt;År1,0,W214*(1-VLOOKUP($A215,[1]Hugst!$R$5:$W$9,MATCH(ROUNDUP((X$1)/10,0)*10,[1]Hugst!$R$4:$W$4,0))))</f>
        <v>8405.1209411247619</v>
      </c>
      <c r="Y215" s="168">
        <f ca="1">IF($C215-Y$1&lt;År1,0,X214*(1-VLOOKUP($A215,[1]Hugst!$R$5:$W$9,MATCH(ROUNDUP((Y$1)/10,0)*10,[1]Hugst!$R$4:$W$4,0))))</f>
        <v>8394.8377017135808</v>
      </c>
      <c r="Z215" s="168">
        <f ca="1">IF($C215-Z$1&lt;År1,0,Y214*(1-VLOOKUP($A215,[1]Hugst!$R$5:$W$9,MATCH(ROUNDUP((Z$1)/10,0)*10,[1]Hugst!$R$4:$W$4,0))))</f>
        <v>8390.7139824236165</v>
      </c>
      <c r="AA215" s="168">
        <f ca="1">IF($C215-AA$1&lt;År1,0,Z214*(1-VLOOKUP($A215,[1]Hugst!$R$5:$W$9,MATCH(ROUNDUP((AA$1)/10,0)*10,[1]Hugst!$R$4:$W$4,0))))</f>
        <v>8382.4552672223745</v>
      </c>
      <c r="AB215" s="168">
        <f ca="1">IF($C215-AB$1&lt;År1,0,AA214*(1-VLOOKUP($A215,[1]Hugst!$R$5:$W$9,MATCH(ROUNDUP((AB$1)/10,0)*10,[1]Hugst!$R$4:$W$4,0))))</f>
        <v>8365.8977686406542</v>
      </c>
      <c r="AC215" s="168">
        <f ca="1">IF($C215-AC$1&lt;År1,0,AB214*(1-VLOOKUP($A215,[1]Hugst!$R$5:$W$9,MATCH(ROUNDUP((AC$1)/10,0)*10,[1]Hugst!$R$4:$W$4,0))))</f>
        <v>8332.7239669190421</v>
      </c>
      <c r="AD215" s="168">
        <f ca="1">IF($C215-AD$1&lt;År1,0,AC214*(1-VLOOKUP($A215,[1]Hugst!$R$5:$W$9,MATCH(ROUNDUP((AD$1)/10,0)*10,[1]Hugst!$R$4:$W$4,0))))</f>
        <v>8266.3190083327263</v>
      </c>
      <c r="AE215" s="168">
        <f ca="1">IF($C215-AE$1&lt;År1,0,AD214*(1-VLOOKUP($A215,[1]Hugst!$R$5:$W$9,MATCH(ROUNDUP((AE$1)/10,0)*10,[1]Hugst!$R$4:$W$4,0))))</f>
        <v>8133.4936081855285</v>
      </c>
      <c r="AF215" s="168">
        <f ca="1">IF($C215-AF$1&lt;År1,0,AE214*(1-VLOOKUP($A215,[1]Hugst!$R$5:$W$9,MATCH(ROUNDUP((AF$1)/10,0)*10,[1]Hugst!$R$4:$W$4,0))))</f>
        <v>7867.9500448371809</v>
      </c>
      <c r="AG215" s="168">
        <f ca="1">IF($C215-AG$1&lt;År1,0,AF214*(1-VLOOKUP($A215,[1]Hugst!$R$5:$W$9,MATCH(ROUNDUP((AG$1)/10,0)*10,[1]Hugst!$R$4:$W$4,0))))</f>
        <v>7337.2544746010426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1909.2084247724042</v>
      </c>
      <c r="E216" s="168">
        <f t="shared" ca="1" si="4"/>
        <v>224.26248324877815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5924.8395850125662</v>
      </c>
      <c r="G216" s="168">
        <f ca="1">IF($C216-G$1&lt;År1,0,F215*(1-VLOOKUP($A216,[1]Hugst!$R$5:$W$9,MATCH(ROUNDUP((G$1)/10,0)*10,[1]Hugst!$R$4:$W$4,0))))</f>
        <v>5929.2582270605753</v>
      </c>
      <c r="H216" s="168">
        <f ca="1">IF($C216-H$1&lt;År1,0,G215*(1-VLOOKUP($A216,[1]Hugst!$R$5:$W$9,MATCH(ROUNDUP((H$1)/10,0)*10,[1]Hugst!$R$4:$W$4,0))))</f>
        <v>5933.4558999026622</v>
      </c>
      <c r="I216" s="168">
        <f ca="1">IF($C216-I$1&lt;År1,0,H215*(1-VLOOKUP($A216,[1]Hugst!$R$5:$W$9,MATCH(ROUNDUP((I$1)/10,0)*10,[1]Hugst!$R$4:$W$4,0))))</f>
        <v>5937.3029694437282</v>
      </c>
      <c r="J216" s="168">
        <f ca="1">IF($C216-J$1&lt;År1,0,I215*(1-VLOOKUP($A216,[1]Hugst!$R$5:$W$9,MATCH(ROUNDUP((J$1)/10,0)*10,[1]Hugst!$R$4:$W$4,0))))</f>
        <v>5940.611704022931</v>
      </c>
      <c r="K216" s="168">
        <f ca="1">IF($C216-K$1&lt;År1,0,J215*(1-VLOOKUP($A216,[1]Hugst!$R$5:$W$9,MATCH(ROUNDUP((K$1)/10,0)*10,[1]Hugst!$R$4:$W$4,0))))</f>
        <v>5943.1090082708897</v>
      </c>
      <c r="L216" s="168">
        <f ca="1">IF($C216-L$1&lt;År1,0,K215*(1-VLOOKUP($A216,[1]Hugst!$R$5:$W$9,MATCH(ROUNDUP((L$1)/10,0)*10,[1]Hugst!$R$4:$W$4,0))))</f>
        <v>5944.3951051079666</v>
      </c>
      <c r="M216" s="168">
        <f ca="1">IF($C216-M$1&lt;År1,0,L215*(1-VLOOKUP($A216,[1]Hugst!$R$5:$W$9,MATCH(ROUNDUP((M$1)/10,0)*10,[1]Hugst!$R$4:$W$4,0))))</f>
        <v>5943.8797772955713</v>
      </c>
      <c r="N216" s="168">
        <f ca="1">IF($C216-N$1&lt;År1,0,M215*(1-VLOOKUP($A216,[1]Hugst!$R$5:$W$9,MATCH(ROUNDUP((N$1)/10,0)*10,[1]Hugst!$R$4:$W$4,0))))</f>
        <v>5940.681818475774</v>
      </c>
      <c r="O216" s="168">
        <f ca="1">IF($C216-O$1&lt;År1,0,N215*(1-VLOOKUP($A216,[1]Hugst!$R$5:$W$9,MATCH(ROUNDUP((O$1)/10,0)*10,[1]Hugst!$R$4:$W$4,0))))</f>
        <v>5924.9254560006129</v>
      </c>
      <c r="P216" s="168">
        <f ca="1">IF($C216-P$1&lt;År1,0,O215*(1-VLOOKUP($A216,[1]Hugst!$R$5:$W$9,MATCH(ROUNDUP((P$1)/10,0)*10,[1]Hugst!$R$4:$W$4,0))))</f>
        <v>5882.7895304510812</v>
      </c>
      <c r="Q216" s="168">
        <f ca="1">IF($C216-Q$1&lt;År1,0,P215*(1-VLOOKUP($A216,[1]Hugst!$R$5:$W$9,MATCH(ROUNDUP((Q$1)/10,0)*10,[1]Hugst!$R$4:$W$4,0))))</f>
        <v>5831.93373550866</v>
      </c>
      <c r="R216" s="168">
        <f ca="1">IF($C216-R$1&lt;År1,0,Q215*(1-VLOOKUP($A216,[1]Hugst!$R$5:$W$9,MATCH(ROUNDUP((R$1)/10,0)*10,[1]Hugst!$R$4:$W$4,0))))</f>
        <v>5768.6285664693442</v>
      </c>
      <c r="S216" s="168">
        <f ca="1">IF($C216-S$1&lt;År1,0,R215*(1-VLOOKUP($A216,[1]Hugst!$R$5:$W$9,MATCH(ROUNDUP((S$1)/10,0)*10,[1]Hugst!$R$4:$W$4,0))))</f>
        <v>5687.5605574764322</v>
      </c>
      <c r="T216" s="168">
        <f ca="1">IF($C216-T$1&lt;År1,0,S215*(1-VLOOKUP($A216,[1]Hugst!$R$5:$W$9,MATCH(ROUNDUP((T$1)/10,0)*10,[1]Hugst!$R$4:$W$4,0))))</f>
        <v>5581.161056102329</v>
      </c>
      <c r="U216" s="168">
        <f ca="1">IF($C216-U$1&lt;År1,0,T215*(1-VLOOKUP($A216,[1]Hugst!$R$5:$W$9,MATCH(ROUNDUP((U$1)/10,0)*10,[1]Hugst!$R$4:$W$4,0))))</f>
        <v>5438.6520712185202</v>
      </c>
      <c r="V216" s="168">
        <f ca="1">IF($C216-V$1&lt;År1,0,U215*(1-VLOOKUP($A216,[1]Hugst!$R$5:$W$9,MATCH(ROUNDUP((V$1)/10,0)*10,[1]Hugst!$R$4:$W$4,0))))</f>
        <v>5244.6914519379325</v>
      </c>
      <c r="W216" s="168">
        <f ca="1">IF($C216-W$1&lt;År1,0,V215*(1-VLOOKUP($A216,[1]Hugst!$R$5:$W$9,MATCH(ROUNDUP((W$1)/10,0)*10,[1]Hugst!$R$4:$W$4,0))))</f>
        <v>4977.4521770271058</v>
      </c>
      <c r="X216" s="168">
        <f ca="1">IF($C216-X$1&lt;År1,0,W215*(1-VLOOKUP($A216,[1]Hugst!$R$5:$W$9,MATCH(ROUNDUP((X$1)/10,0)*10,[1]Hugst!$R$4:$W$4,0))))</f>
        <v>8412.2363969694743</v>
      </c>
      <c r="Y216" s="168">
        <f ca="1">IF($C216-Y$1&lt;År1,0,X215*(1-VLOOKUP($A216,[1]Hugst!$R$5:$W$9,MATCH(ROUNDUP((Y$1)/10,0)*10,[1]Hugst!$R$4:$W$4,0))))</f>
        <v>8386.6706756442436</v>
      </c>
      <c r="Z216" s="168">
        <f ca="1">IF($C216-Z$1&lt;År1,0,Y215*(1-VLOOKUP($A216,[1]Hugst!$R$5:$W$9,MATCH(ROUNDUP((Z$1)/10,0)*10,[1]Hugst!$R$4:$W$4,0))))</f>
        <v>8384.6000947602715</v>
      </c>
      <c r="AA216" s="168">
        <f ca="1">IF($C216-AA$1&lt;År1,0,Z215*(1-VLOOKUP($A216,[1]Hugst!$R$5:$W$9,MATCH(ROUNDUP((AA$1)/10,0)*10,[1]Hugst!$R$4:$W$4,0))))</f>
        <v>8380.4814043962706</v>
      </c>
      <c r="AB216" s="168">
        <f ca="1">IF($C216-AB$1&lt;År1,0,AA215*(1-VLOOKUP($A216,[1]Hugst!$R$5:$W$9,MATCH(ROUNDUP((AB$1)/10,0)*10,[1]Hugst!$R$4:$W$4,0))))</f>
        <v>8372.2327607989318</v>
      </c>
      <c r="AC216" s="168">
        <f ca="1">IF($C216-AC$1&lt;År1,0,AB215*(1-VLOOKUP($A216,[1]Hugst!$R$5:$W$9,MATCH(ROUNDUP((AC$1)/10,0)*10,[1]Hugst!$R$4:$W$4,0))))</f>
        <v>8355.6954542886542</v>
      </c>
      <c r="AD216" s="168">
        <f ca="1">IF($C216-AD$1&lt;År1,0,AC215*(1-VLOOKUP($A216,[1]Hugst!$R$5:$W$9,MATCH(ROUNDUP((AD$1)/10,0)*10,[1]Hugst!$R$4:$W$4,0))))</f>
        <v>8322.5621084227987</v>
      </c>
      <c r="AE216" s="168">
        <f ca="1">IF($C216-AE$1&lt;År1,0,AD215*(1-VLOOKUP($A216,[1]Hugst!$R$5:$W$9,MATCH(ROUNDUP((AE$1)/10,0)*10,[1]Hugst!$R$4:$W$4,0))))</f>
        <v>8256.2381314932954</v>
      </c>
      <c r="AF216" s="168">
        <f ca="1">IF($C216-AF$1&lt;År1,0,AE215*(1-VLOOKUP($A216,[1]Hugst!$R$5:$W$9,MATCH(ROUNDUP((AF$1)/10,0)*10,[1]Hugst!$R$4:$W$4,0))))</f>
        <v>8123.5747135413994</v>
      </c>
      <c r="AG216" s="168">
        <f ca="1">IF($C216-AG$1&lt;År1,0,AF215*(1-VLOOKUP($A216,[1]Hugst!$R$5:$W$9,MATCH(ROUNDUP((AG$1)/10,0)*10,[1]Hugst!$R$4:$W$4,0))))</f>
        <v>7858.3549838068921</v>
      </c>
      <c r="AH216" s="168">
        <f ca="1">IF($C216-AH$1&lt;År1,0,AG215*(1-VLOOKUP($A216,[1]Hugst!$R$5:$W$9,MATCH(ROUNDUP((AH$1)/10,0)*10,[1]Hugst!$R$4:$W$4,0))))</f>
        <v>7328.3066032905535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1900.2396612093798</v>
      </c>
      <c r="E217" s="168">
        <f t="shared" ca="1" si="4"/>
        <v>228.68143015727401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5920.2897683580377</v>
      </c>
      <c r="G217" s="168">
        <f ca="1">IF($C217-G$1&lt;År1,0,F216*(1-VLOOKUP($A217,[1]Hugst!$R$5:$W$9,MATCH(ROUNDUP((G$1)/10,0)*10,[1]Hugst!$R$4:$W$4,0))))</f>
        <v>5924.8395850125662</v>
      </c>
      <c r="H217" s="168">
        <f ca="1">IF($C217-H$1&lt;År1,0,G216*(1-VLOOKUP($A217,[1]Hugst!$R$5:$W$9,MATCH(ROUNDUP((H$1)/10,0)*10,[1]Hugst!$R$4:$W$4,0))))</f>
        <v>5929.2582270605753</v>
      </c>
      <c r="I217" s="168">
        <f ca="1">IF($C217-I$1&lt;År1,0,H216*(1-VLOOKUP($A217,[1]Hugst!$R$5:$W$9,MATCH(ROUNDUP((I$1)/10,0)*10,[1]Hugst!$R$4:$W$4,0))))</f>
        <v>5933.4558999026622</v>
      </c>
      <c r="J217" s="168">
        <f ca="1">IF($C217-J$1&lt;År1,0,I216*(1-VLOOKUP($A217,[1]Hugst!$R$5:$W$9,MATCH(ROUNDUP((J$1)/10,0)*10,[1]Hugst!$R$4:$W$4,0))))</f>
        <v>5937.3029694437282</v>
      </c>
      <c r="K217" s="168">
        <f ca="1">IF($C217-K$1&lt;År1,0,J216*(1-VLOOKUP($A217,[1]Hugst!$R$5:$W$9,MATCH(ROUNDUP((K$1)/10,0)*10,[1]Hugst!$R$4:$W$4,0))))</f>
        <v>5940.611704022931</v>
      </c>
      <c r="L217" s="168">
        <f ca="1">IF($C217-L$1&lt;År1,0,K216*(1-VLOOKUP($A217,[1]Hugst!$R$5:$W$9,MATCH(ROUNDUP((L$1)/10,0)*10,[1]Hugst!$R$4:$W$4,0))))</f>
        <v>5943.1090082708897</v>
      </c>
      <c r="M217" s="168">
        <f ca="1">IF($C217-M$1&lt;År1,0,L216*(1-VLOOKUP($A217,[1]Hugst!$R$5:$W$9,MATCH(ROUNDUP((M$1)/10,0)*10,[1]Hugst!$R$4:$W$4,0))))</f>
        <v>5944.3951051079666</v>
      </c>
      <c r="N217" s="168">
        <f ca="1">IF($C217-N$1&lt;År1,0,M216*(1-VLOOKUP($A217,[1]Hugst!$R$5:$W$9,MATCH(ROUNDUP((N$1)/10,0)*10,[1]Hugst!$R$4:$W$4,0))))</f>
        <v>5943.8797772955713</v>
      </c>
      <c r="O217" s="168">
        <f ca="1">IF($C217-O$1&lt;År1,0,N216*(1-VLOOKUP($A217,[1]Hugst!$R$5:$W$9,MATCH(ROUNDUP((O$1)/10,0)*10,[1]Hugst!$R$4:$W$4,0))))</f>
        <v>5940.681818475774</v>
      </c>
      <c r="P217" s="168">
        <f ca="1">IF($C217-P$1&lt;År1,0,O216*(1-VLOOKUP($A217,[1]Hugst!$R$5:$W$9,MATCH(ROUNDUP((P$1)/10,0)*10,[1]Hugst!$R$4:$W$4,0))))</f>
        <v>5911.919522072807</v>
      </c>
      <c r="Q217" s="168">
        <f ca="1">IF($C217-Q$1&lt;År1,0,P216*(1-VLOOKUP($A217,[1]Hugst!$R$5:$W$9,MATCH(ROUNDUP((Q$1)/10,0)*10,[1]Hugst!$R$4:$W$4,0))))</f>
        <v>5869.8760900183834</v>
      </c>
      <c r="R217" s="168">
        <f ca="1">IF($C217-R$1&lt;År1,0,Q216*(1-VLOOKUP($A217,[1]Hugst!$R$5:$W$9,MATCH(ROUNDUP((R$1)/10,0)*10,[1]Hugst!$R$4:$W$4,0))))</f>
        <v>5819.1319297477876</v>
      </c>
      <c r="S217" s="168">
        <f ca="1">IF($C217-S$1&lt;År1,0,R216*(1-VLOOKUP($A217,[1]Hugst!$R$5:$W$9,MATCH(ROUNDUP((S$1)/10,0)*10,[1]Hugst!$R$4:$W$4,0))))</f>
        <v>5755.9657232746549</v>
      </c>
      <c r="T217" s="168">
        <f ca="1">IF($C217-T$1&lt;År1,0,S216*(1-VLOOKUP($A217,[1]Hugst!$R$5:$W$9,MATCH(ROUNDUP((T$1)/10,0)*10,[1]Hugst!$R$4:$W$4,0))))</f>
        <v>5675.0756684478256</v>
      </c>
      <c r="U217" s="168">
        <f ca="1">IF($C217-U$1&lt;År1,0,T216*(1-VLOOKUP($A217,[1]Hugst!$R$5:$W$9,MATCH(ROUNDUP((U$1)/10,0)*10,[1]Hugst!$R$4:$W$4,0))))</f>
        <v>5568.9097269547874</v>
      </c>
      <c r="V217" s="168">
        <f ca="1">IF($C217-V$1&lt;År1,0,U216*(1-VLOOKUP($A217,[1]Hugst!$R$5:$W$9,MATCH(ROUNDUP((V$1)/10,0)*10,[1]Hugst!$R$4:$W$4,0))))</f>
        <v>5426.7135666719432</v>
      </c>
      <c r="W217" s="168">
        <f ca="1">IF($C217-W$1&lt;År1,0,V216*(1-VLOOKUP($A217,[1]Hugst!$R$5:$W$9,MATCH(ROUNDUP((W$1)/10,0)*10,[1]Hugst!$R$4:$W$4,0))))</f>
        <v>5233.1787146044098</v>
      </c>
      <c r="X217" s="168">
        <f ca="1">IF($C217-X$1&lt;År1,0,W216*(1-VLOOKUP($A217,[1]Hugst!$R$5:$W$9,MATCH(ROUNDUP((X$1)/10,0)*10,[1]Hugst!$R$4:$W$4,0))))</f>
        <v>4966.5260624921684</v>
      </c>
      <c r="Y217" s="168">
        <f ca="1">IF($C217-Y$1&lt;År1,0,X216*(1-VLOOKUP($A217,[1]Hugst!$R$5:$W$9,MATCH(ROUNDUP((Y$1)/10,0)*10,[1]Hugst!$R$4:$W$4,0))))</f>
        <v>8393.7705121956387</v>
      </c>
      <c r="Z217" s="168">
        <f ca="1">IF($C217-Z$1&lt;År1,0,Y216*(1-VLOOKUP($A217,[1]Hugst!$R$5:$W$9,MATCH(ROUNDUP((Z$1)/10,0)*10,[1]Hugst!$R$4:$W$4,0))))</f>
        <v>8376.4430284788232</v>
      </c>
      <c r="AA217" s="168">
        <f ca="1">IF($C217-AA$1&lt;År1,0,Z216*(1-VLOOKUP($A217,[1]Hugst!$R$5:$W$9,MATCH(ROUNDUP((AA$1)/10,0)*10,[1]Hugst!$R$4:$W$4,0))))</f>
        <v>8374.3749726934911</v>
      </c>
      <c r="AB217" s="168">
        <f ca="1">IF($C217-AB$1&lt;År1,0,AA216*(1-VLOOKUP($A217,[1]Hugst!$R$5:$W$9,MATCH(ROUNDUP((AB$1)/10,0)*10,[1]Hugst!$R$4:$W$4,0))))</f>
        <v>8370.2613051226162</v>
      </c>
      <c r="AC217" s="168">
        <f ca="1">IF($C217-AC$1&lt;År1,0,AB216*(1-VLOOKUP($A217,[1]Hugst!$R$5:$W$9,MATCH(ROUNDUP((AC$1)/10,0)*10,[1]Hugst!$R$4:$W$4,0))))</f>
        <v>8362.0227208467386</v>
      </c>
      <c r="AD217" s="168">
        <f ca="1">IF($C217-AD$1&lt;År1,0,AC216*(1-VLOOKUP($A217,[1]Hugst!$R$5:$W$9,MATCH(ROUNDUP((AD$1)/10,0)*10,[1]Hugst!$R$4:$W$4,0))))</f>
        <v>8345.5055817834236</v>
      </c>
      <c r="AE217" s="168">
        <f ca="1">IF($C217-AE$1&lt;År1,0,AD216*(1-VLOOKUP($A217,[1]Hugst!$R$5:$W$9,MATCH(ROUNDUP((AE$1)/10,0)*10,[1]Hugst!$R$4:$W$4,0))))</f>
        <v>8312.4126424369169</v>
      </c>
      <c r="AF217" s="168">
        <f ca="1">IF($C217-AF$1&lt;År1,0,AE216*(1-VLOOKUP($A217,[1]Hugst!$R$5:$W$9,MATCH(ROUNDUP((AF$1)/10,0)*10,[1]Hugst!$R$4:$W$4,0))))</f>
        <v>8246.1695484061092</v>
      </c>
      <c r="AG217" s="168">
        <f ca="1">IF($C217-AG$1&lt;År1,0,AF216*(1-VLOOKUP($A217,[1]Hugst!$R$5:$W$9,MATCH(ROUNDUP((AG$1)/10,0)*10,[1]Hugst!$R$4:$W$4,0))))</f>
        <v>8113.6679151102517</v>
      </c>
      <c r="AH217" s="168">
        <f ca="1">IF($C217-AH$1&lt;År1,0,AG216*(1-VLOOKUP($A217,[1]Hugst!$R$5:$W$9,MATCH(ROUNDUP((AH$1)/10,0)*10,[1]Hugst!$R$4:$W$4,0))))</f>
        <v>7848.7716240705422</v>
      </c>
      <c r="AI217" s="168">
        <f ca="1">IF($C217-AI$1&lt;År1,0,AH216*(1-VLOOKUP($A217,[1]Hugst!$R$5:$W$9,MATCH(ROUNDUP((AI$1)/10,0)*10,[1]Hugst!$R$4:$W$4,0))))</f>
        <v>7319.3696440182475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1891.1425578959074</v>
      </c>
      <c r="E218" s="168">
        <f t="shared" ca="1" si="4"/>
        <v>229.11148175157723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5911.622716638869</v>
      </c>
      <c r="G218" s="168">
        <f ca="1">IF($C218-G$1&lt;År1,0,F217*(1-VLOOKUP($A218,[1]Hugst!$R$5:$W$9,MATCH(ROUNDUP((G$1)/10,0)*10,[1]Hugst!$R$4:$W$4,0))))</f>
        <v>5920.2897683580377</v>
      </c>
      <c r="H218" s="168">
        <f ca="1">IF($C218-H$1&lt;År1,0,G217*(1-VLOOKUP($A218,[1]Hugst!$R$5:$W$9,MATCH(ROUNDUP((H$1)/10,0)*10,[1]Hugst!$R$4:$W$4,0))))</f>
        <v>5924.8395850125662</v>
      </c>
      <c r="I218" s="168">
        <f ca="1">IF($C218-I$1&lt;År1,0,H217*(1-VLOOKUP($A218,[1]Hugst!$R$5:$W$9,MATCH(ROUNDUP((I$1)/10,0)*10,[1]Hugst!$R$4:$W$4,0))))</f>
        <v>5929.2582270605753</v>
      </c>
      <c r="J218" s="168">
        <f ca="1">IF($C218-J$1&lt;År1,0,I217*(1-VLOOKUP($A218,[1]Hugst!$R$5:$W$9,MATCH(ROUNDUP((J$1)/10,0)*10,[1]Hugst!$R$4:$W$4,0))))</f>
        <v>5933.4558999026622</v>
      </c>
      <c r="K218" s="168">
        <f ca="1">IF($C218-K$1&lt;År1,0,J217*(1-VLOOKUP($A218,[1]Hugst!$R$5:$W$9,MATCH(ROUNDUP((K$1)/10,0)*10,[1]Hugst!$R$4:$W$4,0))))</f>
        <v>5937.3029694437282</v>
      </c>
      <c r="L218" s="168">
        <f ca="1">IF($C218-L$1&lt;År1,0,K217*(1-VLOOKUP($A218,[1]Hugst!$R$5:$W$9,MATCH(ROUNDUP((L$1)/10,0)*10,[1]Hugst!$R$4:$W$4,0))))</f>
        <v>5940.611704022931</v>
      </c>
      <c r="M218" s="168">
        <f ca="1">IF($C218-M$1&lt;År1,0,L217*(1-VLOOKUP($A218,[1]Hugst!$R$5:$W$9,MATCH(ROUNDUP((M$1)/10,0)*10,[1]Hugst!$R$4:$W$4,0))))</f>
        <v>5943.1090082708897</v>
      </c>
      <c r="N218" s="168">
        <f ca="1">IF($C218-N$1&lt;År1,0,M217*(1-VLOOKUP($A218,[1]Hugst!$R$5:$W$9,MATCH(ROUNDUP((N$1)/10,0)*10,[1]Hugst!$R$4:$W$4,0))))</f>
        <v>5944.3951051079666</v>
      </c>
      <c r="O218" s="168">
        <f ca="1">IF($C218-O$1&lt;År1,0,N217*(1-VLOOKUP($A218,[1]Hugst!$R$5:$W$9,MATCH(ROUNDUP((O$1)/10,0)*10,[1]Hugst!$R$4:$W$4,0))))</f>
        <v>5943.8797772955713</v>
      </c>
      <c r="P218" s="168">
        <f ca="1">IF($C218-P$1&lt;År1,0,O217*(1-VLOOKUP($A218,[1]Hugst!$R$5:$W$9,MATCH(ROUNDUP((P$1)/10,0)*10,[1]Hugst!$R$4:$W$4,0))))</f>
        <v>5927.6412974108271</v>
      </c>
      <c r="Q218" s="168">
        <f ca="1">IF($C218-Q$1&lt;År1,0,P217*(1-VLOOKUP($A218,[1]Hugst!$R$5:$W$9,MATCH(ROUNDUP((Q$1)/10,0)*10,[1]Hugst!$R$4:$W$4,0))))</f>
        <v>5898.942137756062</v>
      </c>
      <c r="R218" s="168">
        <f ca="1">IF($C218-R$1&lt;År1,0,Q217*(1-VLOOKUP($A218,[1]Hugst!$R$5:$W$9,MATCH(ROUNDUP((R$1)/10,0)*10,[1]Hugst!$R$4:$W$4,0))))</f>
        <v>5856.9909961622452</v>
      </c>
      <c r="S218" s="168">
        <f ca="1">IF($C218-S$1&lt;År1,0,R217*(1-VLOOKUP($A218,[1]Hugst!$R$5:$W$9,MATCH(ROUNDUP((S$1)/10,0)*10,[1]Hugst!$R$4:$W$4,0))))</f>
        <v>5806.3582255117562</v>
      </c>
      <c r="T218" s="168">
        <f ca="1">IF($C218-T$1&lt;År1,0,S217*(1-VLOOKUP($A218,[1]Hugst!$R$5:$W$9,MATCH(ROUNDUP((T$1)/10,0)*10,[1]Hugst!$R$4:$W$4,0))))</f>
        <v>5743.3306765650277</v>
      </c>
      <c r="U218" s="168">
        <f ca="1">IF($C218-U$1&lt;År1,0,T217*(1-VLOOKUP($A218,[1]Hugst!$R$5:$W$9,MATCH(ROUNDUP((U$1)/10,0)*10,[1]Hugst!$R$4:$W$4,0))))</f>
        <v>5662.6181852731843</v>
      </c>
      <c r="V218" s="168">
        <f ca="1">IF($C218-V$1&lt;År1,0,U217*(1-VLOOKUP($A218,[1]Hugst!$R$5:$W$9,MATCH(ROUNDUP((V$1)/10,0)*10,[1]Hugst!$R$4:$W$4,0))))</f>
        <v>5556.6852909687886</v>
      </c>
      <c r="W218" s="168">
        <f ca="1">IF($C218-W$1&lt;År1,0,V217*(1-VLOOKUP($A218,[1]Hugst!$R$5:$W$9,MATCH(ROUNDUP((W$1)/10,0)*10,[1]Hugst!$R$4:$W$4,0))))</f>
        <v>5414.8012685987605</v>
      </c>
      <c r="X218" s="168">
        <f ca="1">IF($C218-X$1&lt;År1,0,W217*(1-VLOOKUP($A218,[1]Hugst!$R$5:$W$9,MATCH(ROUNDUP((X$1)/10,0)*10,[1]Hugst!$R$4:$W$4,0))))</f>
        <v>5221.6912491333269</v>
      </c>
      <c r="Y218" s="168">
        <f ca="1">IF($C218-Y$1&lt;År1,0,X217*(1-VLOOKUP($A218,[1]Hugst!$R$5:$W$9,MATCH(ROUNDUP((Y$1)/10,0)*10,[1]Hugst!$R$4:$W$4,0))))</f>
        <v>4955.6239321110879</v>
      </c>
      <c r="Z218" s="168">
        <f ca="1">IF($C218-Z$1&lt;År1,0,Y217*(1-VLOOKUP($A218,[1]Hugst!$R$5:$W$9,MATCH(ROUNDUP((Z$1)/10,0)*10,[1]Hugst!$R$4:$W$4,0))))</f>
        <v>8383.5342066929607</v>
      </c>
      <c r="AA218" s="168">
        <f ca="1">IF($C218-AA$1&lt;År1,0,Z217*(1-VLOOKUP($A218,[1]Hugst!$R$5:$W$9,MATCH(ROUNDUP((AA$1)/10,0)*10,[1]Hugst!$R$4:$W$4,0))))</f>
        <v>8366.2278540538482</v>
      </c>
      <c r="AB218" s="168">
        <f ca="1">IF($C218-AB$1&lt;År1,0,AA217*(1-VLOOKUP($A218,[1]Hugst!$R$5:$W$9,MATCH(ROUNDUP((AB$1)/10,0)*10,[1]Hugst!$R$4:$W$4,0))))</f>
        <v>8364.1623202877672</v>
      </c>
      <c r="AC218" s="168">
        <f ca="1">IF($C218-AC$1&lt;År1,0,AB217*(1-VLOOKUP($A218,[1]Hugst!$R$5:$W$9,MATCH(ROUNDUP((AC$1)/10,0)*10,[1]Hugst!$R$4:$W$4,0))))</f>
        <v>8360.0536693846625</v>
      </c>
      <c r="AD218" s="168">
        <f ca="1">IF($C218-AD$1&lt;År1,0,AC217*(1-VLOOKUP($A218,[1]Hugst!$R$5:$W$9,MATCH(ROUNDUP((AD$1)/10,0)*10,[1]Hugst!$R$4:$W$4,0))))</f>
        <v>8351.8251321627795</v>
      </c>
      <c r="AE218" s="168">
        <f ca="1">IF($C218-AE$1&lt;År1,0,AD217*(1-VLOOKUP($A218,[1]Hugst!$R$5:$W$9,MATCH(ROUNDUP((AE$1)/10,0)*10,[1]Hugst!$R$4:$W$4,0))))</f>
        <v>8335.3281359519806</v>
      </c>
      <c r="AF218" s="168">
        <f ca="1">IF($C218-AF$1&lt;År1,0,AE217*(1-VLOOKUP($A218,[1]Hugst!$R$5:$W$9,MATCH(ROUNDUP((AF$1)/10,0)*10,[1]Hugst!$R$4:$W$4,0))))</f>
        <v>8302.2755538485799</v>
      </c>
      <c r="AG218" s="168">
        <f ca="1">IF($C218-AG$1&lt;År1,0,AF217*(1-VLOOKUP($A218,[1]Hugst!$R$5:$W$9,MATCH(ROUNDUP((AG$1)/10,0)*10,[1]Hugst!$R$4:$W$4,0))))</f>
        <v>8236.1132440787842</v>
      </c>
      <c r="AH218" s="168">
        <f ca="1">IF($C218-AH$1&lt;År1,0,AG217*(1-VLOOKUP($A218,[1]Hugst!$R$5:$W$9,MATCH(ROUNDUP((AH$1)/10,0)*10,[1]Hugst!$R$4:$W$4,0))))</f>
        <v>8103.773198140605</v>
      </c>
      <c r="AI218" s="168">
        <f ca="1">IF($C218-AI$1&lt;År1,0,AH217*(1-VLOOKUP($A218,[1]Hugst!$R$5:$W$9,MATCH(ROUNDUP((AI$1)/10,0)*10,[1]Hugst!$R$4:$W$4,0))))</f>
        <v>7839.1999513582614</v>
      </c>
      <c r="AJ218" s="168">
        <f ca="1">IF($C218-AJ$1&lt;År1,0,AI217*(1-VLOOKUP($A218,[1]Hugst!$R$5:$W$9,MATCH(ROUNDUP((AJ$1)/10,0)*10,[1]Hugst!$R$4:$W$4,0))))</f>
        <v>7314.4603107204312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318.07499999999709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1017.2591143686349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475.52212499999587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1174.7062393686338</v>
      </c>
      <c r="G220" s="168">
        <f ca="1">IF($C220-G$1&lt;År1,0,F219*(1-VLOOKUP($A220,[1]Hugst!$R$5:$W$9,MATCH(ROUNDUP((G$1)/10,0)*10,[1]Hugst!$R$4:$W$4,0))))</f>
        <v>1017.2591143686349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552.66326437500175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1251.8473787436396</v>
      </c>
      <c r="G221" s="168">
        <f ca="1">IF($C221-G$1&lt;År1,0,F220*(1-VLOOKUP($A221,[1]Hugst!$R$5:$W$9,MATCH(ROUNDUP((G$1)/10,0)*10,[1]Hugst!$R$4:$W$4,0))))</f>
        <v>1174.7062393686338</v>
      </c>
      <c r="H221" s="168">
        <f ca="1">IF($C221-H$1&lt;År1,0,G220*(1-VLOOKUP($A221,[1]Hugst!$R$5:$W$9,MATCH(ROUNDUP((H$1)/10,0)*10,[1]Hugst!$R$4:$W$4,0))))</f>
        <v>1017.2591143686349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589.65932305312708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1288.843437421765</v>
      </c>
      <c r="G222" s="168">
        <f ca="1">IF($C222-G$1&lt;År1,0,F221*(1-VLOOKUP($A222,[1]Hugst!$R$5:$W$9,MATCH(ROUNDUP((G$1)/10,0)*10,[1]Hugst!$R$4:$W$4,0))))</f>
        <v>1251.8473787436396</v>
      </c>
      <c r="H222" s="168">
        <f ca="1">IF($C222-H$1&lt;År1,0,G221*(1-VLOOKUP($A222,[1]Hugst!$R$5:$W$9,MATCH(ROUNDUP((H$1)/10,0)*10,[1]Hugst!$R$4:$W$4,0))))</f>
        <v>1174.7062393686338</v>
      </c>
      <c r="I222" s="168">
        <f ca="1">IF($C222-I$1&lt;År1,0,H221*(1-VLOOKUP($A222,[1]Hugst!$R$5:$W$9,MATCH(ROUNDUP((I$1)/10,0)*10,[1]Hugst!$R$4:$W$4,0))))</f>
        <v>1017.2591143686349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606.59071393785325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1305.7748283064911</v>
      </c>
      <c r="G223" s="168">
        <f ca="1">IF($C223-G$1&lt;År1,0,F222*(1-VLOOKUP($A223,[1]Hugst!$R$5:$W$9,MATCH(ROUNDUP((G$1)/10,0)*10,[1]Hugst!$R$4:$W$4,0))))</f>
        <v>1288.843437421765</v>
      </c>
      <c r="H223" s="168">
        <f ca="1">IF($C223-H$1&lt;År1,0,G222*(1-VLOOKUP($A223,[1]Hugst!$R$5:$W$9,MATCH(ROUNDUP((H$1)/10,0)*10,[1]Hugst!$R$4:$W$4,0))))</f>
        <v>1251.8473787436396</v>
      </c>
      <c r="I223" s="168">
        <f ca="1">IF($C223-I$1&lt;År1,0,H222*(1-VLOOKUP($A223,[1]Hugst!$R$5:$W$9,MATCH(ROUNDUP((I$1)/10,0)*10,[1]Hugst!$R$4:$W$4,0))))</f>
        <v>1174.7062393686338</v>
      </c>
      <c r="J223" s="168">
        <f ca="1">IF($C223-J$1&lt;År1,0,I222*(1-VLOOKUP($A223,[1]Hugst!$R$5:$W$9,MATCH(ROUNDUP((J$1)/10,0)*10,[1]Hugst!$R$4:$W$4,0))))</f>
        <v>1017.2591143686349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613.49760411816487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1312.6817184868028</v>
      </c>
      <c r="G224" s="168">
        <f ca="1">IF($C224-G$1&lt;År1,0,F223*(1-VLOOKUP($A224,[1]Hugst!$R$5:$W$9,MATCH(ROUNDUP((G$1)/10,0)*10,[1]Hugst!$R$4:$W$4,0))))</f>
        <v>1305.7748283064911</v>
      </c>
      <c r="H224" s="168">
        <f ca="1">IF($C224-H$1&lt;År1,0,G223*(1-VLOOKUP($A224,[1]Hugst!$R$5:$W$9,MATCH(ROUNDUP((H$1)/10,0)*10,[1]Hugst!$R$4:$W$4,0))))</f>
        <v>1288.843437421765</v>
      </c>
      <c r="I224" s="168">
        <f ca="1">IF($C224-I$1&lt;År1,0,H223*(1-VLOOKUP($A224,[1]Hugst!$R$5:$W$9,MATCH(ROUNDUP((I$1)/10,0)*10,[1]Hugst!$R$4:$W$4,0))))</f>
        <v>1251.8473787436396</v>
      </c>
      <c r="J224" s="168">
        <f ca="1">IF($C224-J$1&lt;År1,0,I223*(1-VLOOKUP($A224,[1]Hugst!$R$5:$W$9,MATCH(ROUNDUP((J$1)/10,0)*10,[1]Hugst!$R$4:$W$4,0))))</f>
        <v>1174.7062393686338</v>
      </c>
      <c r="K224" s="168">
        <f ca="1">IF($C224-K$1&lt;År1,0,J223*(1-VLOOKUP($A224,[1]Hugst!$R$5:$W$9,MATCH(ROUNDUP((K$1)/10,0)*10,[1]Hugst!$R$4:$W$4,0))))</f>
        <v>1017.2591143686349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615.40003797258373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1314.5841523412214</v>
      </c>
      <c r="G225" s="168">
        <f ca="1">IF($C225-G$1&lt;År1,0,F224*(1-VLOOKUP($A225,[1]Hugst!$R$5:$W$9,MATCH(ROUNDUP((G$1)/10,0)*10,[1]Hugst!$R$4:$W$4,0))))</f>
        <v>1312.6817184868028</v>
      </c>
      <c r="H225" s="168">
        <f ca="1">IF($C225-H$1&lt;År1,0,G224*(1-VLOOKUP($A225,[1]Hugst!$R$5:$W$9,MATCH(ROUNDUP((H$1)/10,0)*10,[1]Hugst!$R$4:$W$4,0))))</f>
        <v>1305.7748283064911</v>
      </c>
      <c r="I225" s="168">
        <f ca="1">IF($C225-I$1&lt;År1,0,H224*(1-VLOOKUP($A225,[1]Hugst!$R$5:$W$9,MATCH(ROUNDUP((I$1)/10,0)*10,[1]Hugst!$R$4:$W$4,0))))</f>
        <v>1288.843437421765</v>
      </c>
      <c r="J225" s="168">
        <f ca="1">IF($C225-J$1&lt;År1,0,I224*(1-VLOOKUP($A225,[1]Hugst!$R$5:$W$9,MATCH(ROUNDUP((J$1)/10,0)*10,[1]Hugst!$R$4:$W$4,0))))</f>
        <v>1251.8473787436396</v>
      </c>
      <c r="K225" s="168">
        <f ca="1">IF($C225-K$1&lt;År1,0,J224*(1-VLOOKUP($A225,[1]Hugst!$R$5:$W$9,MATCH(ROUNDUP((K$1)/10,0)*10,[1]Hugst!$R$4:$W$4,0))))</f>
        <v>1174.7062393686338</v>
      </c>
      <c r="L225" s="168">
        <f ca="1">IF($C225-L$1&lt;År1,0,K224*(1-VLOOKUP($A225,[1]Hugst!$R$5:$W$9,MATCH(ROUNDUP((L$1)/10,0)*10,[1]Hugst!$R$4:$W$4,0))))</f>
        <v>1017.2591143686349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614.80799872021817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1313.9921130888561</v>
      </c>
      <c r="G226" s="168">
        <f ca="1">IF($C226-G$1&lt;År1,0,F225*(1-VLOOKUP($A226,[1]Hugst!$R$5:$W$9,MATCH(ROUNDUP((G$1)/10,0)*10,[1]Hugst!$R$4:$W$4,0))))</f>
        <v>1314.5841523412214</v>
      </c>
      <c r="H226" s="168">
        <f ca="1">IF($C226-H$1&lt;År1,0,G225*(1-VLOOKUP($A226,[1]Hugst!$R$5:$W$9,MATCH(ROUNDUP((H$1)/10,0)*10,[1]Hugst!$R$4:$W$4,0))))</f>
        <v>1312.6817184868028</v>
      </c>
      <c r="I226" s="168">
        <f ca="1">IF($C226-I$1&lt;År1,0,H225*(1-VLOOKUP($A226,[1]Hugst!$R$5:$W$9,MATCH(ROUNDUP((I$1)/10,0)*10,[1]Hugst!$R$4:$W$4,0))))</f>
        <v>1305.7748283064911</v>
      </c>
      <c r="J226" s="168">
        <f ca="1">IF($C226-J$1&lt;År1,0,I225*(1-VLOOKUP($A226,[1]Hugst!$R$5:$W$9,MATCH(ROUNDUP((J$1)/10,0)*10,[1]Hugst!$R$4:$W$4,0))))</f>
        <v>1288.843437421765</v>
      </c>
      <c r="K226" s="168">
        <f ca="1">IF($C226-K$1&lt;År1,0,J225*(1-VLOOKUP($A226,[1]Hugst!$R$5:$W$9,MATCH(ROUNDUP((K$1)/10,0)*10,[1]Hugst!$R$4:$W$4,0))))</f>
        <v>1251.8473787436396</v>
      </c>
      <c r="L226" s="168">
        <f ca="1">IF($C226-L$1&lt;År1,0,K225*(1-VLOOKUP($A226,[1]Hugst!$R$5:$W$9,MATCH(ROUNDUP((L$1)/10,0)*10,[1]Hugst!$R$4:$W$4,0))))</f>
        <v>1174.7062393686338</v>
      </c>
      <c r="M226" s="168">
        <f ca="1">IF($C226-M$1&lt;År1,0,L225*(1-VLOOKUP($A226,[1]Hugst!$R$5:$W$9,MATCH(ROUNDUP((M$1)/10,0)*10,[1]Hugst!$R$4:$W$4,0))))</f>
        <v>1017.2591143686349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612.9764391953704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1312.1605535640083</v>
      </c>
      <c r="G227" s="168">
        <f ca="1">IF($C227-G$1&lt;År1,0,F226*(1-VLOOKUP($A227,[1]Hugst!$R$5:$W$9,MATCH(ROUNDUP((G$1)/10,0)*10,[1]Hugst!$R$4:$W$4,0))))</f>
        <v>1313.9921130888561</v>
      </c>
      <c r="H227" s="168">
        <f ca="1">IF($C227-H$1&lt;År1,0,G226*(1-VLOOKUP($A227,[1]Hugst!$R$5:$W$9,MATCH(ROUNDUP((H$1)/10,0)*10,[1]Hugst!$R$4:$W$4,0))))</f>
        <v>1314.5841523412214</v>
      </c>
      <c r="I227" s="168">
        <f ca="1">IF($C227-I$1&lt;År1,0,H226*(1-VLOOKUP($A227,[1]Hugst!$R$5:$W$9,MATCH(ROUNDUP((I$1)/10,0)*10,[1]Hugst!$R$4:$W$4,0))))</f>
        <v>1312.6817184868028</v>
      </c>
      <c r="J227" s="168">
        <f ca="1">IF($C227-J$1&lt;År1,0,I226*(1-VLOOKUP($A227,[1]Hugst!$R$5:$W$9,MATCH(ROUNDUP((J$1)/10,0)*10,[1]Hugst!$R$4:$W$4,0))))</f>
        <v>1305.7748283064911</v>
      </c>
      <c r="K227" s="168">
        <f ca="1">IF($C227-K$1&lt;År1,0,J226*(1-VLOOKUP($A227,[1]Hugst!$R$5:$W$9,MATCH(ROUNDUP((K$1)/10,0)*10,[1]Hugst!$R$4:$W$4,0))))</f>
        <v>1288.843437421765</v>
      </c>
      <c r="L227" s="168">
        <f ca="1">IF($C227-L$1&lt;År1,0,K226*(1-VLOOKUP($A227,[1]Hugst!$R$5:$W$9,MATCH(ROUNDUP((L$1)/10,0)*10,[1]Hugst!$R$4:$W$4,0))))</f>
        <v>1251.8473787436396</v>
      </c>
      <c r="M227" s="168">
        <f ca="1">IF($C227-M$1&lt;År1,0,L226*(1-VLOOKUP($A227,[1]Hugst!$R$5:$W$9,MATCH(ROUNDUP((M$1)/10,0)*10,[1]Hugst!$R$4:$W$4,0))))</f>
        <v>1174.7062393686338</v>
      </c>
      <c r="N227" s="168">
        <f ca="1">IF($C227-N$1&lt;År1,0,M226*(1-VLOOKUP($A227,[1]Hugst!$R$5:$W$9,MATCH(ROUNDUP((N$1)/10,0)*10,[1]Hugst!$R$4:$W$4,0))))</f>
        <v>1017.2591143686349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610.53279723375726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1309.7169116023952</v>
      </c>
      <c r="G228" s="168">
        <f ca="1">IF($C228-G$1&lt;År1,0,F227*(1-VLOOKUP($A228,[1]Hugst!$R$5:$W$9,MATCH(ROUNDUP((G$1)/10,0)*10,[1]Hugst!$R$4:$W$4,0))))</f>
        <v>1312.1605535640083</v>
      </c>
      <c r="H228" s="168">
        <f ca="1">IF($C228-H$1&lt;År1,0,G227*(1-VLOOKUP($A228,[1]Hugst!$R$5:$W$9,MATCH(ROUNDUP((H$1)/10,0)*10,[1]Hugst!$R$4:$W$4,0))))</f>
        <v>1313.9921130888561</v>
      </c>
      <c r="I228" s="168">
        <f ca="1">IF($C228-I$1&lt;År1,0,H227*(1-VLOOKUP($A228,[1]Hugst!$R$5:$W$9,MATCH(ROUNDUP((I$1)/10,0)*10,[1]Hugst!$R$4:$W$4,0))))</f>
        <v>1314.5841523412214</v>
      </c>
      <c r="J228" s="168">
        <f ca="1">IF($C228-J$1&lt;År1,0,I227*(1-VLOOKUP($A228,[1]Hugst!$R$5:$W$9,MATCH(ROUNDUP((J$1)/10,0)*10,[1]Hugst!$R$4:$W$4,0))))</f>
        <v>1312.6817184868028</v>
      </c>
      <c r="K228" s="168">
        <f ca="1">IF($C228-K$1&lt;År1,0,J227*(1-VLOOKUP($A228,[1]Hugst!$R$5:$W$9,MATCH(ROUNDUP((K$1)/10,0)*10,[1]Hugst!$R$4:$W$4,0))))</f>
        <v>1305.7748283064911</v>
      </c>
      <c r="L228" s="168">
        <f ca="1">IF($C228-L$1&lt;År1,0,K227*(1-VLOOKUP($A228,[1]Hugst!$R$5:$W$9,MATCH(ROUNDUP((L$1)/10,0)*10,[1]Hugst!$R$4:$W$4,0))))</f>
        <v>1288.843437421765</v>
      </c>
      <c r="M228" s="168">
        <f ca="1">IF($C228-M$1&lt;År1,0,L227*(1-VLOOKUP($A228,[1]Hugst!$R$5:$W$9,MATCH(ROUNDUP((M$1)/10,0)*10,[1]Hugst!$R$4:$W$4,0))))</f>
        <v>1251.8473787436396</v>
      </c>
      <c r="N228" s="168">
        <f ca="1">IF($C228-N$1&lt;År1,0,M227*(1-VLOOKUP($A228,[1]Hugst!$R$5:$W$9,MATCH(ROUNDUP((N$1)/10,0)*10,[1]Hugst!$R$4:$W$4,0))))</f>
        <v>1174.7062393686338</v>
      </c>
      <c r="O228" s="168">
        <f ca="1">IF($C228-O$1&lt;År1,0,N227*(1-VLOOKUP($A228,[1]Hugst!$R$5:$W$9,MATCH(ROUNDUP((O$1)/10,0)*10,[1]Hugst!$R$4:$W$4,0))))</f>
        <v>1017.2591143686349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607.79075336478263</v>
      </c>
      <c r="E229" s="168">
        <f t="shared" ca="1" si="5"/>
        <v>2.2330078120285179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1309.207875545449</v>
      </c>
      <c r="G229" s="168">
        <f ca="1">IF($C229-G$1&lt;År1,0,F228*(1-VLOOKUP($A229,[1]Hugst!$R$5:$W$9,MATCH(ROUNDUP((G$1)/10,0)*10,[1]Hugst!$R$4:$W$4,0))))</f>
        <v>1309.7169116023952</v>
      </c>
      <c r="H229" s="168">
        <f ca="1">IF($C229-H$1&lt;År1,0,G228*(1-VLOOKUP($A229,[1]Hugst!$R$5:$W$9,MATCH(ROUNDUP((H$1)/10,0)*10,[1]Hugst!$R$4:$W$4,0))))</f>
        <v>1312.1605535640083</v>
      </c>
      <c r="I229" s="168">
        <f ca="1">IF($C229-I$1&lt;År1,0,H228*(1-VLOOKUP($A229,[1]Hugst!$R$5:$W$9,MATCH(ROUNDUP((I$1)/10,0)*10,[1]Hugst!$R$4:$W$4,0))))</f>
        <v>1313.9921130888561</v>
      </c>
      <c r="J229" s="168">
        <f ca="1">IF($C229-J$1&lt;År1,0,I228*(1-VLOOKUP($A229,[1]Hugst!$R$5:$W$9,MATCH(ROUNDUP((J$1)/10,0)*10,[1]Hugst!$R$4:$W$4,0))))</f>
        <v>1314.5841523412214</v>
      </c>
      <c r="K229" s="168">
        <f ca="1">IF($C229-K$1&lt;År1,0,J228*(1-VLOOKUP($A229,[1]Hugst!$R$5:$W$9,MATCH(ROUNDUP((K$1)/10,0)*10,[1]Hugst!$R$4:$W$4,0))))</f>
        <v>1312.6817184868028</v>
      </c>
      <c r="L229" s="168">
        <f ca="1">IF($C229-L$1&lt;År1,0,K228*(1-VLOOKUP($A229,[1]Hugst!$R$5:$W$9,MATCH(ROUNDUP((L$1)/10,0)*10,[1]Hugst!$R$4:$W$4,0))))</f>
        <v>1305.7748283064911</v>
      </c>
      <c r="M229" s="168">
        <f ca="1">IF($C229-M$1&lt;År1,0,L228*(1-VLOOKUP($A229,[1]Hugst!$R$5:$W$9,MATCH(ROUNDUP((M$1)/10,0)*10,[1]Hugst!$R$4:$W$4,0))))</f>
        <v>1288.843437421765</v>
      </c>
      <c r="N229" s="168">
        <f ca="1">IF($C229-N$1&lt;År1,0,M228*(1-VLOOKUP($A229,[1]Hugst!$R$5:$W$9,MATCH(ROUNDUP((N$1)/10,0)*10,[1]Hugst!$R$4:$W$4,0))))</f>
        <v>1251.8473787436396</v>
      </c>
      <c r="O229" s="168">
        <f ca="1">IF($C229-O$1&lt;År1,0,N228*(1-VLOOKUP($A229,[1]Hugst!$R$5:$W$9,MATCH(ROUNDUP((O$1)/10,0)*10,[1]Hugst!$R$4:$W$4,0))))</f>
        <v>1174.7062393686338</v>
      </c>
      <c r="P229" s="168">
        <f ca="1">IF($C229-P$1&lt;År1,0,O228*(1-VLOOKUP($A229,[1]Hugst!$R$5:$W$9,MATCH(ROUNDUP((P$1)/10,0)*10,[1]Hugst!$R$4:$W$4,0))))</f>
        <v>1015.0261065566061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362.94426579392803</v>
      </c>
      <c r="E230" s="168">
        <f t="shared" ca="1" si="5"/>
        <v>4.806729539835942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776.38231834237979</v>
      </c>
      <c r="G230" s="168">
        <f ca="1">IF($C230-G$1&lt;År1,0,F229*(1-VLOOKUP($A230,[1]Hugst!$R$5:$W$9,MATCH(ROUNDUP((G$1)/10,0)*10,[1]Hugst!$R$4:$W$4,0))))</f>
        <v>1309.207875545449</v>
      </c>
      <c r="H230" s="168">
        <f ca="1">IF($C230-H$1&lt;År1,0,G229*(1-VLOOKUP($A230,[1]Hugst!$R$5:$W$9,MATCH(ROUNDUP((H$1)/10,0)*10,[1]Hugst!$R$4:$W$4,0))))</f>
        <v>1309.7169116023952</v>
      </c>
      <c r="I230" s="168">
        <f ca="1">IF($C230-I$1&lt;År1,0,H229*(1-VLOOKUP($A230,[1]Hugst!$R$5:$W$9,MATCH(ROUNDUP((I$1)/10,0)*10,[1]Hugst!$R$4:$W$4,0))))</f>
        <v>1312.1605535640083</v>
      </c>
      <c r="J230" s="168">
        <f ca="1">IF($C230-J$1&lt;År1,0,I229*(1-VLOOKUP($A230,[1]Hugst!$R$5:$W$9,MATCH(ROUNDUP((J$1)/10,0)*10,[1]Hugst!$R$4:$W$4,0))))</f>
        <v>1313.9921130888561</v>
      </c>
      <c r="K230" s="168">
        <f ca="1">IF($C230-K$1&lt;År1,0,J229*(1-VLOOKUP($A230,[1]Hugst!$R$5:$W$9,MATCH(ROUNDUP((K$1)/10,0)*10,[1]Hugst!$R$4:$W$4,0))))</f>
        <v>1314.5841523412214</v>
      </c>
      <c r="L230" s="168">
        <f ca="1">IF($C230-L$1&lt;År1,0,K229*(1-VLOOKUP($A230,[1]Hugst!$R$5:$W$9,MATCH(ROUNDUP((L$1)/10,0)*10,[1]Hugst!$R$4:$W$4,0))))</f>
        <v>1312.6817184868028</v>
      </c>
      <c r="M230" s="168">
        <f ca="1">IF($C230-M$1&lt;År1,0,L229*(1-VLOOKUP($A230,[1]Hugst!$R$5:$W$9,MATCH(ROUNDUP((M$1)/10,0)*10,[1]Hugst!$R$4:$W$4,0))))</f>
        <v>1305.7748283064911</v>
      </c>
      <c r="N230" s="168">
        <f ca="1">IF($C230-N$1&lt;År1,0,M229*(1-VLOOKUP($A230,[1]Hugst!$R$5:$W$9,MATCH(ROUNDUP((N$1)/10,0)*10,[1]Hugst!$R$4:$W$4,0))))</f>
        <v>1288.843437421765</v>
      </c>
      <c r="O230" s="168">
        <f ca="1">IF($C230-O$1&lt;År1,0,N229*(1-VLOOKUP($A230,[1]Hugst!$R$5:$W$9,MATCH(ROUNDUP((O$1)/10,0)*10,[1]Hugst!$R$4:$W$4,0))))</f>
        <v>1251.8473787436396</v>
      </c>
      <c r="P230" s="168">
        <f ca="1">IF($C230-P$1&lt;År1,0,O229*(1-VLOOKUP($A230,[1]Hugst!$R$5:$W$9,MATCH(ROUNDUP((P$1)/10,0)*10,[1]Hugst!$R$4:$W$4,0))))</f>
        <v>1172.127615916361</v>
      </c>
      <c r="Q230" s="168">
        <f ca="1">IF($C230-Q$1&lt;År1,0,P229*(1-VLOOKUP($A230,[1]Hugst!$R$5:$W$9,MATCH(ROUNDUP((Q$1)/10,0)*10,[1]Hugst!$R$4:$W$4,0))))</f>
        <v>1012.7980004690428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433.76499064132378</v>
      </c>
      <c r="E231" s="168">
        <f t="shared" ca="1" si="5"/>
        <v>7.54413584296708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849.94044949290674</v>
      </c>
      <c r="G231" s="168">
        <f ca="1">IF($C231-G$1&lt;År1,0,F230*(1-VLOOKUP($A231,[1]Hugst!$R$5:$W$9,MATCH(ROUNDUP((G$1)/10,0)*10,[1]Hugst!$R$4:$W$4,0))))</f>
        <v>776.38231834237979</v>
      </c>
      <c r="H231" s="168">
        <f ca="1">IF($C231-H$1&lt;År1,0,G230*(1-VLOOKUP($A231,[1]Hugst!$R$5:$W$9,MATCH(ROUNDUP((H$1)/10,0)*10,[1]Hugst!$R$4:$W$4,0))))</f>
        <v>1309.207875545449</v>
      </c>
      <c r="I231" s="168">
        <f ca="1">IF($C231-I$1&lt;År1,0,H230*(1-VLOOKUP($A231,[1]Hugst!$R$5:$W$9,MATCH(ROUNDUP((I$1)/10,0)*10,[1]Hugst!$R$4:$W$4,0))))</f>
        <v>1309.7169116023952</v>
      </c>
      <c r="J231" s="168">
        <f ca="1">IF($C231-J$1&lt;År1,0,I230*(1-VLOOKUP($A231,[1]Hugst!$R$5:$W$9,MATCH(ROUNDUP((J$1)/10,0)*10,[1]Hugst!$R$4:$W$4,0))))</f>
        <v>1312.1605535640083</v>
      </c>
      <c r="K231" s="168">
        <f ca="1">IF($C231-K$1&lt;År1,0,J230*(1-VLOOKUP($A231,[1]Hugst!$R$5:$W$9,MATCH(ROUNDUP((K$1)/10,0)*10,[1]Hugst!$R$4:$W$4,0))))</f>
        <v>1313.9921130888561</v>
      </c>
      <c r="L231" s="168">
        <f ca="1">IF($C231-L$1&lt;År1,0,K230*(1-VLOOKUP($A231,[1]Hugst!$R$5:$W$9,MATCH(ROUNDUP((L$1)/10,0)*10,[1]Hugst!$R$4:$W$4,0))))</f>
        <v>1314.5841523412214</v>
      </c>
      <c r="M231" s="168">
        <f ca="1">IF($C231-M$1&lt;År1,0,L230*(1-VLOOKUP($A231,[1]Hugst!$R$5:$W$9,MATCH(ROUNDUP((M$1)/10,0)*10,[1]Hugst!$R$4:$W$4,0))))</f>
        <v>1312.6817184868028</v>
      </c>
      <c r="N231" s="168">
        <f ca="1">IF($C231-N$1&lt;År1,0,M230*(1-VLOOKUP($A231,[1]Hugst!$R$5:$W$9,MATCH(ROUNDUP((N$1)/10,0)*10,[1]Hugst!$R$4:$W$4,0))))</f>
        <v>1305.7748283064911</v>
      </c>
      <c r="O231" s="168">
        <f ca="1">IF($C231-O$1&lt;År1,0,N230*(1-VLOOKUP($A231,[1]Hugst!$R$5:$W$9,MATCH(ROUNDUP((O$1)/10,0)*10,[1]Hugst!$R$4:$W$4,0))))</f>
        <v>1288.843437421765</v>
      </c>
      <c r="P231" s="168">
        <f ca="1">IF($C231-P$1&lt;År1,0,O230*(1-VLOOKUP($A231,[1]Hugst!$R$5:$W$9,MATCH(ROUNDUP((P$1)/10,0)*10,[1]Hugst!$R$4:$W$4,0))))</f>
        <v>1249.0994210829829</v>
      </c>
      <c r="Q231" s="168">
        <f ca="1">IF($C231-Q$1&lt;År1,0,P230*(1-VLOOKUP($A231,[1]Hugst!$R$5:$W$9,MATCH(ROUNDUP((Q$1)/10,0)*10,[1]Hugst!$R$4:$W$4,0))))</f>
        <v>1169.5546528570324</v>
      </c>
      <c r="R231" s="168">
        <f ca="1">IF($C231-R$1&lt;År1,0,Q230*(1-VLOOKUP($A231,[1]Hugst!$R$5:$W$9,MATCH(ROUNDUP((R$1)/10,0)*10,[1]Hugst!$R$4:$W$4,0))))</f>
        <v>1010.574785346062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482.44097801157181</v>
      </c>
      <c r="E232" s="168">
        <f t="shared" ca="1" si="5"/>
        <v>10.35674406594444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901.42904508613208</v>
      </c>
      <c r="G232" s="168">
        <f ca="1">IF($C232-G$1&lt;År1,0,F231*(1-VLOOKUP($A232,[1]Hugst!$R$5:$W$9,MATCH(ROUNDUP((G$1)/10,0)*10,[1]Hugst!$R$4:$W$4,0))))</f>
        <v>849.94044949290674</v>
      </c>
      <c r="H232" s="168">
        <f ca="1">IF($C232-H$1&lt;År1,0,G231*(1-VLOOKUP($A232,[1]Hugst!$R$5:$W$9,MATCH(ROUNDUP((H$1)/10,0)*10,[1]Hugst!$R$4:$W$4,0))))</f>
        <v>776.38231834237979</v>
      </c>
      <c r="I232" s="168">
        <f ca="1">IF($C232-I$1&lt;År1,0,H231*(1-VLOOKUP($A232,[1]Hugst!$R$5:$W$9,MATCH(ROUNDUP((I$1)/10,0)*10,[1]Hugst!$R$4:$W$4,0))))</f>
        <v>1309.207875545449</v>
      </c>
      <c r="J232" s="168">
        <f ca="1">IF($C232-J$1&lt;År1,0,I231*(1-VLOOKUP($A232,[1]Hugst!$R$5:$W$9,MATCH(ROUNDUP((J$1)/10,0)*10,[1]Hugst!$R$4:$W$4,0))))</f>
        <v>1309.7169116023952</v>
      </c>
      <c r="K232" s="168">
        <f ca="1">IF($C232-K$1&lt;År1,0,J231*(1-VLOOKUP($A232,[1]Hugst!$R$5:$W$9,MATCH(ROUNDUP((K$1)/10,0)*10,[1]Hugst!$R$4:$W$4,0))))</f>
        <v>1312.1605535640083</v>
      </c>
      <c r="L232" s="168">
        <f ca="1">IF($C232-L$1&lt;År1,0,K231*(1-VLOOKUP($A232,[1]Hugst!$R$5:$W$9,MATCH(ROUNDUP((L$1)/10,0)*10,[1]Hugst!$R$4:$W$4,0))))</f>
        <v>1313.9921130888561</v>
      </c>
      <c r="M232" s="168">
        <f ca="1">IF($C232-M$1&lt;År1,0,L231*(1-VLOOKUP($A232,[1]Hugst!$R$5:$W$9,MATCH(ROUNDUP((M$1)/10,0)*10,[1]Hugst!$R$4:$W$4,0))))</f>
        <v>1314.5841523412214</v>
      </c>
      <c r="N232" s="168">
        <f ca="1">IF($C232-N$1&lt;År1,0,M231*(1-VLOOKUP($A232,[1]Hugst!$R$5:$W$9,MATCH(ROUNDUP((N$1)/10,0)*10,[1]Hugst!$R$4:$W$4,0))))</f>
        <v>1312.6817184868028</v>
      </c>
      <c r="O232" s="168">
        <f ca="1">IF($C232-O$1&lt;År1,0,N231*(1-VLOOKUP($A232,[1]Hugst!$R$5:$W$9,MATCH(ROUNDUP((O$1)/10,0)*10,[1]Hugst!$R$4:$W$4,0))))</f>
        <v>1305.7748283064911</v>
      </c>
      <c r="P232" s="168">
        <f ca="1">IF($C232-P$1&lt;År1,0,O231*(1-VLOOKUP($A232,[1]Hugst!$R$5:$W$9,MATCH(ROUNDUP((P$1)/10,0)*10,[1]Hugst!$R$4:$W$4,0))))</f>
        <v>1286.0142689005952</v>
      </c>
      <c r="Q232" s="168">
        <f ca="1">IF($C232-Q$1&lt;År1,0,P231*(1-VLOOKUP($A232,[1]Hugst!$R$5:$W$9,MATCH(ROUNDUP((Q$1)/10,0)*10,[1]Hugst!$R$4:$W$4,0))))</f>
        <v>1246.3574955245081</v>
      </c>
      <c r="R232" s="168">
        <f ca="1">IF($C232-R$1&lt;År1,0,Q231*(1-VLOOKUP($A232,[1]Hugst!$R$5:$W$9,MATCH(ROUNDUP((R$1)/10,0)*10,[1]Hugst!$R$4:$W$4,0))))</f>
        <v>1166.9873377653951</v>
      </c>
      <c r="S232" s="168">
        <f ca="1">IF($C232-S$1&lt;År1,0,R231*(1-VLOOKUP($A232,[1]Hugst!$R$5:$W$9,MATCH(ROUNDUP((S$1)/10,0)*10,[1]Hugst!$R$4:$W$4,0))))</f>
        <v>1008.3564504513998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515.6201417479316</v>
      </c>
      <c r="E233" s="168">
        <f t="shared" ca="1" si="5"/>
        <v>13.2003447386669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937.45180949521432</v>
      </c>
      <c r="G233" s="168">
        <f ca="1">IF($C233-G$1&lt;År1,0,F232*(1-VLOOKUP($A233,[1]Hugst!$R$5:$W$9,MATCH(ROUNDUP((G$1)/10,0)*10,[1]Hugst!$R$4:$W$4,0))))</f>
        <v>901.42904508613208</v>
      </c>
      <c r="H233" s="168">
        <f ca="1">IF($C233-H$1&lt;År1,0,G232*(1-VLOOKUP($A233,[1]Hugst!$R$5:$W$9,MATCH(ROUNDUP((H$1)/10,0)*10,[1]Hugst!$R$4:$W$4,0))))</f>
        <v>849.94044949290674</v>
      </c>
      <c r="I233" s="168">
        <f ca="1">IF($C233-I$1&lt;År1,0,H232*(1-VLOOKUP($A233,[1]Hugst!$R$5:$W$9,MATCH(ROUNDUP((I$1)/10,0)*10,[1]Hugst!$R$4:$W$4,0))))</f>
        <v>776.38231834237979</v>
      </c>
      <c r="J233" s="168">
        <f ca="1">IF($C233-J$1&lt;År1,0,I232*(1-VLOOKUP($A233,[1]Hugst!$R$5:$W$9,MATCH(ROUNDUP((J$1)/10,0)*10,[1]Hugst!$R$4:$W$4,0))))</f>
        <v>1309.207875545449</v>
      </c>
      <c r="K233" s="168">
        <f ca="1">IF($C233-K$1&lt;År1,0,J232*(1-VLOOKUP($A233,[1]Hugst!$R$5:$W$9,MATCH(ROUNDUP((K$1)/10,0)*10,[1]Hugst!$R$4:$W$4,0))))</f>
        <v>1309.7169116023952</v>
      </c>
      <c r="L233" s="168">
        <f ca="1">IF($C233-L$1&lt;År1,0,K232*(1-VLOOKUP($A233,[1]Hugst!$R$5:$W$9,MATCH(ROUNDUP((L$1)/10,0)*10,[1]Hugst!$R$4:$W$4,0))))</f>
        <v>1312.1605535640083</v>
      </c>
      <c r="M233" s="168">
        <f ca="1">IF($C233-M$1&lt;År1,0,L232*(1-VLOOKUP($A233,[1]Hugst!$R$5:$W$9,MATCH(ROUNDUP((M$1)/10,0)*10,[1]Hugst!$R$4:$W$4,0))))</f>
        <v>1313.9921130888561</v>
      </c>
      <c r="N233" s="168">
        <f ca="1">IF($C233-N$1&lt;År1,0,M232*(1-VLOOKUP($A233,[1]Hugst!$R$5:$W$9,MATCH(ROUNDUP((N$1)/10,0)*10,[1]Hugst!$R$4:$W$4,0))))</f>
        <v>1314.5841523412214</v>
      </c>
      <c r="O233" s="168">
        <f ca="1">IF($C233-O$1&lt;År1,0,N232*(1-VLOOKUP($A233,[1]Hugst!$R$5:$W$9,MATCH(ROUNDUP((O$1)/10,0)*10,[1]Hugst!$R$4:$W$4,0))))</f>
        <v>1312.6817184868028</v>
      </c>
      <c r="P233" s="168">
        <f ca="1">IF($C233-P$1&lt;År1,0,O232*(1-VLOOKUP($A233,[1]Hugst!$R$5:$W$9,MATCH(ROUNDUP((P$1)/10,0)*10,[1]Hugst!$R$4:$W$4,0))))</f>
        <v>1302.9084933175257</v>
      </c>
      <c r="Q233" s="168">
        <f ca="1">IF($C233-Q$1&lt;År1,0,P232*(1-VLOOKUP($A233,[1]Hugst!$R$5:$W$9,MATCH(ROUNDUP((Q$1)/10,0)*10,[1]Hugst!$R$4:$W$4,0))))</f>
        <v>1283.1913107493499</v>
      </c>
      <c r="R233" s="168">
        <f ca="1">IF($C233-R$1&lt;År1,0,Q232*(1-VLOOKUP($A233,[1]Hugst!$R$5:$W$9,MATCH(ROUNDUP((R$1)/10,0)*10,[1]Hugst!$R$4:$W$4,0))))</f>
        <v>1243.6215888270153</v>
      </c>
      <c r="S233" s="168">
        <f ca="1">IF($C233-S$1&lt;År1,0,R232*(1-VLOOKUP($A233,[1]Hugst!$R$5:$W$9,MATCH(ROUNDUP((S$1)/10,0)*10,[1]Hugst!$R$4:$W$4,0))))</f>
        <v>1164.4256582434709</v>
      </c>
      <c r="T233" s="168">
        <f ca="1">IF($C233-T$1&lt;År1,0,S232*(1-VLOOKUP($A233,[1]Hugst!$R$5:$W$9,MATCH(ROUNDUP((T$1)/10,0)*10,[1]Hugst!$R$4:$W$4,0))))</f>
        <v>1006.1429850723601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537.95599907769076</v>
      </c>
      <c r="E234" s="168">
        <f t="shared" ca="1" si="5"/>
        <v>16.052864827383019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962.6401869136896</v>
      </c>
      <c r="G234" s="168">
        <f ca="1">IF($C234-G$1&lt;År1,0,F233*(1-VLOOKUP($A234,[1]Hugst!$R$5:$W$9,MATCH(ROUNDUP((G$1)/10,0)*10,[1]Hugst!$R$4:$W$4,0))))</f>
        <v>937.45180949521432</v>
      </c>
      <c r="H234" s="168">
        <f ca="1">IF($C234-H$1&lt;År1,0,G233*(1-VLOOKUP($A234,[1]Hugst!$R$5:$W$9,MATCH(ROUNDUP((H$1)/10,0)*10,[1]Hugst!$R$4:$W$4,0))))</f>
        <v>901.42904508613208</v>
      </c>
      <c r="I234" s="168">
        <f ca="1">IF($C234-I$1&lt;År1,0,H233*(1-VLOOKUP($A234,[1]Hugst!$R$5:$W$9,MATCH(ROUNDUP((I$1)/10,0)*10,[1]Hugst!$R$4:$W$4,0))))</f>
        <v>849.94044949290674</v>
      </c>
      <c r="J234" s="168">
        <f ca="1">IF($C234-J$1&lt;År1,0,I233*(1-VLOOKUP($A234,[1]Hugst!$R$5:$W$9,MATCH(ROUNDUP((J$1)/10,0)*10,[1]Hugst!$R$4:$W$4,0))))</f>
        <v>776.38231834237979</v>
      </c>
      <c r="K234" s="168">
        <f ca="1">IF($C234-K$1&lt;År1,0,J233*(1-VLOOKUP($A234,[1]Hugst!$R$5:$W$9,MATCH(ROUNDUP((K$1)/10,0)*10,[1]Hugst!$R$4:$W$4,0))))</f>
        <v>1309.207875545449</v>
      </c>
      <c r="L234" s="168">
        <f ca="1">IF($C234-L$1&lt;År1,0,K233*(1-VLOOKUP($A234,[1]Hugst!$R$5:$W$9,MATCH(ROUNDUP((L$1)/10,0)*10,[1]Hugst!$R$4:$W$4,0))))</f>
        <v>1309.7169116023952</v>
      </c>
      <c r="M234" s="168">
        <f ca="1">IF($C234-M$1&lt;År1,0,L233*(1-VLOOKUP($A234,[1]Hugst!$R$5:$W$9,MATCH(ROUNDUP((M$1)/10,0)*10,[1]Hugst!$R$4:$W$4,0))))</f>
        <v>1312.1605535640083</v>
      </c>
      <c r="N234" s="168">
        <f ca="1">IF($C234-N$1&lt;År1,0,M233*(1-VLOOKUP($A234,[1]Hugst!$R$5:$W$9,MATCH(ROUNDUP((N$1)/10,0)*10,[1]Hugst!$R$4:$W$4,0))))</f>
        <v>1313.9921130888561</v>
      </c>
      <c r="O234" s="168">
        <f ca="1">IF($C234-O$1&lt;År1,0,N233*(1-VLOOKUP($A234,[1]Hugst!$R$5:$W$9,MATCH(ROUNDUP((O$1)/10,0)*10,[1]Hugst!$R$4:$W$4,0))))</f>
        <v>1314.5841523412214</v>
      </c>
      <c r="P234" s="168">
        <f ca="1">IF($C234-P$1&lt;År1,0,O233*(1-VLOOKUP($A234,[1]Hugst!$R$5:$W$9,MATCH(ROUNDUP((P$1)/10,0)*10,[1]Hugst!$R$4:$W$4,0))))</f>
        <v>1309.8002220315877</v>
      </c>
      <c r="Q234" s="168">
        <f ca="1">IF($C234-Q$1&lt;År1,0,P233*(1-VLOOKUP($A234,[1]Hugst!$R$5:$W$9,MATCH(ROUNDUP((Q$1)/10,0)*10,[1]Hugst!$R$4:$W$4,0))))</f>
        <v>1300.048450283414</v>
      </c>
      <c r="R234" s="168">
        <f ca="1">IF($C234-R$1&lt;År1,0,Q233*(1-VLOOKUP($A234,[1]Hugst!$R$5:$W$9,MATCH(ROUNDUP((R$1)/10,0)*10,[1]Hugst!$R$4:$W$4,0))))</f>
        <v>1280.3745493355098</v>
      </c>
      <c r="S234" s="168">
        <f ca="1">IF($C234-S$1&lt;År1,0,R233*(1-VLOOKUP($A234,[1]Hugst!$R$5:$W$9,MATCH(ROUNDUP((S$1)/10,0)*10,[1]Hugst!$R$4:$W$4,0))))</f>
        <v>1240.8916877783706</v>
      </c>
      <c r="T234" s="168">
        <f ca="1">IF($C234-T$1&lt;År1,0,S233*(1-VLOOKUP($A234,[1]Hugst!$R$5:$W$9,MATCH(ROUNDUP((T$1)/10,0)*10,[1]Hugst!$R$4:$W$4,0))))</f>
        <v>1161.8696019204974</v>
      </c>
      <c r="U234" s="168">
        <f ca="1">IF($C234-U$1&lt;År1,0,T233*(1-VLOOKUP($A234,[1]Hugst!$R$5:$W$9,MATCH(ROUNDUP((U$1)/10,0)*10,[1]Hugst!$R$4:$W$4,0))))</f>
        <v>1003.9343785197623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552.70598970924311</v>
      </c>
      <c r="E235" s="168">
        <f t="shared" ca="1" si="5"/>
        <v>18.903299360954406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980.24061207881334</v>
      </c>
      <c r="G235" s="168">
        <f ca="1">IF($C235-G$1&lt;År1,0,F234*(1-VLOOKUP($A235,[1]Hugst!$R$5:$W$9,MATCH(ROUNDUP((G$1)/10,0)*10,[1]Hugst!$R$4:$W$4,0))))</f>
        <v>962.6401869136896</v>
      </c>
      <c r="H235" s="168">
        <f ca="1">IF($C235-H$1&lt;År1,0,G234*(1-VLOOKUP($A235,[1]Hugst!$R$5:$W$9,MATCH(ROUNDUP((H$1)/10,0)*10,[1]Hugst!$R$4:$W$4,0))))</f>
        <v>937.45180949521432</v>
      </c>
      <c r="I235" s="168">
        <f ca="1">IF($C235-I$1&lt;År1,0,H234*(1-VLOOKUP($A235,[1]Hugst!$R$5:$W$9,MATCH(ROUNDUP((I$1)/10,0)*10,[1]Hugst!$R$4:$W$4,0))))</f>
        <v>901.42904508613208</v>
      </c>
      <c r="J235" s="168">
        <f ca="1">IF($C235-J$1&lt;År1,0,I234*(1-VLOOKUP($A235,[1]Hugst!$R$5:$W$9,MATCH(ROUNDUP((J$1)/10,0)*10,[1]Hugst!$R$4:$W$4,0))))</f>
        <v>849.94044949290674</v>
      </c>
      <c r="K235" s="168">
        <f ca="1">IF($C235-K$1&lt;År1,0,J234*(1-VLOOKUP($A235,[1]Hugst!$R$5:$W$9,MATCH(ROUNDUP((K$1)/10,0)*10,[1]Hugst!$R$4:$W$4,0))))</f>
        <v>776.38231834237979</v>
      </c>
      <c r="L235" s="168">
        <f ca="1">IF($C235-L$1&lt;År1,0,K234*(1-VLOOKUP($A235,[1]Hugst!$R$5:$W$9,MATCH(ROUNDUP((L$1)/10,0)*10,[1]Hugst!$R$4:$W$4,0))))</f>
        <v>1309.207875545449</v>
      </c>
      <c r="M235" s="168">
        <f ca="1">IF($C235-M$1&lt;År1,0,L234*(1-VLOOKUP($A235,[1]Hugst!$R$5:$W$9,MATCH(ROUNDUP((M$1)/10,0)*10,[1]Hugst!$R$4:$W$4,0))))</f>
        <v>1309.7169116023952</v>
      </c>
      <c r="N235" s="168">
        <f ca="1">IF($C235-N$1&lt;År1,0,M234*(1-VLOOKUP($A235,[1]Hugst!$R$5:$W$9,MATCH(ROUNDUP((N$1)/10,0)*10,[1]Hugst!$R$4:$W$4,0))))</f>
        <v>1312.1605535640083</v>
      </c>
      <c r="O235" s="168">
        <f ca="1">IF($C235-O$1&lt;År1,0,N234*(1-VLOOKUP($A235,[1]Hugst!$R$5:$W$9,MATCH(ROUNDUP((O$1)/10,0)*10,[1]Hugst!$R$4:$W$4,0))))</f>
        <v>1313.9921130888561</v>
      </c>
      <c r="P235" s="168">
        <f ca="1">IF($C235-P$1&lt;År1,0,O234*(1-VLOOKUP($A235,[1]Hugst!$R$5:$W$9,MATCH(ROUNDUP((P$1)/10,0)*10,[1]Hugst!$R$4:$W$4,0))))</f>
        <v>1311.6984798116919</v>
      </c>
      <c r="Q235" s="168">
        <f ca="1">IF($C235-Q$1&lt;År1,0,P234*(1-VLOOKUP($A235,[1]Hugst!$R$5:$W$9,MATCH(ROUNDUP((Q$1)/10,0)*10,[1]Hugst!$R$4:$W$4,0))))</f>
        <v>1306.925050812494</v>
      </c>
      <c r="R235" s="168">
        <f ca="1">IF($C235-R$1&lt;År1,0,Q234*(1-VLOOKUP($A235,[1]Hugst!$R$5:$W$9,MATCH(ROUNDUP((R$1)/10,0)*10,[1]Hugst!$R$4:$W$4,0))))</f>
        <v>1297.1946853925481</v>
      </c>
      <c r="S235" s="168">
        <f ca="1">IF($C235-S$1&lt;År1,0,R234*(1-VLOOKUP($A235,[1]Hugst!$R$5:$W$9,MATCH(ROUNDUP((S$1)/10,0)*10,[1]Hugst!$R$4:$W$4,0))))</f>
        <v>1277.5639710564806</v>
      </c>
      <c r="T235" s="168">
        <f ca="1">IF($C235-T$1&lt;År1,0,S234*(1-VLOOKUP($A235,[1]Hugst!$R$5:$W$9,MATCH(ROUNDUP((T$1)/10,0)*10,[1]Hugst!$R$4:$W$4,0))))</f>
        <v>1238.1677791954426</v>
      </c>
      <c r="U235" s="168">
        <f ca="1">IF($C235-U$1&lt;År1,0,T234*(1-VLOOKUP($A235,[1]Hugst!$R$5:$W$9,MATCH(ROUNDUP((U$1)/10,0)*10,[1]Hugst!$R$4:$W$4,0))))</f>
        <v>1159.319156452867</v>
      </c>
      <c r="V235" s="168">
        <f ca="1">IF($C235-V$1&lt;År1,0,U234*(1-VLOOKUP($A235,[1]Hugst!$R$5:$W$9,MATCH(ROUNDUP((V$1)/10,0)*10,[1]Hugst!$R$4:$W$4,0))))</f>
        <v>1001.7306201278897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562.15029919956066</v>
      </c>
      <c r="E236" s="168">
        <f t="shared" ca="1" si="5"/>
        <v>21.746177244735009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992.52779945291149</v>
      </c>
      <c r="G236" s="168">
        <f ca="1">IF($C236-G$1&lt;År1,0,F235*(1-VLOOKUP($A236,[1]Hugst!$R$5:$W$9,MATCH(ROUNDUP((G$1)/10,0)*10,[1]Hugst!$R$4:$W$4,0))))</f>
        <v>980.24061207881334</v>
      </c>
      <c r="H236" s="168">
        <f ca="1">IF($C236-H$1&lt;År1,0,G235*(1-VLOOKUP($A236,[1]Hugst!$R$5:$W$9,MATCH(ROUNDUP((H$1)/10,0)*10,[1]Hugst!$R$4:$W$4,0))))</f>
        <v>962.6401869136896</v>
      </c>
      <c r="I236" s="168">
        <f ca="1">IF($C236-I$1&lt;År1,0,H235*(1-VLOOKUP($A236,[1]Hugst!$R$5:$W$9,MATCH(ROUNDUP((I$1)/10,0)*10,[1]Hugst!$R$4:$W$4,0))))</f>
        <v>937.45180949521432</v>
      </c>
      <c r="J236" s="168">
        <f ca="1">IF($C236-J$1&lt;År1,0,I235*(1-VLOOKUP($A236,[1]Hugst!$R$5:$W$9,MATCH(ROUNDUP((J$1)/10,0)*10,[1]Hugst!$R$4:$W$4,0))))</f>
        <v>901.42904508613208</v>
      </c>
      <c r="K236" s="168">
        <f ca="1">IF($C236-K$1&lt;År1,0,J235*(1-VLOOKUP($A236,[1]Hugst!$R$5:$W$9,MATCH(ROUNDUP((K$1)/10,0)*10,[1]Hugst!$R$4:$W$4,0))))</f>
        <v>849.94044949290674</v>
      </c>
      <c r="L236" s="168">
        <f ca="1">IF($C236-L$1&lt;År1,0,K235*(1-VLOOKUP($A236,[1]Hugst!$R$5:$W$9,MATCH(ROUNDUP((L$1)/10,0)*10,[1]Hugst!$R$4:$W$4,0))))</f>
        <v>776.38231834237979</v>
      </c>
      <c r="M236" s="168">
        <f ca="1">IF($C236-M$1&lt;År1,0,L235*(1-VLOOKUP($A236,[1]Hugst!$R$5:$W$9,MATCH(ROUNDUP((M$1)/10,0)*10,[1]Hugst!$R$4:$W$4,0))))</f>
        <v>1309.207875545449</v>
      </c>
      <c r="N236" s="168">
        <f ca="1">IF($C236-N$1&lt;År1,0,M235*(1-VLOOKUP($A236,[1]Hugst!$R$5:$W$9,MATCH(ROUNDUP((N$1)/10,0)*10,[1]Hugst!$R$4:$W$4,0))))</f>
        <v>1309.7169116023952</v>
      </c>
      <c r="O236" s="168">
        <f ca="1">IF($C236-O$1&lt;År1,0,N235*(1-VLOOKUP($A236,[1]Hugst!$R$5:$W$9,MATCH(ROUNDUP((O$1)/10,0)*10,[1]Hugst!$R$4:$W$4,0))))</f>
        <v>1312.1605535640083</v>
      </c>
      <c r="P236" s="168">
        <f ca="1">IF($C236-P$1&lt;År1,0,O235*(1-VLOOKUP($A236,[1]Hugst!$R$5:$W$9,MATCH(ROUNDUP((P$1)/10,0)*10,[1]Hugst!$R$4:$W$4,0))))</f>
        <v>1311.1077401576854</v>
      </c>
      <c r="Q236" s="168">
        <f ca="1">IF($C236-Q$1&lt;År1,0,P235*(1-VLOOKUP($A236,[1]Hugst!$R$5:$W$9,MATCH(ROUNDUP((Q$1)/10,0)*10,[1]Hugst!$R$4:$W$4,0))))</f>
        <v>1308.819141685276</v>
      </c>
      <c r="R236" s="168">
        <f ca="1">IF($C236-R$1&lt;År1,0,Q235*(1-VLOOKUP($A236,[1]Hugst!$R$5:$W$9,MATCH(ROUNDUP((R$1)/10,0)*10,[1]Hugst!$R$4:$W$4,0))))</f>
        <v>1304.0561909448568</v>
      </c>
      <c r="S236" s="168">
        <f ca="1">IF($C236-S$1&lt;År1,0,R235*(1-VLOOKUP($A236,[1]Hugst!$R$5:$W$9,MATCH(ROUNDUP((S$1)/10,0)*10,[1]Hugst!$R$4:$W$4,0))))</f>
        <v>1294.3471848636375</v>
      </c>
      <c r="T236" s="168">
        <f ca="1">IF($C236-T$1&lt;År1,0,S235*(1-VLOOKUP($A236,[1]Hugst!$R$5:$W$9,MATCH(ROUNDUP((T$1)/10,0)*10,[1]Hugst!$R$4:$W$4,0))))</f>
        <v>1274.7595623395273</v>
      </c>
      <c r="U236" s="168">
        <f ca="1">IF($C236-U$1&lt;År1,0,T235*(1-VLOOKUP($A236,[1]Hugst!$R$5:$W$9,MATCH(ROUNDUP((U$1)/10,0)*10,[1]Hugst!$R$4:$W$4,0))))</f>
        <v>1235.4498499240378</v>
      </c>
      <c r="V236" s="168">
        <f ca="1">IF($C236-V$1&lt;År1,0,U235*(1-VLOOKUP($A236,[1]Hugst!$R$5:$W$9,MATCH(ROUNDUP((V$1)/10,0)*10,[1]Hugst!$R$4:$W$4,0))))</f>
        <v>1156.774309524068</v>
      </c>
      <c r="W236" s="168">
        <f ca="1">IF($C236-W$1&lt;År1,0,V235*(1-VLOOKUP($A236,[1]Hugst!$R$5:$W$9,MATCH(ROUNDUP((W$1)/10,0)*10,[1]Hugst!$R$4:$W$4,0))))</f>
        <v>999.53169925443819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567.88503531076947</v>
      </c>
      <c r="E237" s="168">
        <f t="shared" ca="1" si="5"/>
        <v>24.578794168373861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1001.0951524877592</v>
      </c>
      <c r="G237" s="168">
        <f ca="1">IF($C237-G$1&lt;År1,0,F236*(1-VLOOKUP($A237,[1]Hugst!$R$5:$W$9,MATCH(ROUNDUP((G$1)/10,0)*10,[1]Hugst!$R$4:$W$4,0))))</f>
        <v>992.52779945291149</v>
      </c>
      <c r="H237" s="168">
        <f ca="1">IF($C237-H$1&lt;År1,0,G236*(1-VLOOKUP($A237,[1]Hugst!$R$5:$W$9,MATCH(ROUNDUP((H$1)/10,0)*10,[1]Hugst!$R$4:$W$4,0))))</f>
        <v>980.24061207881334</v>
      </c>
      <c r="I237" s="168">
        <f ca="1">IF($C237-I$1&lt;År1,0,H236*(1-VLOOKUP($A237,[1]Hugst!$R$5:$W$9,MATCH(ROUNDUP((I$1)/10,0)*10,[1]Hugst!$R$4:$W$4,0))))</f>
        <v>962.6401869136896</v>
      </c>
      <c r="J237" s="168">
        <f ca="1">IF($C237-J$1&lt;År1,0,I236*(1-VLOOKUP($A237,[1]Hugst!$R$5:$W$9,MATCH(ROUNDUP((J$1)/10,0)*10,[1]Hugst!$R$4:$W$4,0))))</f>
        <v>937.45180949521432</v>
      </c>
      <c r="K237" s="168">
        <f ca="1">IF($C237-K$1&lt;År1,0,J236*(1-VLOOKUP($A237,[1]Hugst!$R$5:$W$9,MATCH(ROUNDUP((K$1)/10,0)*10,[1]Hugst!$R$4:$W$4,0))))</f>
        <v>901.42904508613208</v>
      </c>
      <c r="L237" s="168">
        <f ca="1">IF($C237-L$1&lt;År1,0,K236*(1-VLOOKUP($A237,[1]Hugst!$R$5:$W$9,MATCH(ROUNDUP((L$1)/10,0)*10,[1]Hugst!$R$4:$W$4,0))))</f>
        <v>849.94044949290674</v>
      </c>
      <c r="M237" s="168">
        <f ca="1">IF($C237-M$1&lt;År1,0,L236*(1-VLOOKUP($A237,[1]Hugst!$R$5:$W$9,MATCH(ROUNDUP((M$1)/10,0)*10,[1]Hugst!$R$4:$W$4,0))))</f>
        <v>776.38231834237979</v>
      </c>
      <c r="N237" s="168">
        <f ca="1">IF($C237-N$1&lt;År1,0,M236*(1-VLOOKUP($A237,[1]Hugst!$R$5:$W$9,MATCH(ROUNDUP((N$1)/10,0)*10,[1]Hugst!$R$4:$W$4,0))))</f>
        <v>1309.207875545449</v>
      </c>
      <c r="O237" s="168">
        <f ca="1">IF($C237-O$1&lt;År1,0,N236*(1-VLOOKUP($A237,[1]Hugst!$R$5:$W$9,MATCH(ROUNDUP((O$1)/10,0)*10,[1]Hugst!$R$4:$W$4,0))))</f>
        <v>1309.7169116023952</v>
      </c>
      <c r="P237" s="168">
        <f ca="1">IF($C237-P$1&lt;År1,0,O236*(1-VLOOKUP($A237,[1]Hugst!$R$5:$W$9,MATCH(ROUNDUP((P$1)/10,0)*10,[1]Hugst!$R$4:$W$4,0))))</f>
        <v>1309.2802011293556</v>
      </c>
      <c r="Q237" s="168">
        <f ca="1">IF($C237-Q$1&lt;År1,0,P236*(1-VLOOKUP($A237,[1]Hugst!$R$5:$W$9,MATCH(ROUNDUP((Q$1)/10,0)*10,[1]Hugst!$R$4:$W$4,0))))</f>
        <v>1308.2296987768514</v>
      </c>
      <c r="R237" s="168">
        <f ca="1">IF($C237-R$1&lt;År1,0,Q236*(1-VLOOKUP($A237,[1]Hugst!$R$5:$W$9,MATCH(ROUNDUP((R$1)/10,0)*10,[1]Hugst!$R$4:$W$4,0))))</f>
        <v>1305.9461240571864</v>
      </c>
      <c r="S237" s="168">
        <f ca="1">IF($C237-S$1&lt;År1,0,R236*(1-VLOOKUP($A237,[1]Hugst!$R$5:$W$9,MATCH(ROUNDUP((S$1)/10,0)*10,[1]Hugst!$R$4:$W$4,0))))</f>
        <v>1301.19362857449</v>
      </c>
      <c r="T237" s="168">
        <f ca="1">IF($C237-T$1&lt;År1,0,S236*(1-VLOOKUP($A237,[1]Hugst!$R$5:$W$9,MATCH(ROUNDUP((T$1)/10,0)*10,[1]Hugst!$R$4:$W$4,0))))</f>
        <v>1291.5059349456442</v>
      </c>
      <c r="U237" s="168">
        <f ca="1">IF($C237-U$1&lt;År1,0,T236*(1-VLOOKUP($A237,[1]Hugst!$R$5:$W$9,MATCH(ROUNDUP((U$1)/10,0)*10,[1]Hugst!$R$4:$W$4,0))))</f>
        <v>1271.9613096417088</v>
      </c>
      <c r="V237" s="168">
        <f ca="1">IF($C237-V$1&lt;År1,0,U236*(1-VLOOKUP($A237,[1]Hugst!$R$5:$W$9,MATCH(ROUNDUP((V$1)/10,0)*10,[1]Hugst!$R$4:$W$4,0))))</f>
        <v>1232.7378868388387</v>
      </c>
      <c r="W237" s="168">
        <f ca="1">IF($C237-W$1&lt;År1,0,V236*(1-VLOOKUP($A237,[1]Hugst!$R$5:$W$9,MATCH(ROUNDUP((W$1)/10,0)*10,[1]Hugst!$R$4:$W$4,0))))</f>
        <v>1154.235048844625</v>
      </c>
      <c r="X237" s="168">
        <f ca="1">IF($C237-X$1&lt;År1,0,W236*(1-VLOOKUP($A237,[1]Hugst!$R$5:$W$9,MATCH(ROUNDUP((X$1)/10,0)*10,[1]Hugst!$R$4:$W$4,0))))</f>
        <v>997.33760528046503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571.0274514592553</v>
      </c>
      <c r="E238" s="168">
        <f t="shared" ca="1" si="5"/>
        <v>27.399829060301272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1007.0586035281724</v>
      </c>
      <c r="G238" s="168">
        <f ca="1">IF($C238-G$1&lt;År1,0,F237*(1-VLOOKUP($A238,[1]Hugst!$R$5:$W$9,MATCH(ROUNDUP((G$1)/10,0)*10,[1]Hugst!$R$4:$W$4,0))))</f>
        <v>1001.0951524877592</v>
      </c>
      <c r="H238" s="168">
        <f ca="1">IF($C238-H$1&lt;År1,0,G237*(1-VLOOKUP($A238,[1]Hugst!$R$5:$W$9,MATCH(ROUNDUP((H$1)/10,0)*10,[1]Hugst!$R$4:$W$4,0))))</f>
        <v>992.52779945291149</v>
      </c>
      <c r="I238" s="168">
        <f ca="1">IF($C238-I$1&lt;År1,0,H237*(1-VLOOKUP($A238,[1]Hugst!$R$5:$W$9,MATCH(ROUNDUP((I$1)/10,0)*10,[1]Hugst!$R$4:$W$4,0))))</f>
        <v>980.24061207881334</v>
      </c>
      <c r="J238" s="168">
        <f ca="1">IF($C238-J$1&lt;År1,0,I237*(1-VLOOKUP($A238,[1]Hugst!$R$5:$W$9,MATCH(ROUNDUP((J$1)/10,0)*10,[1]Hugst!$R$4:$W$4,0))))</f>
        <v>962.6401869136896</v>
      </c>
      <c r="K238" s="168">
        <f ca="1">IF($C238-K$1&lt;År1,0,J237*(1-VLOOKUP($A238,[1]Hugst!$R$5:$W$9,MATCH(ROUNDUP((K$1)/10,0)*10,[1]Hugst!$R$4:$W$4,0))))</f>
        <v>937.45180949521432</v>
      </c>
      <c r="L238" s="168">
        <f ca="1">IF($C238-L$1&lt;År1,0,K237*(1-VLOOKUP($A238,[1]Hugst!$R$5:$W$9,MATCH(ROUNDUP((L$1)/10,0)*10,[1]Hugst!$R$4:$W$4,0))))</f>
        <v>901.42904508613208</v>
      </c>
      <c r="M238" s="168">
        <f ca="1">IF($C238-M$1&lt;År1,0,L237*(1-VLOOKUP($A238,[1]Hugst!$R$5:$W$9,MATCH(ROUNDUP((M$1)/10,0)*10,[1]Hugst!$R$4:$W$4,0))))</f>
        <v>849.94044949290674</v>
      </c>
      <c r="N238" s="168">
        <f ca="1">IF($C238-N$1&lt;År1,0,M237*(1-VLOOKUP($A238,[1]Hugst!$R$5:$W$9,MATCH(ROUNDUP((N$1)/10,0)*10,[1]Hugst!$R$4:$W$4,0))))</f>
        <v>776.38231834237979</v>
      </c>
      <c r="O238" s="168">
        <f ca="1">IF($C238-O$1&lt;År1,0,N237*(1-VLOOKUP($A238,[1]Hugst!$R$5:$W$9,MATCH(ROUNDUP((O$1)/10,0)*10,[1]Hugst!$R$4:$W$4,0))))</f>
        <v>1309.207875545449</v>
      </c>
      <c r="P238" s="168">
        <f ca="1">IF($C238-P$1&lt;År1,0,O237*(1-VLOOKUP($A238,[1]Hugst!$R$5:$W$9,MATCH(ROUNDUP((P$1)/10,0)*10,[1]Hugst!$R$4:$W$4,0))))</f>
        <v>1306.8419232598533</v>
      </c>
      <c r="Q238" s="168">
        <f ca="1">IF($C238-Q$1&lt;År1,0,P237*(1-VLOOKUP($A238,[1]Hugst!$R$5:$W$9,MATCH(ROUNDUP((Q$1)/10,0)*10,[1]Hugst!$R$4:$W$4,0))))</f>
        <v>1306.4061714195595</v>
      </c>
      <c r="R238" s="168">
        <f ca="1">IF($C238-R$1&lt;År1,0,Q237*(1-VLOOKUP($A238,[1]Hugst!$R$5:$W$9,MATCH(ROUNDUP((R$1)/10,0)*10,[1]Hugst!$R$4:$W$4,0))))</f>
        <v>1305.3579750478291</v>
      </c>
      <c r="S238" s="168">
        <f ca="1">IF($C238-S$1&lt;År1,0,R237*(1-VLOOKUP($A238,[1]Hugst!$R$5:$W$9,MATCH(ROUNDUP((S$1)/10,0)*10,[1]Hugst!$R$4:$W$4,0))))</f>
        <v>1303.0794130531583</v>
      </c>
      <c r="T238" s="168">
        <f ca="1">IF($C238-T$1&lt;År1,0,S237*(1-VLOOKUP($A238,[1]Hugst!$R$5:$W$9,MATCH(ROUNDUP((T$1)/10,0)*10,[1]Hugst!$R$4:$W$4,0))))</f>
        <v>1298.3373498776193</v>
      </c>
      <c r="U238" s="168">
        <f ca="1">IF($C238-U$1&lt;År1,0,T237*(1-VLOOKUP($A238,[1]Hugst!$R$5:$W$9,MATCH(ROUNDUP((U$1)/10,0)*10,[1]Hugst!$R$4:$W$4,0))))</f>
        <v>1288.6709219177146</v>
      </c>
      <c r="V238" s="168">
        <f ca="1">IF($C238-V$1&lt;År1,0,U237*(1-VLOOKUP($A238,[1]Hugst!$R$5:$W$9,MATCH(ROUNDUP((V$1)/10,0)*10,[1]Hugst!$R$4:$W$4,0))))</f>
        <v>1269.1691994498124</v>
      </c>
      <c r="W238" s="168">
        <f ca="1">IF($C238-W$1&lt;År1,0,V237*(1-VLOOKUP($A238,[1]Hugst!$R$5:$W$9,MATCH(ROUNDUP((W$1)/10,0)*10,[1]Hugst!$R$4:$W$4,0))))</f>
        <v>1230.0318768433388</v>
      </c>
      <c r="X238" s="168">
        <f ca="1">IF($C238-X$1&lt;År1,0,W237*(1-VLOOKUP($A238,[1]Hugst!$R$5:$W$9,MATCH(ROUNDUP((X$1)/10,0)*10,[1]Hugst!$R$4:$W$4,0))))</f>
        <v>1151.7013621520393</v>
      </c>
      <c r="Y238" s="168">
        <f ca="1">IF($C238-Y$1&lt;År1,0,X237*(1-VLOOKUP($A238,[1]Hugst!$R$5:$W$9,MATCH(ROUNDUP((Y$1)/10,0)*10,[1]Hugst!$R$4:$W$4,0))))</f>
        <v>995.14832761033722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572.35960312948555</v>
      </c>
      <c r="E239" s="168">
        <f t="shared" ca="1" si="5"/>
        <v>29.242677623205964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1010.2336037613073</v>
      </c>
      <c r="G239" s="168">
        <f ca="1">IF($C239-G$1&lt;År1,0,F238*(1-VLOOKUP($A239,[1]Hugst!$R$5:$W$9,MATCH(ROUNDUP((G$1)/10,0)*10,[1]Hugst!$R$4:$W$4,0))))</f>
        <v>1007.0586035281724</v>
      </c>
      <c r="H239" s="168">
        <f ca="1">IF($C239-H$1&lt;År1,0,G238*(1-VLOOKUP($A239,[1]Hugst!$R$5:$W$9,MATCH(ROUNDUP((H$1)/10,0)*10,[1]Hugst!$R$4:$W$4,0))))</f>
        <v>1001.0951524877592</v>
      </c>
      <c r="I239" s="168">
        <f ca="1">IF($C239-I$1&lt;År1,0,H238*(1-VLOOKUP($A239,[1]Hugst!$R$5:$W$9,MATCH(ROUNDUP((I$1)/10,0)*10,[1]Hugst!$R$4:$W$4,0))))</f>
        <v>992.52779945291149</v>
      </c>
      <c r="J239" s="168">
        <f ca="1">IF($C239-J$1&lt;År1,0,I238*(1-VLOOKUP($A239,[1]Hugst!$R$5:$W$9,MATCH(ROUNDUP((J$1)/10,0)*10,[1]Hugst!$R$4:$W$4,0))))</f>
        <v>980.24061207881334</v>
      </c>
      <c r="K239" s="168">
        <f ca="1">IF($C239-K$1&lt;År1,0,J238*(1-VLOOKUP($A239,[1]Hugst!$R$5:$W$9,MATCH(ROUNDUP((K$1)/10,0)*10,[1]Hugst!$R$4:$W$4,0))))</f>
        <v>962.6401869136896</v>
      </c>
      <c r="L239" s="168">
        <f ca="1">IF($C239-L$1&lt;År1,0,K238*(1-VLOOKUP($A239,[1]Hugst!$R$5:$W$9,MATCH(ROUNDUP((L$1)/10,0)*10,[1]Hugst!$R$4:$W$4,0))))</f>
        <v>937.45180949521432</v>
      </c>
      <c r="M239" s="168">
        <f ca="1">IF($C239-M$1&lt;År1,0,L238*(1-VLOOKUP($A239,[1]Hugst!$R$5:$W$9,MATCH(ROUNDUP((M$1)/10,0)*10,[1]Hugst!$R$4:$W$4,0))))</f>
        <v>901.42904508613208</v>
      </c>
      <c r="N239" s="168">
        <f ca="1">IF($C239-N$1&lt;År1,0,M238*(1-VLOOKUP($A239,[1]Hugst!$R$5:$W$9,MATCH(ROUNDUP((N$1)/10,0)*10,[1]Hugst!$R$4:$W$4,0))))</f>
        <v>849.94044949290674</v>
      </c>
      <c r="O239" s="168">
        <f ca="1">IF($C239-O$1&lt;År1,0,N238*(1-VLOOKUP($A239,[1]Hugst!$R$5:$W$9,MATCH(ROUNDUP((O$1)/10,0)*10,[1]Hugst!$R$4:$W$4,0))))</f>
        <v>776.38231834237979</v>
      </c>
      <c r="P239" s="168">
        <f ca="1">IF($C239-P$1&lt;År1,0,O238*(1-VLOOKUP($A239,[1]Hugst!$R$5:$W$9,MATCH(ROUNDUP((P$1)/10,0)*10,[1]Hugst!$R$4:$W$4,0))))</f>
        <v>1306.3340045991297</v>
      </c>
      <c r="Q239" s="168">
        <f ca="1">IF($C239-Q$1&lt;År1,0,P238*(1-VLOOKUP($A239,[1]Hugst!$R$5:$W$9,MATCH(ROUNDUP((Q$1)/10,0)*10,[1]Hugst!$R$4:$W$4,0))))</f>
        <v>1303.9732458673316</v>
      </c>
      <c r="R239" s="168">
        <f ca="1">IF($C239-R$1&lt;År1,0,Q238*(1-VLOOKUP($A239,[1]Hugst!$R$5:$W$9,MATCH(ROUNDUP((R$1)/10,0)*10,[1]Hugst!$R$4:$W$4,0))))</f>
        <v>1303.5384505554678</v>
      </c>
      <c r="S239" s="168">
        <f ca="1">IF($C239-S$1&lt;År1,0,R238*(1-VLOOKUP($A239,[1]Hugst!$R$5:$W$9,MATCH(ROUNDUP((S$1)/10,0)*10,[1]Hugst!$R$4:$W$4,0))))</f>
        <v>1302.4925551026022</v>
      </c>
      <c r="T239" s="168">
        <f ca="1">IF($C239-T$1&lt;År1,0,S238*(1-VLOOKUP($A239,[1]Hugst!$R$5:$W$9,MATCH(ROUNDUP((T$1)/10,0)*10,[1]Hugst!$R$4:$W$4,0))))</f>
        <v>1300.2189948293831</v>
      </c>
      <c r="U239" s="168">
        <f ca="1">IF($C239-U$1&lt;År1,0,T238*(1-VLOOKUP($A239,[1]Hugst!$R$5:$W$9,MATCH(ROUNDUP((U$1)/10,0)*10,[1]Hugst!$R$4:$W$4,0))))</f>
        <v>1295.4873410608147</v>
      </c>
      <c r="V239" s="168">
        <f ca="1">IF($C239-V$1&lt;År1,0,U238*(1-VLOOKUP($A239,[1]Hugst!$R$5:$W$9,MATCH(ROUNDUP((V$1)/10,0)*10,[1]Hugst!$R$4:$W$4,0))))</f>
        <v>1285.8421320891148</v>
      </c>
      <c r="W239" s="168">
        <f ca="1">IF($C239-W$1&lt;År1,0,V238*(1-VLOOKUP($A239,[1]Hugst!$R$5:$W$9,MATCH(ROUNDUP((W$1)/10,0)*10,[1]Hugst!$R$4:$W$4,0))))</f>
        <v>1266.3832182802885</v>
      </c>
      <c r="X239" s="168">
        <f ca="1">IF($C239-X$1&lt;År1,0,W238*(1-VLOOKUP($A239,[1]Hugst!$R$5:$W$9,MATCH(ROUNDUP((X$1)/10,0)*10,[1]Hugst!$R$4:$W$4,0))))</f>
        <v>1227.3318068697802</v>
      </c>
      <c r="Y239" s="168">
        <f ca="1">IF($C239-Y$1&lt;År1,0,X238*(1-VLOOKUP($A239,[1]Hugst!$R$5:$W$9,MATCH(ROUNDUP((Y$1)/10,0)*10,[1]Hugst!$R$4:$W$4,0))))</f>
        <v>1149.1732372107299</v>
      </c>
      <c r="Z239" s="168">
        <f ca="1">IF($C239-Z$1&lt;År1,0,Y238*(1-VLOOKUP($A239,[1]Hugst!$R$5:$W$9,MATCH(ROUNDUP((Z$1)/10,0)*10,[1]Hugst!$R$4:$W$4,0))))</f>
        <v>993.93473208886121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572.42890736310676</v>
      </c>
      <c r="E240" s="168">
        <f t="shared" ca="1" si="5"/>
        <v>29.762779623131792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1010.8230099948544</v>
      </c>
      <c r="G240" s="168">
        <f ca="1">IF($C240-G$1&lt;År1,0,F239*(1-VLOOKUP($A240,[1]Hugst!$R$5:$W$9,MATCH(ROUNDUP((G$1)/10,0)*10,[1]Hugst!$R$4:$W$4,0))))</f>
        <v>1010.2336037613073</v>
      </c>
      <c r="H240" s="168">
        <f ca="1">IF($C240-H$1&lt;År1,0,G239*(1-VLOOKUP($A240,[1]Hugst!$R$5:$W$9,MATCH(ROUNDUP((H$1)/10,0)*10,[1]Hugst!$R$4:$W$4,0))))</f>
        <v>1007.0586035281724</v>
      </c>
      <c r="I240" s="168">
        <f ca="1">IF($C240-I$1&lt;År1,0,H239*(1-VLOOKUP($A240,[1]Hugst!$R$5:$W$9,MATCH(ROUNDUP((I$1)/10,0)*10,[1]Hugst!$R$4:$W$4,0))))</f>
        <v>1001.0951524877592</v>
      </c>
      <c r="J240" s="168">
        <f ca="1">IF($C240-J$1&lt;År1,0,I239*(1-VLOOKUP($A240,[1]Hugst!$R$5:$W$9,MATCH(ROUNDUP((J$1)/10,0)*10,[1]Hugst!$R$4:$W$4,0))))</f>
        <v>992.52779945291149</v>
      </c>
      <c r="K240" s="168">
        <f ca="1">IF($C240-K$1&lt;År1,0,J239*(1-VLOOKUP($A240,[1]Hugst!$R$5:$W$9,MATCH(ROUNDUP((K$1)/10,0)*10,[1]Hugst!$R$4:$W$4,0))))</f>
        <v>980.24061207881334</v>
      </c>
      <c r="L240" s="168">
        <f ca="1">IF($C240-L$1&lt;År1,0,K239*(1-VLOOKUP($A240,[1]Hugst!$R$5:$W$9,MATCH(ROUNDUP((L$1)/10,0)*10,[1]Hugst!$R$4:$W$4,0))))</f>
        <v>962.6401869136896</v>
      </c>
      <c r="M240" s="168">
        <f ca="1">IF($C240-M$1&lt;År1,0,L239*(1-VLOOKUP($A240,[1]Hugst!$R$5:$W$9,MATCH(ROUNDUP((M$1)/10,0)*10,[1]Hugst!$R$4:$W$4,0))))</f>
        <v>937.45180949521432</v>
      </c>
      <c r="N240" s="168">
        <f ca="1">IF($C240-N$1&lt;År1,0,M239*(1-VLOOKUP($A240,[1]Hugst!$R$5:$W$9,MATCH(ROUNDUP((N$1)/10,0)*10,[1]Hugst!$R$4:$W$4,0))))</f>
        <v>901.42904508613208</v>
      </c>
      <c r="O240" s="168">
        <f ca="1">IF($C240-O$1&lt;År1,0,N239*(1-VLOOKUP($A240,[1]Hugst!$R$5:$W$9,MATCH(ROUNDUP((O$1)/10,0)*10,[1]Hugst!$R$4:$W$4,0))))</f>
        <v>849.94044949290674</v>
      </c>
      <c r="P240" s="168">
        <f ca="1">IF($C240-P$1&lt;År1,0,O239*(1-VLOOKUP($A240,[1]Hugst!$R$5:$W$9,MATCH(ROUNDUP((P$1)/10,0)*10,[1]Hugst!$R$4:$W$4,0))))</f>
        <v>774.67806447284772</v>
      </c>
      <c r="Q240" s="168">
        <f ca="1">IF($C240-Q$1&lt;År1,0,P239*(1-VLOOKUP($A240,[1]Hugst!$R$5:$W$9,MATCH(ROUNDUP((Q$1)/10,0)*10,[1]Hugst!$R$4:$W$4,0))))</f>
        <v>1303.4664421500097</v>
      </c>
      <c r="R240" s="168">
        <f ca="1">IF($C240-R$1&lt;År1,0,Q239*(1-VLOOKUP($A240,[1]Hugst!$R$5:$W$9,MATCH(ROUNDUP((R$1)/10,0)*10,[1]Hugst!$R$4:$W$4,0))))</f>
        <v>1301.1108655715252</v>
      </c>
      <c r="S240" s="168">
        <f ca="1">IF($C240-S$1&lt;År1,0,R239*(1-VLOOKUP($A240,[1]Hugst!$R$5:$W$9,MATCH(ROUNDUP((S$1)/10,0)*10,[1]Hugst!$R$4:$W$4,0))))</f>
        <v>1300.6770246883948</v>
      </c>
      <c r="T240" s="168">
        <f ca="1">IF($C240-T$1&lt;År1,0,S239*(1-VLOOKUP($A240,[1]Hugst!$R$5:$W$9,MATCH(ROUNDUP((T$1)/10,0)*10,[1]Hugst!$R$4:$W$4,0))))</f>
        <v>1299.6334251035964</v>
      </c>
      <c r="U240" s="168">
        <f ca="1">IF($C240-U$1&lt;År1,0,T239*(1-VLOOKUP($A240,[1]Hugst!$R$5:$W$9,MATCH(ROUNDUP((U$1)/10,0)*10,[1]Hugst!$R$4:$W$4,0))))</f>
        <v>1297.3648555724405</v>
      </c>
      <c r="V240" s="168">
        <f ca="1">IF($C240-V$1&lt;År1,0,U239*(1-VLOOKUP($A240,[1]Hugst!$R$5:$W$9,MATCH(ROUNDUP((V$1)/10,0)*10,[1]Hugst!$R$4:$W$4,0))))</f>
        <v>1292.6435883609252</v>
      </c>
      <c r="W240" s="168">
        <f ca="1">IF($C240-W$1&lt;År1,0,V239*(1-VLOOKUP($A240,[1]Hugst!$R$5:$W$9,MATCH(ROUNDUP((W$1)/10,0)*10,[1]Hugst!$R$4:$W$4,0))))</f>
        <v>1283.0195517991631</v>
      </c>
      <c r="X240" s="168">
        <f ca="1">IF($C240-X$1&lt;År1,0,W239*(1-VLOOKUP($A240,[1]Hugst!$R$5:$W$9,MATCH(ROUNDUP((X$1)/10,0)*10,[1]Hugst!$R$4:$W$4,0))))</f>
        <v>1263.6033526791855</v>
      </c>
      <c r="Y240" s="168">
        <f ca="1">IF($C240-Y$1&lt;År1,0,X239*(1-VLOOKUP($A240,[1]Hugst!$R$5:$W$9,MATCH(ROUNDUP((Y$1)/10,0)*10,[1]Hugst!$R$4:$W$4,0))))</f>
        <v>1224.6376638790905</v>
      </c>
      <c r="Z240" s="168">
        <f ca="1">IF($C240-Z$1&lt;År1,0,Y239*(1-VLOOKUP($A240,[1]Hugst!$R$5:$W$9,MATCH(ROUNDUP((Z$1)/10,0)*10,[1]Hugst!$R$4:$W$4,0))))</f>
        <v>1147.7718064336436</v>
      </c>
      <c r="AA240" s="168">
        <f ca="1">IF($C240-AA$1&lt;År1,0,Z239*(1-VLOOKUP($A240,[1]Hugst!$R$5:$W$9,MATCH(ROUNDUP((AA$1)/10,0)*10,[1]Hugst!$R$4:$W$4,0))))</f>
        <v>992.72261656192359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571.61853440078778</v>
      </c>
      <c r="E241" s="168">
        <f t="shared" ca="1" si="5"/>
        <v>30.370950978885958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1010.6208083882896</v>
      </c>
      <c r="G241" s="168">
        <f ca="1">IF($C241-G$1&lt;År1,0,F240*(1-VLOOKUP($A241,[1]Hugst!$R$5:$W$9,MATCH(ROUNDUP((G$1)/10,0)*10,[1]Hugst!$R$4:$W$4,0))))</f>
        <v>1010.8230099948544</v>
      </c>
      <c r="H241" s="168">
        <f ca="1">IF($C241-H$1&lt;År1,0,G240*(1-VLOOKUP($A241,[1]Hugst!$R$5:$W$9,MATCH(ROUNDUP((H$1)/10,0)*10,[1]Hugst!$R$4:$W$4,0))))</f>
        <v>1010.2336037613073</v>
      </c>
      <c r="I241" s="168">
        <f ca="1">IF($C241-I$1&lt;År1,0,H240*(1-VLOOKUP($A241,[1]Hugst!$R$5:$W$9,MATCH(ROUNDUP((I$1)/10,0)*10,[1]Hugst!$R$4:$W$4,0))))</f>
        <v>1007.0586035281724</v>
      </c>
      <c r="J241" s="168">
        <f ca="1">IF($C241-J$1&lt;År1,0,I240*(1-VLOOKUP($A241,[1]Hugst!$R$5:$W$9,MATCH(ROUNDUP((J$1)/10,0)*10,[1]Hugst!$R$4:$W$4,0))))</f>
        <v>1001.0951524877592</v>
      </c>
      <c r="K241" s="168">
        <f ca="1">IF($C241-K$1&lt;År1,0,J240*(1-VLOOKUP($A241,[1]Hugst!$R$5:$W$9,MATCH(ROUNDUP((K$1)/10,0)*10,[1]Hugst!$R$4:$W$4,0))))</f>
        <v>992.52779945291149</v>
      </c>
      <c r="L241" s="168">
        <f ca="1">IF($C241-L$1&lt;År1,0,K240*(1-VLOOKUP($A241,[1]Hugst!$R$5:$W$9,MATCH(ROUNDUP((L$1)/10,0)*10,[1]Hugst!$R$4:$W$4,0))))</f>
        <v>980.24061207881334</v>
      </c>
      <c r="M241" s="168">
        <f ca="1">IF($C241-M$1&lt;År1,0,L240*(1-VLOOKUP($A241,[1]Hugst!$R$5:$W$9,MATCH(ROUNDUP((M$1)/10,0)*10,[1]Hugst!$R$4:$W$4,0))))</f>
        <v>962.6401869136896</v>
      </c>
      <c r="N241" s="168">
        <f ca="1">IF($C241-N$1&lt;År1,0,M240*(1-VLOOKUP($A241,[1]Hugst!$R$5:$W$9,MATCH(ROUNDUP((N$1)/10,0)*10,[1]Hugst!$R$4:$W$4,0))))</f>
        <v>937.45180949521432</v>
      </c>
      <c r="O241" s="168">
        <f ca="1">IF($C241-O$1&lt;År1,0,N240*(1-VLOOKUP($A241,[1]Hugst!$R$5:$W$9,MATCH(ROUNDUP((O$1)/10,0)*10,[1]Hugst!$R$4:$W$4,0))))</f>
        <v>901.42904508613208</v>
      </c>
      <c r="P241" s="168">
        <f ca="1">IF($C241-P$1&lt;År1,0,O240*(1-VLOOKUP($A241,[1]Hugst!$R$5:$W$9,MATCH(ROUNDUP((P$1)/10,0)*10,[1]Hugst!$R$4:$W$4,0))))</f>
        <v>848.07472655499544</v>
      </c>
      <c r="Q241" s="168">
        <f ca="1">IF($C241-Q$1&lt;År1,0,P240*(1-VLOOKUP($A241,[1]Hugst!$R$5:$W$9,MATCH(ROUNDUP((Q$1)/10,0)*10,[1]Hugst!$R$4:$W$4,0))))</f>
        <v>772.97755164839509</v>
      </c>
      <c r="R241" s="168">
        <f ca="1">IF($C241-R$1&lt;År1,0,Q240*(1-VLOOKUP($A241,[1]Hugst!$R$5:$W$9,MATCH(ROUNDUP((R$1)/10,0)*10,[1]Hugst!$R$4:$W$4,0))))</f>
        <v>1300.6051743501682</v>
      </c>
      <c r="S241" s="168">
        <f ca="1">IF($C241-S$1&lt;År1,0,R240*(1-VLOOKUP($A241,[1]Hugst!$R$5:$W$9,MATCH(ROUNDUP((S$1)/10,0)*10,[1]Hugst!$R$4:$W$4,0))))</f>
        <v>1298.254768549539</v>
      </c>
      <c r="T241" s="168">
        <f ca="1">IF($C241-T$1&lt;År1,0,S240*(1-VLOOKUP($A241,[1]Hugst!$R$5:$W$9,MATCH(ROUNDUP((T$1)/10,0)*10,[1]Hugst!$R$4:$W$4,0))))</f>
        <v>1297.8218800000543</v>
      </c>
      <c r="U241" s="168">
        <f ca="1">IF($C241-U$1&lt;År1,0,T240*(1-VLOOKUP($A241,[1]Hugst!$R$5:$W$9,MATCH(ROUNDUP((U$1)/10,0)*10,[1]Hugst!$R$4:$W$4,0))))</f>
        <v>1296.7805712436129</v>
      </c>
      <c r="V241" s="168">
        <f ca="1">IF($C241-V$1&lt;År1,0,U240*(1-VLOOKUP($A241,[1]Hugst!$R$5:$W$9,MATCH(ROUNDUP((V$1)/10,0)*10,[1]Hugst!$R$4:$W$4,0))))</f>
        <v>1294.5169814992328</v>
      </c>
      <c r="W241" s="168">
        <f ca="1">IF($C241-W$1&lt;År1,0,V240*(1-VLOOKUP($A241,[1]Hugst!$R$5:$W$9,MATCH(ROUNDUP((W$1)/10,0)*10,[1]Hugst!$R$4:$W$4,0))))</f>
        <v>1289.806078045011</v>
      </c>
      <c r="X241" s="168">
        <f ca="1">IF($C241-X$1&lt;År1,0,W240*(1-VLOOKUP($A241,[1]Hugst!$R$5:$W$9,MATCH(ROUNDUP((X$1)/10,0)*10,[1]Hugst!$R$4:$W$4,0))))</f>
        <v>1280.2031674171649</v>
      </c>
      <c r="Y241" s="168">
        <f ca="1">IF($C241-Y$1&lt;År1,0,X240*(1-VLOOKUP($A241,[1]Hugst!$R$5:$W$9,MATCH(ROUNDUP((Y$1)/10,0)*10,[1]Hugst!$R$4:$W$4,0))))</f>
        <v>1260.8295892220849</v>
      </c>
      <c r="Z241" s="168">
        <f ca="1">IF($C241-Z$1&lt;År1,0,Y240*(1-VLOOKUP($A241,[1]Hugst!$R$5:$W$9,MATCH(ROUNDUP((Z$1)/10,0)*10,[1]Hugst!$R$4:$W$4,0))))</f>
        <v>1223.1442033133842</v>
      </c>
      <c r="AA241" s="168">
        <f ca="1">IF($C241-AA$1&lt;År1,0,Z240*(1-VLOOKUP($A241,[1]Hugst!$R$5:$W$9,MATCH(ROUNDUP((AA$1)/10,0)*10,[1]Hugst!$R$4:$W$4,0))))</f>
        <v>1146.3720847184807</v>
      </c>
      <c r="AB241" s="168">
        <f ca="1">IF($C241-AB$1&lt;År1,0,AA240*(1-VLOOKUP($A241,[1]Hugst!$R$5:$W$9,MATCH(ROUNDUP((AB$1)/10,0)*10,[1]Hugst!$R$4:$W$4,0))))</f>
        <v>991.51197922465292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570.19668183092199</v>
      </c>
      <c r="E242" s="168">
        <f t="shared" ca="1" si="5"/>
        <v>31.056955800464493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1009.8849606400023</v>
      </c>
      <c r="G242" s="168">
        <f ca="1">IF($C242-G$1&lt;År1,0,F241*(1-VLOOKUP($A242,[1]Hugst!$R$5:$W$9,MATCH(ROUNDUP((G$1)/10,0)*10,[1]Hugst!$R$4:$W$4,0))))</f>
        <v>1010.6208083882896</v>
      </c>
      <c r="H242" s="168">
        <f ca="1">IF($C242-H$1&lt;År1,0,G241*(1-VLOOKUP($A242,[1]Hugst!$R$5:$W$9,MATCH(ROUNDUP((H$1)/10,0)*10,[1]Hugst!$R$4:$W$4,0))))</f>
        <v>1010.8230099948544</v>
      </c>
      <c r="I242" s="168">
        <f ca="1">IF($C242-I$1&lt;År1,0,H241*(1-VLOOKUP($A242,[1]Hugst!$R$5:$W$9,MATCH(ROUNDUP((I$1)/10,0)*10,[1]Hugst!$R$4:$W$4,0))))</f>
        <v>1010.2336037613073</v>
      </c>
      <c r="J242" s="168">
        <f ca="1">IF($C242-J$1&lt;År1,0,I241*(1-VLOOKUP($A242,[1]Hugst!$R$5:$W$9,MATCH(ROUNDUP((J$1)/10,0)*10,[1]Hugst!$R$4:$W$4,0))))</f>
        <v>1007.0586035281724</v>
      </c>
      <c r="K242" s="168">
        <f ca="1">IF($C242-K$1&lt;År1,0,J241*(1-VLOOKUP($A242,[1]Hugst!$R$5:$W$9,MATCH(ROUNDUP((K$1)/10,0)*10,[1]Hugst!$R$4:$W$4,0))))</f>
        <v>1001.0951524877592</v>
      </c>
      <c r="L242" s="168">
        <f ca="1">IF($C242-L$1&lt;År1,0,K241*(1-VLOOKUP($A242,[1]Hugst!$R$5:$W$9,MATCH(ROUNDUP((L$1)/10,0)*10,[1]Hugst!$R$4:$W$4,0))))</f>
        <v>992.52779945291149</v>
      </c>
      <c r="M242" s="168">
        <f ca="1">IF($C242-M$1&lt;År1,0,L241*(1-VLOOKUP($A242,[1]Hugst!$R$5:$W$9,MATCH(ROUNDUP((M$1)/10,0)*10,[1]Hugst!$R$4:$W$4,0))))</f>
        <v>980.24061207881334</v>
      </c>
      <c r="N242" s="168">
        <f ca="1">IF($C242-N$1&lt;År1,0,M241*(1-VLOOKUP($A242,[1]Hugst!$R$5:$W$9,MATCH(ROUNDUP((N$1)/10,0)*10,[1]Hugst!$R$4:$W$4,0))))</f>
        <v>962.6401869136896</v>
      </c>
      <c r="O242" s="168">
        <f ca="1">IF($C242-O$1&lt;År1,0,N241*(1-VLOOKUP($A242,[1]Hugst!$R$5:$W$9,MATCH(ROUNDUP((O$1)/10,0)*10,[1]Hugst!$R$4:$W$4,0))))</f>
        <v>937.45180949521432</v>
      </c>
      <c r="P242" s="168">
        <f ca="1">IF($C242-P$1&lt;År1,0,O241*(1-VLOOKUP($A242,[1]Hugst!$R$5:$W$9,MATCH(ROUNDUP((P$1)/10,0)*10,[1]Hugst!$R$4:$W$4,0))))</f>
        <v>899.45029840179666</v>
      </c>
      <c r="Q242" s="168">
        <f ca="1">IF($C242-Q$1&lt;År1,0,P241*(1-VLOOKUP($A242,[1]Hugst!$R$5:$W$9,MATCH(ROUNDUP((Q$1)/10,0)*10,[1]Hugst!$R$4:$W$4,0))))</f>
        <v>846.21309910646005</v>
      </c>
      <c r="R242" s="168">
        <f ca="1">IF($C242-R$1&lt;År1,0,Q241*(1-VLOOKUP($A242,[1]Hugst!$R$5:$W$9,MATCH(ROUNDUP((R$1)/10,0)*10,[1]Hugst!$R$4:$W$4,0))))</f>
        <v>771.28077165697175</v>
      </c>
      <c r="S242" s="168">
        <f ca="1">IF($C242-S$1&lt;År1,0,R241*(1-VLOOKUP($A242,[1]Hugst!$R$5:$W$9,MATCH(ROUNDUP((S$1)/10,0)*10,[1]Hugst!$R$4:$W$4,0))))</f>
        <v>1297.7501873820825</v>
      </c>
      <c r="T242" s="168">
        <f ca="1">IF($C242-T$1&lt;År1,0,S241*(1-VLOOKUP($A242,[1]Hugst!$R$5:$W$9,MATCH(ROUNDUP((T$1)/10,0)*10,[1]Hugst!$R$4:$W$4,0))))</f>
        <v>1295.4049410088205</v>
      </c>
      <c r="U242" s="168">
        <f ca="1">IF($C242-U$1&lt;År1,0,T241*(1-VLOOKUP($A242,[1]Hugst!$R$5:$W$9,MATCH(ROUNDUP((U$1)/10,0)*10,[1]Hugst!$R$4:$W$4,0))))</f>
        <v>1294.9730027024932</v>
      </c>
      <c r="V242" s="168">
        <f ca="1">IF($C242-V$1&lt;År1,0,U241*(1-VLOOKUP($A242,[1]Hugst!$R$5:$W$9,MATCH(ROUNDUP((V$1)/10,0)*10,[1]Hugst!$R$4:$W$4,0))))</f>
        <v>1293.933979745761</v>
      </c>
      <c r="W242" s="168">
        <f ca="1">IF($C242-W$1&lt;År1,0,V241*(1-VLOOKUP($A242,[1]Hugst!$R$5:$W$9,MATCH(ROUNDUP((W$1)/10,0)*10,[1]Hugst!$R$4:$W$4,0))))</f>
        <v>1291.6753588569175</v>
      </c>
      <c r="X242" s="168">
        <f ca="1">IF($C242-X$1&lt;År1,0,W241*(1-VLOOKUP($A242,[1]Hugst!$R$5:$W$9,MATCH(ROUNDUP((X$1)/10,0)*10,[1]Hugst!$R$4:$W$4,0))))</f>
        <v>1286.974796410278</v>
      </c>
      <c r="Y242" s="168">
        <f ca="1">IF($C242-Y$1&lt;År1,0,X241*(1-VLOOKUP($A242,[1]Hugst!$R$5:$W$9,MATCH(ROUNDUP((Y$1)/10,0)*10,[1]Hugst!$R$4:$W$4,0))))</f>
        <v>1277.3929653423468</v>
      </c>
      <c r="Z242" s="168">
        <f ca="1">IF($C242-Z$1&lt;År1,0,Y241*(1-VLOOKUP($A242,[1]Hugst!$R$5:$W$9,MATCH(ROUNDUP((Z$1)/10,0)*10,[1]Hugst!$R$4:$W$4,0))))</f>
        <v>1259.291992162058</v>
      </c>
      <c r="AA242" s="168">
        <f ca="1">IF($C242-AA$1&lt;År1,0,Z241*(1-VLOOKUP($A242,[1]Hugst!$R$5:$W$9,MATCH(ROUNDUP((AA$1)/10,0)*10,[1]Hugst!$R$4:$W$4,0))))</f>
        <v>1221.6525640410507</v>
      </c>
      <c r="AB242" s="168">
        <f ca="1">IF($C242-AB$1&lt;År1,0,AA241*(1-VLOOKUP($A242,[1]Hugst!$R$5:$W$9,MATCH(ROUNDUP((AB$1)/10,0)*10,[1]Hugst!$R$4:$W$4,0))))</f>
        <v>1144.9740699810191</v>
      </c>
      <c r="AC242" s="168">
        <f ca="1">IF($C242-AC$1&lt;År1,0,AB241*(1-VLOOKUP($A242,[1]Hugst!$R$5:$W$9,MATCH(ROUNDUP((AC$1)/10,0)*10,[1]Hugst!$R$4:$W$4,0))))</f>
        <v>990.30281827437898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568.35106649326804</v>
      </c>
      <c r="E243" s="168">
        <f t="shared" ca="1" si="5"/>
        <v>31.805864939495223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1008.7882544413791</v>
      </c>
      <c r="G243" s="168">
        <f ca="1">IF($C243-G$1&lt;År1,0,F242*(1-VLOOKUP($A243,[1]Hugst!$R$5:$W$9,MATCH(ROUNDUP((G$1)/10,0)*10,[1]Hugst!$R$4:$W$4,0))))</f>
        <v>1009.8849606400023</v>
      </c>
      <c r="H243" s="168">
        <f ca="1">IF($C243-H$1&lt;År1,0,G242*(1-VLOOKUP($A243,[1]Hugst!$R$5:$W$9,MATCH(ROUNDUP((H$1)/10,0)*10,[1]Hugst!$R$4:$W$4,0))))</f>
        <v>1010.6208083882896</v>
      </c>
      <c r="I243" s="168">
        <f ca="1">IF($C243-I$1&lt;År1,0,H242*(1-VLOOKUP($A243,[1]Hugst!$R$5:$W$9,MATCH(ROUNDUP((I$1)/10,0)*10,[1]Hugst!$R$4:$W$4,0))))</f>
        <v>1010.8230099948544</v>
      </c>
      <c r="J243" s="168">
        <f ca="1">IF($C243-J$1&lt;År1,0,I242*(1-VLOOKUP($A243,[1]Hugst!$R$5:$W$9,MATCH(ROUNDUP((J$1)/10,0)*10,[1]Hugst!$R$4:$W$4,0))))</f>
        <v>1010.2336037613073</v>
      </c>
      <c r="K243" s="168">
        <f ca="1">IF($C243-K$1&lt;År1,0,J242*(1-VLOOKUP($A243,[1]Hugst!$R$5:$W$9,MATCH(ROUNDUP((K$1)/10,0)*10,[1]Hugst!$R$4:$W$4,0))))</f>
        <v>1007.0586035281724</v>
      </c>
      <c r="L243" s="168">
        <f ca="1">IF($C243-L$1&lt;År1,0,K242*(1-VLOOKUP($A243,[1]Hugst!$R$5:$W$9,MATCH(ROUNDUP((L$1)/10,0)*10,[1]Hugst!$R$4:$W$4,0))))</f>
        <v>1001.0951524877592</v>
      </c>
      <c r="M243" s="168">
        <f ca="1">IF($C243-M$1&lt;År1,0,L242*(1-VLOOKUP($A243,[1]Hugst!$R$5:$W$9,MATCH(ROUNDUP((M$1)/10,0)*10,[1]Hugst!$R$4:$W$4,0))))</f>
        <v>992.52779945291149</v>
      </c>
      <c r="N243" s="168">
        <f ca="1">IF($C243-N$1&lt;År1,0,M242*(1-VLOOKUP($A243,[1]Hugst!$R$5:$W$9,MATCH(ROUNDUP((N$1)/10,0)*10,[1]Hugst!$R$4:$W$4,0))))</f>
        <v>980.24061207881334</v>
      </c>
      <c r="O243" s="168">
        <f ca="1">IF($C243-O$1&lt;År1,0,N242*(1-VLOOKUP($A243,[1]Hugst!$R$5:$W$9,MATCH(ROUNDUP((O$1)/10,0)*10,[1]Hugst!$R$4:$W$4,0))))</f>
        <v>962.6401869136896</v>
      </c>
      <c r="P243" s="168">
        <f ca="1">IF($C243-P$1&lt;År1,0,O242*(1-VLOOKUP($A243,[1]Hugst!$R$5:$W$9,MATCH(ROUNDUP((P$1)/10,0)*10,[1]Hugst!$R$4:$W$4,0))))</f>
        <v>935.39398844998095</v>
      </c>
      <c r="Q243" s="168">
        <f ca="1">IF($C243-Q$1&lt;År1,0,P242*(1-VLOOKUP($A243,[1]Hugst!$R$5:$W$9,MATCH(ROUNDUP((Q$1)/10,0)*10,[1]Hugst!$R$4:$W$4,0))))</f>
        <v>897.47589530774394</v>
      </c>
      <c r="R243" s="168">
        <f ca="1">IF($C243-R$1&lt;År1,0,Q242*(1-VLOOKUP($A243,[1]Hugst!$R$5:$W$9,MATCH(ROUNDUP((R$1)/10,0)*10,[1]Hugst!$R$4:$W$4,0))))</f>
        <v>844.35555815720193</v>
      </c>
      <c r="S243" s="168">
        <f ca="1">IF($C243-S$1&lt;År1,0,R242*(1-VLOOKUP($A243,[1]Hugst!$R$5:$W$9,MATCH(ROUNDUP((S$1)/10,0)*10,[1]Hugst!$R$4:$W$4,0))))</f>
        <v>769.58771630455396</v>
      </c>
      <c r="T243" s="168">
        <f ca="1">IF($C243-T$1&lt;År1,0,S242*(1-VLOOKUP($A243,[1]Hugst!$R$5:$W$9,MATCH(ROUNDUP((T$1)/10,0)*10,[1]Hugst!$R$4:$W$4,0))))</f>
        <v>1294.9014674585608</v>
      </c>
      <c r="U243" s="168">
        <f ca="1">IF($C243-U$1&lt;År1,0,T242*(1-VLOOKUP($A243,[1]Hugst!$R$5:$W$9,MATCH(ROUNDUP((U$1)/10,0)*10,[1]Hugst!$R$4:$W$4,0))))</f>
        <v>1292.5613691870938</v>
      </c>
      <c r="V243" s="168">
        <f ca="1">IF($C243-V$1&lt;År1,0,U242*(1-VLOOKUP($A243,[1]Hugst!$R$5:$W$9,MATCH(ROUNDUP((V$1)/10,0)*10,[1]Hugst!$R$4:$W$4,0))))</f>
        <v>1292.1303790380243</v>
      </c>
      <c r="W243" s="168">
        <f ca="1">IF($C243-W$1&lt;År1,0,V242*(1-VLOOKUP($A243,[1]Hugst!$R$5:$W$9,MATCH(ROUNDUP((W$1)/10,0)*10,[1]Hugst!$R$4:$W$4,0))))</f>
        <v>1291.0936368633922</v>
      </c>
      <c r="X243" s="168">
        <f ca="1">IF($C243-X$1&lt;År1,0,W242*(1-VLOOKUP($A243,[1]Hugst!$R$5:$W$9,MATCH(ROUNDUP((X$1)/10,0)*10,[1]Hugst!$R$4:$W$4,0))))</f>
        <v>1288.8399739228412</v>
      </c>
      <c r="Y243" s="168">
        <f ca="1">IF($C243-Y$1&lt;År1,0,X242*(1-VLOOKUP($A243,[1]Hugst!$R$5:$W$9,MATCH(ROUNDUP((Y$1)/10,0)*10,[1]Hugst!$R$4:$W$4,0))))</f>
        <v>1284.1497297840115</v>
      </c>
      <c r="Z243" s="168">
        <f ca="1">IF($C243-Z$1&lt;År1,0,Y242*(1-VLOOKUP($A243,[1]Hugst!$R$5:$W$9,MATCH(ROUNDUP((Z$1)/10,0)*10,[1]Hugst!$R$4:$W$4,0))))</f>
        <v>1275.8351690431489</v>
      </c>
      <c r="AA243" s="168">
        <f ca="1">IF($C243-AA$1&lt;År1,0,Z242*(1-VLOOKUP($A243,[1]Hugst!$R$5:$W$9,MATCH(ROUNDUP((AA$1)/10,0)*10,[1]Hugst!$R$4:$W$4,0))))</f>
        <v>1257.756270220397</v>
      </c>
      <c r="AB243" s="168">
        <f ca="1">IF($C243-AB$1&lt;År1,0,AA242*(1-VLOOKUP($A243,[1]Hugst!$R$5:$W$9,MATCH(ROUNDUP((AB$1)/10,0)*10,[1]Hugst!$R$4:$W$4,0))))</f>
        <v>1220.1627438410007</v>
      </c>
      <c r="AC243" s="168">
        <f ca="1">IF($C243-AC$1&lt;År1,0,AB242*(1-VLOOKUP($A243,[1]Hugst!$R$5:$W$9,MATCH(ROUNDUP((AC$1)/10,0)*10,[1]Hugst!$R$4:$W$4,0))))</f>
        <v>1143.5777601395787</v>
      </c>
      <c r="AD243" s="168">
        <f ca="1">IF($C243-AD$1&lt;År1,0,AC242*(1-VLOOKUP($A243,[1]Hugst!$R$5:$W$9,MATCH(ROUNDUP((AD$1)/10,0)*10,[1]Hugst!$R$4:$W$4,0))))</f>
        <v>989.09513191062979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566.21306881084831</v>
      </c>
      <c r="E244" s="168">
        <f t="shared" ca="1" si="5"/>
        <v>32.603342821734259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1007.4477346411984</v>
      </c>
      <c r="G244" s="168">
        <f ca="1">IF($C244-G$1&lt;År1,0,F243*(1-VLOOKUP($A244,[1]Hugst!$R$5:$W$9,MATCH(ROUNDUP((G$1)/10,0)*10,[1]Hugst!$R$4:$W$4,0))))</f>
        <v>1008.7882544413791</v>
      </c>
      <c r="H244" s="168">
        <f ca="1">IF($C244-H$1&lt;År1,0,G243*(1-VLOOKUP($A244,[1]Hugst!$R$5:$W$9,MATCH(ROUNDUP((H$1)/10,0)*10,[1]Hugst!$R$4:$W$4,0))))</f>
        <v>1009.8849606400023</v>
      </c>
      <c r="I244" s="168">
        <f ca="1">IF($C244-I$1&lt;År1,0,H243*(1-VLOOKUP($A244,[1]Hugst!$R$5:$W$9,MATCH(ROUNDUP((I$1)/10,0)*10,[1]Hugst!$R$4:$W$4,0))))</f>
        <v>1010.6208083882896</v>
      </c>
      <c r="J244" s="168">
        <f ca="1">IF($C244-J$1&lt;År1,0,I243*(1-VLOOKUP($A244,[1]Hugst!$R$5:$W$9,MATCH(ROUNDUP((J$1)/10,0)*10,[1]Hugst!$R$4:$W$4,0))))</f>
        <v>1010.8230099948544</v>
      </c>
      <c r="K244" s="168">
        <f ca="1">IF($C244-K$1&lt;År1,0,J243*(1-VLOOKUP($A244,[1]Hugst!$R$5:$W$9,MATCH(ROUNDUP((K$1)/10,0)*10,[1]Hugst!$R$4:$W$4,0))))</f>
        <v>1010.2336037613073</v>
      </c>
      <c r="L244" s="168">
        <f ca="1">IF($C244-L$1&lt;År1,0,K243*(1-VLOOKUP($A244,[1]Hugst!$R$5:$W$9,MATCH(ROUNDUP((L$1)/10,0)*10,[1]Hugst!$R$4:$W$4,0))))</f>
        <v>1007.0586035281724</v>
      </c>
      <c r="M244" s="168">
        <f ca="1">IF($C244-M$1&lt;År1,0,L243*(1-VLOOKUP($A244,[1]Hugst!$R$5:$W$9,MATCH(ROUNDUP((M$1)/10,0)*10,[1]Hugst!$R$4:$W$4,0))))</f>
        <v>1001.0951524877592</v>
      </c>
      <c r="N244" s="168">
        <f ca="1">IF($C244-N$1&lt;År1,0,M243*(1-VLOOKUP($A244,[1]Hugst!$R$5:$W$9,MATCH(ROUNDUP((N$1)/10,0)*10,[1]Hugst!$R$4:$W$4,0))))</f>
        <v>992.52779945291149</v>
      </c>
      <c r="O244" s="168">
        <f ca="1">IF($C244-O$1&lt;År1,0,N243*(1-VLOOKUP($A244,[1]Hugst!$R$5:$W$9,MATCH(ROUNDUP((O$1)/10,0)*10,[1]Hugst!$R$4:$W$4,0))))</f>
        <v>980.24061207881334</v>
      </c>
      <c r="P244" s="168">
        <f ca="1">IF($C244-P$1&lt;År1,0,O243*(1-VLOOKUP($A244,[1]Hugst!$R$5:$W$9,MATCH(ROUNDUP((P$1)/10,0)*10,[1]Hugst!$R$4:$W$4,0))))</f>
        <v>960.52707430826933</v>
      </c>
      <c r="Q244" s="168">
        <f ca="1">IF($C244-Q$1&lt;År1,0,P243*(1-VLOOKUP($A244,[1]Hugst!$R$5:$W$9,MATCH(ROUNDUP((Q$1)/10,0)*10,[1]Hugst!$R$4:$W$4,0))))</f>
        <v>933.34068457289561</v>
      </c>
      <c r="R244" s="168">
        <f ca="1">IF($C244-R$1&lt;År1,0,Q243*(1-VLOOKUP($A244,[1]Hugst!$R$5:$W$9,MATCH(ROUNDUP((R$1)/10,0)*10,[1]Hugst!$R$4:$W$4,0))))</f>
        <v>895.50582626926348</v>
      </c>
      <c r="S244" s="168">
        <f ca="1">IF($C244-S$1&lt;År1,0,R243*(1-VLOOKUP($A244,[1]Hugst!$R$5:$W$9,MATCH(ROUNDUP((S$1)/10,0)*10,[1]Hugst!$R$4:$W$4,0))))</f>
        <v>842.50209473685686</v>
      </c>
      <c r="T244" s="168">
        <f ca="1">IF($C244-T$1&lt;År1,0,S243*(1-VLOOKUP($A244,[1]Hugst!$R$5:$W$9,MATCH(ROUNDUP((T$1)/10,0)*10,[1]Hugst!$R$4:$W$4,0))))</f>
        <v>767.89837741510496</v>
      </c>
      <c r="U244" s="168">
        <f ca="1">IF($C244-U$1&lt;År1,0,T243*(1-VLOOKUP($A244,[1]Hugst!$R$5:$W$9,MATCH(ROUNDUP((U$1)/10,0)*10,[1]Hugst!$R$4:$W$4,0))))</f>
        <v>1292.0590008226761</v>
      </c>
      <c r="V244" s="168">
        <f ca="1">IF($C244-V$1&lt;År1,0,U243*(1-VLOOKUP($A244,[1]Hugst!$R$5:$W$9,MATCH(ROUNDUP((V$1)/10,0)*10,[1]Hugst!$R$4:$W$4,0))))</f>
        <v>1289.7240393522927</v>
      </c>
      <c r="W244" s="168">
        <f ca="1">IF($C244-W$1&lt;År1,0,V243*(1-VLOOKUP($A244,[1]Hugst!$R$5:$W$9,MATCH(ROUNDUP((W$1)/10,0)*10,[1]Hugst!$R$4:$W$4,0))))</f>
        <v>1289.2939952791603</v>
      </c>
      <c r="X244" s="168">
        <f ca="1">IF($C244-X$1&lt;År1,0,W243*(1-VLOOKUP($A244,[1]Hugst!$R$5:$W$9,MATCH(ROUNDUP((X$1)/10,0)*10,[1]Hugst!$R$4:$W$4,0))))</f>
        <v>1288.2595288800335</v>
      </c>
      <c r="Y244" s="168">
        <f ca="1">IF($C244-Y$1&lt;År1,0,X243*(1-VLOOKUP($A244,[1]Hugst!$R$5:$W$9,MATCH(ROUNDUP((Y$1)/10,0)*10,[1]Hugst!$R$4:$W$4,0))))</f>
        <v>1286.0108130044739</v>
      </c>
      <c r="Z244" s="168">
        <f ca="1">IF($C244-Z$1&lt;År1,0,Y243*(1-VLOOKUP($A244,[1]Hugst!$R$5:$W$9,MATCH(ROUNDUP((Z$1)/10,0)*10,[1]Hugst!$R$4:$W$4,0))))</f>
        <v>1282.5836935281773</v>
      </c>
      <c r="AA244" s="168">
        <f ca="1">IF($C244-AA$1&lt;År1,0,Z243*(1-VLOOKUP($A244,[1]Hugst!$R$5:$W$9,MATCH(ROUNDUP((AA$1)/10,0)*10,[1]Hugst!$R$4:$W$4,0))))</f>
        <v>1274.2792724955352</v>
      </c>
      <c r="AB244" s="168">
        <f ca="1">IF($C244-AB$1&lt;År1,0,AA243*(1-VLOOKUP($A244,[1]Hugst!$R$5:$W$9,MATCH(ROUNDUP((AB$1)/10,0)*10,[1]Hugst!$R$4:$W$4,0))))</f>
        <v>1256.2224211103721</v>
      </c>
      <c r="AC244" s="168">
        <f ca="1">IF($C244-AC$1&lt;År1,0,AB243*(1-VLOOKUP($A244,[1]Hugst!$R$5:$W$9,MATCH(ROUNDUP((AC$1)/10,0)*10,[1]Hugst!$R$4:$W$4,0))))</f>
        <v>1218.6747404948533</v>
      </c>
      <c r="AD244" s="168">
        <f ca="1">IF($C244-AD$1&lt;År1,0,AC243*(1-VLOOKUP($A244,[1]Hugst!$R$5:$W$9,MATCH(ROUNDUP((AD$1)/10,0)*10,[1]Hugst!$R$4:$W$4,0))))</f>
        <v>1142.1831531150183</v>
      </c>
      <c r="AE244" s="168">
        <f ca="1">IF($C244-AE$1&lt;År1,0,AD243*(1-VLOOKUP($A244,[1]Hugst!$R$5:$W$9,MATCH(ROUNDUP((AE$1)/10,0)*10,[1]Hugst!$R$4:$W$4,0))))</f>
        <v>987.88891833512901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563.87463382183614</v>
      </c>
      <c r="E245" s="168">
        <f t="shared" ca="1" si="5"/>
        <v>33.437408820449491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1005.9433656509015</v>
      </c>
      <c r="G245" s="168">
        <f ca="1">IF($C245-G$1&lt;År1,0,F244*(1-VLOOKUP($A245,[1]Hugst!$R$5:$W$9,MATCH(ROUNDUP((G$1)/10,0)*10,[1]Hugst!$R$4:$W$4,0))))</f>
        <v>1007.4477346411984</v>
      </c>
      <c r="H245" s="168">
        <f ca="1">IF($C245-H$1&lt;År1,0,G244*(1-VLOOKUP($A245,[1]Hugst!$R$5:$W$9,MATCH(ROUNDUP((H$1)/10,0)*10,[1]Hugst!$R$4:$W$4,0))))</f>
        <v>1008.7882544413791</v>
      </c>
      <c r="I245" s="168">
        <f ca="1">IF($C245-I$1&lt;År1,0,H244*(1-VLOOKUP($A245,[1]Hugst!$R$5:$W$9,MATCH(ROUNDUP((I$1)/10,0)*10,[1]Hugst!$R$4:$W$4,0))))</f>
        <v>1009.8849606400023</v>
      </c>
      <c r="J245" s="168">
        <f ca="1">IF($C245-J$1&lt;År1,0,I244*(1-VLOOKUP($A245,[1]Hugst!$R$5:$W$9,MATCH(ROUNDUP((J$1)/10,0)*10,[1]Hugst!$R$4:$W$4,0))))</f>
        <v>1010.6208083882896</v>
      </c>
      <c r="K245" s="168">
        <f ca="1">IF($C245-K$1&lt;År1,0,J244*(1-VLOOKUP($A245,[1]Hugst!$R$5:$W$9,MATCH(ROUNDUP((K$1)/10,0)*10,[1]Hugst!$R$4:$W$4,0))))</f>
        <v>1010.8230099948544</v>
      </c>
      <c r="L245" s="168">
        <f ca="1">IF($C245-L$1&lt;År1,0,K244*(1-VLOOKUP($A245,[1]Hugst!$R$5:$W$9,MATCH(ROUNDUP((L$1)/10,0)*10,[1]Hugst!$R$4:$W$4,0))))</f>
        <v>1010.2336037613073</v>
      </c>
      <c r="M245" s="168">
        <f ca="1">IF($C245-M$1&lt;År1,0,L244*(1-VLOOKUP($A245,[1]Hugst!$R$5:$W$9,MATCH(ROUNDUP((M$1)/10,0)*10,[1]Hugst!$R$4:$W$4,0))))</f>
        <v>1007.0586035281724</v>
      </c>
      <c r="N245" s="168">
        <f ca="1">IF($C245-N$1&lt;År1,0,M244*(1-VLOOKUP($A245,[1]Hugst!$R$5:$W$9,MATCH(ROUNDUP((N$1)/10,0)*10,[1]Hugst!$R$4:$W$4,0))))</f>
        <v>1001.0951524877592</v>
      </c>
      <c r="O245" s="168">
        <f ca="1">IF($C245-O$1&lt;År1,0,N244*(1-VLOOKUP($A245,[1]Hugst!$R$5:$W$9,MATCH(ROUNDUP((O$1)/10,0)*10,[1]Hugst!$R$4:$W$4,0))))</f>
        <v>992.52779945291149</v>
      </c>
      <c r="P245" s="168">
        <f ca="1">IF($C245-P$1&lt;År1,0,O244*(1-VLOOKUP($A245,[1]Hugst!$R$5:$W$9,MATCH(ROUNDUP((P$1)/10,0)*10,[1]Hugst!$R$4:$W$4,0))))</f>
        <v>978.08886439376226</v>
      </c>
      <c r="Q245" s="168">
        <f ca="1">IF($C245-Q$1&lt;År1,0,P244*(1-VLOOKUP($A245,[1]Hugst!$R$5:$W$9,MATCH(ROUNDUP((Q$1)/10,0)*10,[1]Hugst!$R$4:$W$4,0))))</f>
        <v>958.41860024271455</v>
      </c>
      <c r="R245" s="168">
        <f ca="1">IF($C245-R$1&lt;År1,0,Q244*(1-VLOOKUP($A245,[1]Hugst!$R$5:$W$9,MATCH(ROUNDUP((R$1)/10,0)*10,[1]Hugst!$R$4:$W$4,0))))</f>
        <v>931.29188794822335</v>
      </c>
      <c r="S245" s="168">
        <f ca="1">IF($C245-S$1&lt;År1,0,R244*(1-VLOOKUP($A245,[1]Hugst!$R$5:$W$9,MATCH(ROUNDUP((S$1)/10,0)*10,[1]Hugst!$R$4:$W$4,0))))</f>
        <v>893.54008177257481</v>
      </c>
      <c r="T245" s="168">
        <f ca="1">IF($C245-T$1&lt;År1,0,S244*(1-VLOOKUP($A245,[1]Hugst!$R$5:$W$9,MATCH(ROUNDUP((T$1)/10,0)*10,[1]Hugst!$R$4:$W$4,0))))</f>
        <v>840.65269989475155</v>
      </c>
      <c r="U245" s="168">
        <f ca="1">IF($C245-U$1&lt;År1,0,T244*(1-VLOOKUP($A245,[1]Hugst!$R$5:$W$9,MATCH(ROUNDUP((U$1)/10,0)*10,[1]Hugst!$R$4:$W$4,0))))</f>
        <v>766.21274683053525</v>
      </c>
      <c r="V245" s="168">
        <f ca="1">IF($C245-V$1&lt;År1,0,U244*(1-VLOOKUP($A245,[1]Hugst!$R$5:$W$9,MATCH(ROUNDUP((V$1)/10,0)*10,[1]Hugst!$R$4:$W$4,0))))</f>
        <v>1289.2227737476994</v>
      </c>
      <c r="W245" s="168">
        <f ca="1">IF($C245-W$1&lt;År1,0,V244*(1-VLOOKUP($A245,[1]Hugst!$R$5:$W$9,MATCH(ROUNDUP((W$1)/10,0)*10,[1]Hugst!$R$4:$W$4,0))))</f>
        <v>1286.892937802495</v>
      </c>
      <c r="X245" s="168">
        <f ca="1">IF($C245-X$1&lt;År1,0,W244*(1-VLOOKUP($A245,[1]Hugst!$R$5:$W$9,MATCH(ROUNDUP((X$1)/10,0)*10,[1]Hugst!$R$4:$W$4,0))))</f>
        <v>1286.4638377285476</v>
      </c>
      <c r="Y245" s="168">
        <f ca="1">IF($C245-Y$1&lt;År1,0,X244*(1-VLOOKUP($A245,[1]Hugst!$R$5:$W$9,MATCH(ROUNDUP((Y$1)/10,0)*10,[1]Hugst!$R$4:$W$4,0))))</f>
        <v>1285.4316421093213</v>
      </c>
      <c r="Z245" s="168">
        <f ca="1">IF($C245-Z$1&lt;År1,0,Y244*(1-VLOOKUP($A245,[1]Hugst!$R$5:$W$9,MATCH(ROUNDUP((Z$1)/10,0)*10,[1]Hugst!$R$4:$W$4,0))))</f>
        <v>1284.4425071349563</v>
      </c>
      <c r="AA245" s="168">
        <f ca="1">IF($C245-AA$1&lt;År1,0,Z244*(1-VLOOKUP($A245,[1]Hugst!$R$5:$W$9,MATCH(ROUNDUP((AA$1)/10,0)*10,[1]Hugst!$R$4:$W$4,0))))</f>
        <v>1281.019567072655</v>
      </c>
      <c r="AB245" s="168">
        <f ca="1">IF($C245-AB$1&lt;År1,0,AA244*(1-VLOOKUP($A245,[1]Hugst!$R$5:$W$9,MATCH(ROUNDUP((AB$1)/10,0)*10,[1]Hugst!$R$4:$W$4,0))))</f>
        <v>1272.7252733827358</v>
      </c>
      <c r="AC245" s="168">
        <f ca="1">IF($C245-AC$1&lt;År1,0,AB244*(1-VLOOKUP($A245,[1]Hugst!$R$5:$W$9,MATCH(ROUNDUP((AC$1)/10,0)*10,[1]Hugst!$R$4:$W$4,0))))</f>
        <v>1254.6904425480425</v>
      </c>
      <c r="AD245" s="168">
        <f ca="1">IF($C245-AD$1&lt;År1,0,AC244*(1-VLOOKUP($A245,[1]Hugst!$R$5:$W$9,MATCH(ROUNDUP((AD$1)/10,0)*10,[1]Hugst!$R$4:$W$4,0))))</f>
        <v>1217.1885517869327</v>
      </c>
      <c r="AE245" s="168">
        <f ca="1">IF($C245-AE$1&lt;År1,0,AD244*(1-VLOOKUP($A245,[1]Hugst!$R$5:$W$9,MATCH(ROUNDUP((AE$1)/10,0)*10,[1]Hugst!$R$4:$W$4,0))))</f>
        <v>1140.7902468307316</v>
      </c>
      <c r="AF245" s="168">
        <f ca="1">IF($C245-AF$1&lt;År1,0,AE244*(1-VLOOKUP($A245,[1]Hugst!$R$5:$W$9,MATCH(ROUNDUP((AF$1)/10,0)*10,[1]Hugst!$R$4:$W$4,0))))</f>
        <v>986.68417575179353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561.40010190124224</v>
      </c>
      <c r="E246" s="168">
        <f t="shared" ca="1" si="5"/>
        <v>34.29870051254693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1004.330125422405</v>
      </c>
      <c r="G246" s="168">
        <f ca="1">IF($C246-G$1&lt;År1,0,F245*(1-VLOOKUP($A246,[1]Hugst!$R$5:$W$9,MATCH(ROUNDUP((G$1)/10,0)*10,[1]Hugst!$R$4:$W$4,0))))</f>
        <v>1005.9433656509015</v>
      </c>
      <c r="H246" s="168">
        <f ca="1">IF($C246-H$1&lt;År1,0,G245*(1-VLOOKUP($A246,[1]Hugst!$R$5:$W$9,MATCH(ROUNDUP((H$1)/10,0)*10,[1]Hugst!$R$4:$W$4,0))))</f>
        <v>1007.4477346411984</v>
      </c>
      <c r="I246" s="168">
        <f ca="1">IF($C246-I$1&lt;År1,0,H245*(1-VLOOKUP($A246,[1]Hugst!$R$5:$W$9,MATCH(ROUNDUP((I$1)/10,0)*10,[1]Hugst!$R$4:$W$4,0))))</f>
        <v>1008.7882544413791</v>
      </c>
      <c r="J246" s="168">
        <f ca="1">IF($C246-J$1&lt;År1,0,I245*(1-VLOOKUP($A246,[1]Hugst!$R$5:$W$9,MATCH(ROUNDUP((J$1)/10,0)*10,[1]Hugst!$R$4:$W$4,0))))</f>
        <v>1009.8849606400023</v>
      </c>
      <c r="K246" s="168">
        <f ca="1">IF($C246-K$1&lt;År1,0,J245*(1-VLOOKUP($A246,[1]Hugst!$R$5:$W$9,MATCH(ROUNDUP((K$1)/10,0)*10,[1]Hugst!$R$4:$W$4,0))))</f>
        <v>1010.6208083882896</v>
      </c>
      <c r="L246" s="168">
        <f ca="1">IF($C246-L$1&lt;År1,0,K245*(1-VLOOKUP($A246,[1]Hugst!$R$5:$W$9,MATCH(ROUNDUP((L$1)/10,0)*10,[1]Hugst!$R$4:$W$4,0))))</f>
        <v>1010.8230099948544</v>
      </c>
      <c r="M246" s="168">
        <f ca="1">IF($C246-M$1&lt;År1,0,L245*(1-VLOOKUP($A246,[1]Hugst!$R$5:$W$9,MATCH(ROUNDUP((M$1)/10,0)*10,[1]Hugst!$R$4:$W$4,0))))</f>
        <v>1010.2336037613073</v>
      </c>
      <c r="N246" s="168">
        <f ca="1">IF($C246-N$1&lt;År1,0,M245*(1-VLOOKUP($A246,[1]Hugst!$R$5:$W$9,MATCH(ROUNDUP((N$1)/10,0)*10,[1]Hugst!$R$4:$W$4,0))))</f>
        <v>1007.0586035281724</v>
      </c>
      <c r="O246" s="168">
        <f ca="1">IF($C246-O$1&lt;År1,0,N245*(1-VLOOKUP($A246,[1]Hugst!$R$5:$W$9,MATCH(ROUNDUP((O$1)/10,0)*10,[1]Hugst!$R$4:$W$4,0))))</f>
        <v>1001.0951524877592</v>
      </c>
      <c r="P246" s="168">
        <f ca="1">IF($C246-P$1&lt;År1,0,O245*(1-VLOOKUP($A246,[1]Hugst!$R$5:$W$9,MATCH(ROUNDUP((P$1)/10,0)*10,[1]Hugst!$R$4:$W$4,0))))</f>
        <v>990.34907989313683</v>
      </c>
      <c r="Q246" s="168">
        <f ca="1">IF($C246-Q$1&lt;År1,0,P245*(1-VLOOKUP($A246,[1]Hugst!$R$5:$W$9,MATCH(ROUNDUP((Q$1)/10,0)*10,[1]Hugst!$R$4:$W$4,0))))</f>
        <v>975.94184005728812</v>
      </c>
      <c r="R246" s="168">
        <f ca="1">IF($C246-R$1&lt;År1,0,Q245*(1-VLOOKUP($A246,[1]Hugst!$R$5:$W$9,MATCH(ROUNDUP((R$1)/10,0)*10,[1]Hugst!$R$4:$W$4,0))))</f>
        <v>956.31475453486473</v>
      </c>
      <c r="S246" s="168">
        <f ca="1">IF($C246-S$1&lt;År1,0,R245*(1-VLOOKUP($A246,[1]Hugst!$R$5:$W$9,MATCH(ROUNDUP((S$1)/10,0)*10,[1]Hugst!$R$4:$W$4,0))))</f>
        <v>929.24758868199558</v>
      </c>
      <c r="T246" s="168">
        <f ca="1">IF($C246-T$1&lt;År1,0,S245*(1-VLOOKUP($A246,[1]Hugst!$R$5:$W$9,MATCH(ROUNDUP((T$1)/10,0)*10,[1]Hugst!$R$4:$W$4,0))))</f>
        <v>891.57865232478139</v>
      </c>
      <c r="U246" s="168">
        <f ca="1">IF($C246-U$1&lt;År1,0,T245*(1-VLOOKUP($A246,[1]Hugst!$R$5:$W$9,MATCH(ROUNDUP((U$1)/10,0)*10,[1]Hugst!$R$4:$W$4,0))))</f>
        <v>838.80736469986061</v>
      </c>
      <c r="V246" s="168">
        <f ca="1">IF($C246-V$1&lt;År1,0,U245*(1-VLOOKUP($A246,[1]Hugst!$R$5:$W$9,MATCH(ROUNDUP((V$1)/10,0)*10,[1]Hugst!$R$4:$W$4,0))))</f>
        <v>764.53081641066331</v>
      </c>
      <c r="W246" s="168">
        <f ca="1">IF($C246-W$1&lt;År1,0,V245*(1-VLOOKUP($A246,[1]Hugst!$R$5:$W$9,MATCH(ROUNDUP((W$1)/10,0)*10,[1]Hugst!$R$4:$W$4,0))))</f>
        <v>1286.3927725370338</v>
      </c>
      <c r="X246" s="168">
        <f ca="1">IF($C246-X$1&lt;År1,0,W245*(1-VLOOKUP($A246,[1]Hugst!$R$5:$W$9,MATCH(ROUNDUP((X$1)/10,0)*10,[1]Hugst!$R$4:$W$4,0))))</f>
        <v>1284.0680508658554</v>
      </c>
      <c r="Y246" s="168">
        <f ca="1">IF($C246-Y$1&lt;År1,0,X245*(1-VLOOKUP($A246,[1]Hugst!$R$5:$W$9,MATCH(ROUNDUP((Y$1)/10,0)*10,[1]Hugst!$R$4:$W$4,0))))</f>
        <v>1283.6398927188995</v>
      </c>
      <c r="Z246" s="168">
        <f ca="1">IF($C246-Z$1&lt;År1,0,Y245*(1-VLOOKUP($A246,[1]Hugst!$R$5:$W$9,MATCH(ROUNDUP((Z$1)/10,0)*10,[1]Hugst!$R$4:$W$4,0))))</f>
        <v>1283.8640425457734</v>
      </c>
      <c r="AA246" s="168">
        <f ca="1">IF($C246-AA$1&lt;År1,0,Z245*(1-VLOOKUP($A246,[1]Hugst!$R$5:$W$9,MATCH(ROUNDUP((AA$1)/10,0)*10,[1]Hugst!$R$4:$W$4,0))))</f>
        <v>1282.8761138335722</v>
      </c>
      <c r="AB246" s="168">
        <f ca="1">IF($C246-AB$1&lt;År1,0,AA245*(1-VLOOKUP($A246,[1]Hugst!$R$5:$W$9,MATCH(ROUNDUP((AB$1)/10,0)*10,[1]Hugst!$R$4:$W$4,0))))</f>
        <v>1279.4573480884201</v>
      </c>
      <c r="AC246" s="168">
        <f ca="1">IF($C246-AC$1&lt;År1,0,AB245*(1-VLOOKUP($A246,[1]Hugst!$R$5:$W$9,MATCH(ROUNDUP((AC$1)/10,0)*10,[1]Hugst!$R$4:$W$4,0))))</f>
        <v>1271.1731693908057</v>
      </c>
      <c r="AD246" s="168">
        <f ca="1">IF($C246-AD$1&lt;År1,0,AC245*(1-VLOOKUP($A246,[1]Hugst!$R$5:$W$9,MATCH(ROUNDUP((AD$1)/10,0)*10,[1]Hugst!$R$4:$W$4,0))))</f>
        <v>1253.1603322522521</v>
      </c>
      <c r="AE246" s="168">
        <f ca="1">IF($C246-AE$1&lt;År1,0,AD245*(1-VLOOKUP($A246,[1]Hugst!$R$5:$W$9,MATCH(ROUNDUP((AE$1)/10,0)*10,[1]Hugst!$R$4:$W$4,0))))</f>
        <v>1215.7041755042658</v>
      </c>
      <c r="AF246" s="168">
        <f ca="1">IF($C246-AF$1&lt;År1,0,AE245*(1-VLOOKUP($A246,[1]Hugst!$R$5:$W$9,MATCH(ROUNDUP((AF$1)/10,0)*10,[1]Hugst!$R$4:$W$4,0))))</f>
        <v>1139.3990392126452</v>
      </c>
      <c r="AG246" s="168">
        <f ca="1">IF($C246-AG$1&lt;År1,0,AF245*(1-VLOOKUP($A246,[1]Hugst!$R$5:$W$9,MATCH(ROUNDUP((AG$1)/10,0)*10,[1]Hugst!$R$4:$W$4,0))))</f>
        <v>985.48090236673033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558.83449026570156</v>
      </c>
      <c r="E247" s="168">
        <f t="shared" ca="1" si="5"/>
        <v>35.180173105371068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1002.6459863796885</v>
      </c>
      <c r="G247" s="168">
        <f ca="1">IF($C247-G$1&lt;År1,0,F246*(1-VLOOKUP($A247,[1]Hugst!$R$5:$W$9,MATCH(ROUNDUP((G$1)/10,0)*10,[1]Hugst!$R$4:$W$4,0))))</f>
        <v>1004.330125422405</v>
      </c>
      <c r="H247" s="168">
        <f ca="1">IF($C247-H$1&lt;År1,0,G246*(1-VLOOKUP($A247,[1]Hugst!$R$5:$W$9,MATCH(ROUNDUP((H$1)/10,0)*10,[1]Hugst!$R$4:$W$4,0))))</f>
        <v>1005.9433656509015</v>
      </c>
      <c r="I247" s="168">
        <f ca="1">IF($C247-I$1&lt;År1,0,H246*(1-VLOOKUP($A247,[1]Hugst!$R$5:$W$9,MATCH(ROUNDUP((I$1)/10,0)*10,[1]Hugst!$R$4:$W$4,0))))</f>
        <v>1007.4477346411984</v>
      </c>
      <c r="J247" s="168">
        <f ca="1">IF($C247-J$1&lt;År1,0,I246*(1-VLOOKUP($A247,[1]Hugst!$R$5:$W$9,MATCH(ROUNDUP((J$1)/10,0)*10,[1]Hugst!$R$4:$W$4,0))))</f>
        <v>1008.7882544413791</v>
      </c>
      <c r="K247" s="168">
        <f ca="1">IF($C247-K$1&lt;År1,0,J246*(1-VLOOKUP($A247,[1]Hugst!$R$5:$W$9,MATCH(ROUNDUP((K$1)/10,0)*10,[1]Hugst!$R$4:$W$4,0))))</f>
        <v>1009.8849606400023</v>
      </c>
      <c r="L247" s="168">
        <f ca="1">IF($C247-L$1&lt;År1,0,K246*(1-VLOOKUP($A247,[1]Hugst!$R$5:$W$9,MATCH(ROUNDUP((L$1)/10,0)*10,[1]Hugst!$R$4:$W$4,0))))</f>
        <v>1010.6208083882896</v>
      </c>
      <c r="M247" s="168">
        <f ca="1">IF($C247-M$1&lt;År1,0,L246*(1-VLOOKUP($A247,[1]Hugst!$R$5:$W$9,MATCH(ROUNDUP((M$1)/10,0)*10,[1]Hugst!$R$4:$W$4,0))))</f>
        <v>1010.8230099948544</v>
      </c>
      <c r="N247" s="168">
        <f ca="1">IF($C247-N$1&lt;År1,0,M246*(1-VLOOKUP($A247,[1]Hugst!$R$5:$W$9,MATCH(ROUNDUP((N$1)/10,0)*10,[1]Hugst!$R$4:$W$4,0))))</f>
        <v>1010.2336037613073</v>
      </c>
      <c r="O247" s="168">
        <f ca="1">IF($C247-O$1&lt;År1,0,N246*(1-VLOOKUP($A247,[1]Hugst!$R$5:$W$9,MATCH(ROUNDUP((O$1)/10,0)*10,[1]Hugst!$R$4:$W$4,0))))</f>
        <v>1007.0586035281724</v>
      </c>
      <c r="P247" s="168">
        <f ca="1">IF($C247-P$1&lt;År1,0,O246*(1-VLOOKUP($A247,[1]Hugst!$R$5:$W$9,MATCH(ROUNDUP((P$1)/10,0)*10,[1]Hugst!$R$4:$W$4,0))))</f>
        <v>998.89762654327387</v>
      </c>
      <c r="Q247" s="168">
        <f ca="1">IF($C247-Q$1&lt;År1,0,P246*(1-VLOOKUP($A247,[1]Hugst!$R$5:$W$9,MATCH(ROUNDUP((Q$1)/10,0)*10,[1]Hugst!$R$4:$W$4,0))))</f>
        <v>988.17514288849338</v>
      </c>
      <c r="R247" s="168">
        <f ca="1">IF($C247-R$1&lt;År1,0,Q246*(1-VLOOKUP($A247,[1]Hugst!$R$5:$W$9,MATCH(ROUNDUP((R$1)/10,0)*10,[1]Hugst!$R$4:$W$4,0))))</f>
        <v>973.79952870106479</v>
      </c>
      <c r="S247" s="168">
        <f ca="1">IF($C247-S$1&lt;År1,0,R246*(1-VLOOKUP($A247,[1]Hugst!$R$5:$W$9,MATCH(ROUNDUP((S$1)/10,0)*10,[1]Hugst!$R$4:$W$4,0))))</f>
        <v>954.2155270249101</v>
      </c>
      <c r="T247" s="168">
        <f ca="1">IF($C247-T$1&lt;År1,0,S246*(1-VLOOKUP($A247,[1]Hugst!$R$5:$W$9,MATCH(ROUNDUP((T$1)/10,0)*10,[1]Hugst!$R$4:$W$4,0))))</f>
        <v>927.20777690196189</v>
      </c>
      <c r="U247" s="168">
        <f ca="1">IF($C247-U$1&lt;År1,0,T246*(1-VLOOKUP($A247,[1]Hugst!$R$5:$W$9,MATCH(ROUNDUP((U$1)/10,0)*10,[1]Hugst!$R$4:$W$4,0))))</f>
        <v>889.62152845382457</v>
      </c>
      <c r="V247" s="168">
        <f ca="1">IF($C247-V$1&lt;År1,0,U246*(1-VLOOKUP($A247,[1]Hugst!$R$5:$W$9,MATCH(ROUNDUP((V$1)/10,0)*10,[1]Hugst!$R$4:$W$4,0))))</f>
        <v>836.9660802407634</v>
      </c>
      <c r="W247" s="168">
        <f ca="1">IF($C247-W$1&lt;År1,0,V246*(1-VLOOKUP($A247,[1]Hugst!$R$5:$W$9,MATCH(ROUNDUP((W$1)/10,0)*10,[1]Hugst!$R$4:$W$4,0))))</f>
        <v>762.85257803317643</v>
      </c>
      <c r="X247" s="168">
        <f ca="1">IF($C247-X$1&lt;År1,0,W246*(1-VLOOKUP($A247,[1]Hugst!$R$5:$W$9,MATCH(ROUNDUP((X$1)/10,0)*10,[1]Hugst!$R$4:$W$4,0))))</f>
        <v>1283.5689835241476</v>
      </c>
      <c r="Y247" s="168">
        <f ca="1">IF($C247-Y$1&lt;År1,0,X246*(1-VLOOKUP($A247,[1]Hugst!$R$5:$W$9,MATCH(ROUNDUP((Y$1)/10,0)*10,[1]Hugst!$R$4:$W$4,0))))</f>
        <v>1281.2493649005401</v>
      </c>
      <c r="Z247" s="168">
        <f ca="1">IF($C247-Z$1&lt;År1,0,Y246*(1-VLOOKUP($A247,[1]Hugst!$R$5:$W$9,MATCH(ROUNDUP((Z$1)/10,0)*10,[1]Hugst!$R$4:$W$4,0))))</f>
        <v>1282.0744782155839</v>
      </c>
      <c r="AA247" s="168">
        <f ca="1">IF($C247-AA$1&lt;År1,0,Z246*(1-VLOOKUP($A247,[1]Hugst!$R$5:$W$9,MATCH(ROUNDUP((AA$1)/10,0)*10,[1]Hugst!$R$4:$W$4,0))))</f>
        <v>1282.2983546890102</v>
      </c>
      <c r="AB247" s="168">
        <f ca="1">IF($C247-AB$1&lt;År1,0,AA246*(1-VLOOKUP($A247,[1]Hugst!$R$5:$W$9,MATCH(ROUNDUP((AB$1)/10,0)*10,[1]Hugst!$R$4:$W$4,0))))</f>
        <v>1281.3116307679215</v>
      </c>
      <c r="AC247" s="168">
        <f ca="1">IF($C247-AC$1&lt;År1,0,AB246*(1-VLOOKUP($A247,[1]Hugst!$R$5:$W$9,MATCH(ROUNDUP((AC$1)/10,0)*10,[1]Hugst!$R$4:$W$4,0))))</f>
        <v>1277.8970342492878</v>
      </c>
      <c r="AD247" s="168">
        <f ca="1">IF($C247-AD$1&lt;År1,0,AC246*(1-VLOOKUP($A247,[1]Hugst!$R$5:$W$9,MATCH(ROUNDUP((AD$1)/10,0)*10,[1]Hugst!$R$4:$W$4,0))))</f>
        <v>1269.6229582086219</v>
      </c>
      <c r="AE247" s="168">
        <f ca="1">IF($C247-AE$1&lt;År1,0,AD246*(1-VLOOKUP($A247,[1]Hugst!$R$5:$W$9,MATCH(ROUNDUP((AE$1)/10,0)*10,[1]Hugst!$R$4:$W$4,0))))</f>
        <v>1251.6320879446275</v>
      </c>
      <c r="AF247" s="168">
        <f ca="1">IF($C247-AF$1&lt;År1,0,AE246*(1-VLOOKUP($A247,[1]Hugst!$R$5:$W$9,MATCH(ROUNDUP((AF$1)/10,0)*10,[1]Hugst!$R$4:$W$4,0))))</f>
        <v>1214.2216094365776</v>
      </c>
      <c r="AG247" s="168">
        <f ca="1">IF($C247-AG$1&lt;År1,0,AF246*(1-VLOOKUP($A247,[1]Hugst!$R$5:$W$9,MATCH(ROUNDUP((AG$1)/10,0)*10,[1]Hugst!$R$4:$W$4,0))))</f>
        <v>1138.0095281892152</v>
      </c>
      <c r="AH247" s="168">
        <f ca="1">IF($C247-AH$1&lt;År1,0,AG246*(1-VLOOKUP($A247,[1]Hugst!$R$5:$W$9,MATCH(ROUNDUP((AH$1)/10,0)*10,[1]Hugst!$R$4:$W$4,0))))</f>
        <v>984.27909638823428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556.2092900261548</v>
      </c>
      <c r="E248" s="168">
        <f t="shared" ca="1" si="5"/>
        <v>36.076646609148156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1000.9172596439188</v>
      </c>
      <c r="G248" s="168">
        <f ca="1">IF($C248-G$1&lt;År1,0,F247*(1-VLOOKUP($A248,[1]Hugst!$R$5:$W$9,MATCH(ROUNDUP((G$1)/10,0)*10,[1]Hugst!$R$4:$W$4,0))))</f>
        <v>1002.6459863796885</v>
      </c>
      <c r="H248" s="168">
        <f ca="1">IF($C248-H$1&lt;År1,0,G247*(1-VLOOKUP($A248,[1]Hugst!$R$5:$W$9,MATCH(ROUNDUP((H$1)/10,0)*10,[1]Hugst!$R$4:$W$4,0))))</f>
        <v>1004.330125422405</v>
      </c>
      <c r="I248" s="168">
        <f ca="1">IF($C248-I$1&lt;År1,0,H247*(1-VLOOKUP($A248,[1]Hugst!$R$5:$W$9,MATCH(ROUNDUP((I$1)/10,0)*10,[1]Hugst!$R$4:$W$4,0))))</f>
        <v>1005.9433656509015</v>
      </c>
      <c r="J248" s="168">
        <f ca="1">IF($C248-J$1&lt;År1,0,I247*(1-VLOOKUP($A248,[1]Hugst!$R$5:$W$9,MATCH(ROUNDUP((J$1)/10,0)*10,[1]Hugst!$R$4:$W$4,0))))</f>
        <v>1007.4477346411984</v>
      </c>
      <c r="K248" s="168">
        <f ca="1">IF($C248-K$1&lt;År1,0,J247*(1-VLOOKUP($A248,[1]Hugst!$R$5:$W$9,MATCH(ROUNDUP((K$1)/10,0)*10,[1]Hugst!$R$4:$W$4,0))))</f>
        <v>1008.7882544413791</v>
      </c>
      <c r="L248" s="168">
        <f ca="1">IF($C248-L$1&lt;År1,0,K247*(1-VLOOKUP($A248,[1]Hugst!$R$5:$W$9,MATCH(ROUNDUP((L$1)/10,0)*10,[1]Hugst!$R$4:$W$4,0))))</f>
        <v>1009.8849606400023</v>
      </c>
      <c r="M248" s="168">
        <f ca="1">IF($C248-M$1&lt;År1,0,L247*(1-VLOOKUP($A248,[1]Hugst!$R$5:$W$9,MATCH(ROUNDUP((M$1)/10,0)*10,[1]Hugst!$R$4:$W$4,0))))</f>
        <v>1010.6208083882896</v>
      </c>
      <c r="N248" s="168">
        <f ca="1">IF($C248-N$1&lt;År1,0,M247*(1-VLOOKUP($A248,[1]Hugst!$R$5:$W$9,MATCH(ROUNDUP((N$1)/10,0)*10,[1]Hugst!$R$4:$W$4,0))))</f>
        <v>1010.8230099948544</v>
      </c>
      <c r="O248" s="168">
        <f ca="1">IF($C248-O$1&lt;År1,0,N247*(1-VLOOKUP($A248,[1]Hugst!$R$5:$W$9,MATCH(ROUNDUP((O$1)/10,0)*10,[1]Hugst!$R$4:$W$4,0))))</f>
        <v>1010.2336037613073</v>
      </c>
      <c r="P248" s="168">
        <f ca="1">IF($C248-P$1&lt;År1,0,O247*(1-VLOOKUP($A248,[1]Hugst!$R$5:$W$9,MATCH(ROUNDUP((P$1)/10,0)*10,[1]Hugst!$R$4:$W$4,0))))</f>
        <v>1004.8479870814033</v>
      </c>
      <c r="Q248" s="168">
        <f ca="1">IF($C248-Q$1&lt;År1,0,P247*(1-VLOOKUP($A248,[1]Hugst!$R$5:$W$9,MATCH(ROUNDUP((Q$1)/10,0)*10,[1]Hugst!$R$4:$W$4,0))))</f>
        <v>996.70492443622766</v>
      </c>
      <c r="R248" s="168">
        <f ca="1">IF($C248-R$1&lt;År1,0,Q247*(1-VLOOKUP($A248,[1]Hugst!$R$5:$W$9,MATCH(ROUNDUP((R$1)/10,0)*10,[1]Hugst!$R$4:$W$4,0))))</f>
        <v>986.00597794068938</v>
      </c>
      <c r="S248" s="168">
        <f ca="1">IF($C248-S$1&lt;År1,0,R247*(1-VLOOKUP($A248,[1]Hugst!$R$5:$W$9,MATCH(ROUNDUP((S$1)/10,0)*10,[1]Hugst!$R$4:$W$4,0))))</f>
        <v>971.66191997952592</v>
      </c>
      <c r="T248" s="168">
        <f ca="1">IF($C248-T$1&lt;År1,0,S247*(1-VLOOKUP($A248,[1]Hugst!$R$5:$W$9,MATCH(ROUNDUP((T$1)/10,0)*10,[1]Hugst!$R$4:$W$4,0))))</f>
        <v>952.12090757534327</v>
      </c>
      <c r="U248" s="168">
        <f ca="1">IF($C248-U$1&lt;År1,0,T247*(1-VLOOKUP($A248,[1]Hugst!$R$5:$W$9,MATCH(ROUNDUP((U$1)/10,0)*10,[1]Hugst!$R$4:$W$4,0))))</f>
        <v>925.17244275754297</v>
      </c>
      <c r="V248" s="168">
        <f ca="1">IF($C248-V$1&lt;År1,0,U247*(1-VLOOKUP($A248,[1]Hugst!$R$5:$W$9,MATCH(ROUNDUP((V$1)/10,0)*10,[1]Hugst!$R$4:$W$4,0))))</f>
        <v>887.66870070843811</v>
      </c>
      <c r="W248" s="168">
        <f ca="1">IF($C248-W$1&lt;År1,0,V247*(1-VLOOKUP($A248,[1]Hugst!$R$5:$W$9,MATCH(ROUNDUP((W$1)/10,0)*10,[1]Hugst!$R$4:$W$4,0))))</f>
        <v>835.1288376256008</v>
      </c>
      <c r="X248" s="168">
        <f ca="1">IF($C248-X$1&lt;År1,0,W247*(1-VLOOKUP($A248,[1]Hugst!$R$5:$W$9,MATCH(ROUNDUP((X$1)/10,0)*10,[1]Hugst!$R$4:$W$4,0))))</f>
        <v>761.17802359359143</v>
      </c>
      <c r="Y248" s="168">
        <f ca="1">IF($C248-Y$1&lt;År1,0,X247*(1-VLOOKUP($A248,[1]Hugst!$R$5:$W$9,MATCH(ROUNDUP((Y$1)/10,0)*10,[1]Hugst!$R$4:$W$4,0))))</f>
        <v>1280.7513930725092</v>
      </c>
      <c r="Z248" s="168">
        <f ca="1">IF($C248-Z$1&lt;År1,0,Y247*(1-VLOOKUP($A248,[1]Hugst!$R$5:$W$9,MATCH(ROUNDUP((Z$1)/10,0)*10,[1]Hugst!$R$4:$W$4,0))))</f>
        <v>1279.6868656750516</v>
      </c>
      <c r="AA248" s="168">
        <f ca="1">IF($C248-AA$1&lt;År1,0,Z247*(1-VLOOKUP($A248,[1]Hugst!$R$5:$W$9,MATCH(ROUNDUP((AA$1)/10,0)*10,[1]Hugst!$R$4:$W$4,0))))</f>
        <v>1280.5109727543454</v>
      </c>
      <c r="AB248" s="168">
        <f ca="1">IF($C248-AB$1&lt;År1,0,AA247*(1-VLOOKUP($A248,[1]Hugst!$R$5:$W$9,MATCH(ROUNDUP((AB$1)/10,0)*10,[1]Hugst!$R$4:$W$4,0))))</f>
        <v>1280.7345762076823</v>
      </c>
      <c r="AC248" s="168">
        <f ca="1">IF($C248-AC$1&lt;År1,0,AB247*(1-VLOOKUP($A248,[1]Hugst!$R$5:$W$9,MATCH(ROUNDUP((AC$1)/10,0)*10,[1]Hugst!$R$4:$W$4,0))))</f>
        <v>1279.7490556084485</v>
      </c>
      <c r="AD248" s="168">
        <f ca="1">IF($C248-AD$1&lt;År1,0,AC247*(1-VLOOKUP($A248,[1]Hugst!$R$5:$W$9,MATCH(ROUNDUP((AD$1)/10,0)*10,[1]Hugst!$R$4:$W$4,0))))</f>
        <v>1276.3386232319106</v>
      </c>
      <c r="AE248" s="168">
        <f ca="1">IF($C248-AE$1&lt;År1,0,AD247*(1-VLOOKUP($A248,[1]Hugst!$R$5:$W$9,MATCH(ROUNDUP((AE$1)/10,0)*10,[1]Hugst!$R$4:$W$4,0))))</f>
        <v>1268.0746375278795</v>
      </c>
      <c r="AF248" s="168">
        <f ca="1">IF($C248-AF$1&lt;År1,0,AE247*(1-VLOOKUP($A248,[1]Hugst!$R$5:$W$9,MATCH(ROUNDUP((AF$1)/10,0)*10,[1]Hugst!$R$4:$W$4,0))))</f>
        <v>1250.1057073495731</v>
      </c>
      <c r="AG248" s="168">
        <f ca="1">IF($C248-AG$1&lt;År1,0,AF247*(1-VLOOKUP($A248,[1]Hugst!$R$5:$W$9,MATCH(ROUNDUP((AG$1)/10,0)*10,[1]Hugst!$R$4:$W$4,0))))</f>
        <v>1212.7408513762891</v>
      </c>
      <c r="AH248" s="168">
        <f ca="1">IF($C248-AH$1&lt;År1,0,AG247*(1-VLOOKUP($A248,[1]Hugst!$R$5:$W$9,MATCH(ROUNDUP((AH$1)/10,0)*10,[1]Hugst!$R$4:$W$4,0))))</f>
        <v>1136.6217116914236</v>
      </c>
      <c r="AI248" s="168">
        <f ca="1">IF($C248-AI$1&lt;År1,0,AH247*(1-VLOOKUP($A248,[1]Hugst!$R$5:$W$9,MATCH(ROUNDUP((AI$1)/10,0)*10,[1]Hugst!$R$4:$W$4,0))))</f>
        <v>983.07875602678519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553.5465241242706</v>
      </c>
      <c r="E249" s="168">
        <f ca="1">IF(C249=2020,SUM(G249:AJ249),SUM(F248:AJ248)-SUM(G249:AJ249))</f>
        <v>36.440621580655716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998.61846871354214</v>
      </c>
      <c r="G249" s="168">
        <f ca="1">IF($C249-G$1&lt;År1,0,F248*(1-VLOOKUP($A249,[1]Hugst!$R$5:$W$9,MATCH(ROUNDUP((G$1)/10,0)*10,[1]Hugst!$R$4:$W$4,0))))</f>
        <v>1000.9172596439188</v>
      </c>
      <c r="H249" s="168">
        <f ca="1">IF($C249-H$1&lt;År1,0,G248*(1-VLOOKUP($A249,[1]Hugst!$R$5:$W$9,MATCH(ROUNDUP((H$1)/10,0)*10,[1]Hugst!$R$4:$W$4,0))))</f>
        <v>1002.6459863796885</v>
      </c>
      <c r="I249" s="168">
        <f ca="1">IF($C249-I$1&lt;År1,0,H248*(1-VLOOKUP($A249,[1]Hugst!$R$5:$W$9,MATCH(ROUNDUP((I$1)/10,0)*10,[1]Hugst!$R$4:$W$4,0))))</f>
        <v>1004.330125422405</v>
      </c>
      <c r="J249" s="168">
        <f ca="1">IF($C249-J$1&lt;År1,0,I248*(1-VLOOKUP($A249,[1]Hugst!$R$5:$W$9,MATCH(ROUNDUP((J$1)/10,0)*10,[1]Hugst!$R$4:$W$4,0))))</f>
        <v>1005.9433656509015</v>
      </c>
      <c r="K249" s="168">
        <f ca="1">IF($C249-K$1&lt;År1,0,J248*(1-VLOOKUP($A249,[1]Hugst!$R$5:$W$9,MATCH(ROUNDUP((K$1)/10,0)*10,[1]Hugst!$R$4:$W$4,0))))</f>
        <v>1007.4477346411984</v>
      </c>
      <c r="L249" s="168">
        <f ca="1">IF($C249-L$1&lt;År1,0,K248*(1-VLOOKUP($A249,[1]Hugst!$R$5:$W$9,MATCH(ROUNDUP((L$1)/10,0)*10,[1]Hugst!$R$4:$W$4,0))))</f>
        <v>1008.7882544413791</v>
      </c>
      <c r="M249" s="168">
        <f ca="1">IF($C249-M$1&lt;År1,0,L248*(1-VLOOKUP($A249,[1]Hugst!$R$5:$W$9,MATCH(ROUNDUP((M$1)/10,0)*10,[1]Hugst!$R$4:$W$4,0))))</f>
        <v>1009.8849606400023</v>
      </c>
      <c r="N249" s="168">
        <f ca="1">IF($C249-N$1&lt;År1,0,M248*(1-VLOOKUP($A249,[1]Hugst!$R$5:$W$9,MATCH(ROUNDUP((N$1)/10,0)*10,[1]Hugst!$R$4:$W$4,0))))</f>
        <v>1010.6208083882896</v>
      </c>
      <c r="O249" s="168">
        <f ca="1">IF($C249-O$1&lt;År1,0,N248*(1-VLOOKUP($A249,[1]Hugst!$R$5:$W$9,MATCH(ROUNDUP((O$1)/10,0)*10,[1]Hugst!$R$4:$W$4,0))))</f>
        <v>1010.8230099948544</v>
      </c>
      <c r="P249" s="168">
        <f ca="1">IF($C249-P$1&lt;År1,0,O248*(1-VLOOKUP($A249,[1]Hugst!$R$5:$W$9,MATCH(ROUNDUP((P$1)/10,0)*10,[1]Hugst!$R$4:$W$4,0))))</f>
        <v>1008.0160178018313</v>
      </c>
      <c r="Q249" s="168">
        <f ca="1">IF($C249-Q$1&lt;År1,0,P248*(1-VLOOKUP($A249,[1]Hugst!$R$5:$W$9,MATCH(ROUNDUP((Q$1)/10,0)*10,[1]Hugst!$R$4:$W$4,0))))</f>
        <v>1002.6422232073221</v>
      </c>
      <c r="R249" s="168">
        <f ca="1">IF($C249-R$1&lt;År1,0,Q248*(1-VLOOKUP($A249,[1]Hugst!$R$5:$W$9,MATCH(ROUNDUP((R$1)/10,0)*10,[1]Hugst!$R$4:$W$4,0))))</f>
        <v>994.51703557770907</v>
      </c>
      <c r="S249" s="168">
        <f ca="1">IF($C249-S$1&lt;År1,0,R248*(1-VLOOKUP($A249,[1]Hugst!$R$5:$W$9,MATCH(ROUNDUP((S$1)/10,0)*10,[1]Hugst!$R$4:$W$4,0))))</f>
        <v>983.84157457447816</v>
      </c>
      <c r="T249" s="168">
        <f ca="1">IF($C249-T$1&lt;År1,0,S248*(1-VLOOKUP($A249,[1]Hugst!$R$5:$W$9,MATCH(ROUNDUP((T$1)/10,0)*10,[1]Hugst!$R$4:$W$4,0))))</f>
        <v>969.52900356981479</v>
      </c>
      <c r="U249" s="168">
        <f ca="1">IF($C249-U$1&lt;År1,0,T248*(1-VLOOKUP($A249,[1]Hugst!$R$5:$W$9,MATCH(ROUNDUP((U$1)/10,0)*10,[1]Hugst!$R$4:$W$4,0))))</f>
        <v>950.03088607090956</v>
      </c>
      <c r="V249" s="168">
        <f ca="1">IF($C249-V$1&lt;År1,0,U248*(1-VLOOKUP($A249,[1]Hugst!$R$5:$W$9,MATCH(ROUNDUP((V$1)/10,0)*10,[1]Hugst!$R$4:$W$4,0))))</f>
        <v>923.1415764197825</v>
      </c>
      <c r="W249" s="168">
        <f ca="1">IF($C249-W$1&lt;År1,0,V248*(1-VLOOKUP($A249,[1]Hugst!$R$5:$W$9,MATCH(ROUNDUP((W$1)/10,0)*10,[1]Hugst!$R$4:$W$4,0))))</f>
        <v>885.72015965810249</v>
      </c>
      <c r="X249" s="168">
        <f ca="1">IF($C249-X$1&lt;År1,0,W248*(1-VLOOKUP($A249,[1]Hugst!$R$5:$W$9,MATCH(ROUNDUP((X$1)/10,0)*10,[1]Hugst!$R$4:$W$4,0))))</f>
        <v>833.29562798203244</v>
      </c>
      <c r="Y249" s="168">
        <f ca="1">IF($C249-Y$1&lt;År1,0,X248*(1-VLOOKUP($A249,[1]Hugst!$R$5:$W$9,MATCH(ROUNDUP((Y$1)/10,0)*10,[1]Hugst!$R$4:$W$4,0))))</f>
        <v>759.50714500521531</v>
      </c>
      <c r="Z249" s="168">
        <f ca="1">IF($C249-Z$1&lt;År1,0,Y248*(1-VLOOKUP($A249,[1]Hugst!$R$5:$W$9,MATCH(ROUNDUP((Z$1)/10,0)*10,[1]Hugst!$R$4:$W$4,0))))</f>
        <v>1279.1895011297379</v>
      </c>
      <c r="AA249" s="168">
        <f ca="1">IF($C249-AA$1&lt;År1,0,Z248*(1-VLOOKUP($A249,[1]Hugst!$R$5:$W$9,MATCH(ROUNDUP((AA$1)/10,0)*10,[1]Hugst!$R$4:$W$4,0))))</f>
        <v>1278.1262719364236</v>
      </c>
      <c r="AB249" s="168">
        <f ca="1">IF($C249-AB$1&lt;År1,0,AA248*(1-VLOOKUP($A249,[1]Hugst!$R$5:$W$9,MATCH(ROUNDUP((AB$1)/10,0)*10,[1]Hugst!$R$4:$W$4,0))))</f>
        <v>1278.9493740070841</v>
      </c>
      <c r="AC249" s="168">
        <f ca="1">IF($C249-AC$1&lt;År1,0,AB248*(1-VLOOKUP($A249,[1]Hugst!$R$5:$W$9,MATCH(ROUNDUP((AC$1)/10,0)*10,[1]Hugst!$R$4:$W$4,0))))</f>
        <v>1279.1727047732827</v>
      </c>
      <c r="AD249" s="168">
        <f ca="1">IF($C249-AD$1&lt;År1,0,AC248*(1-VLOOKUP($A249,[1]Hugst!$R$5:$W$9,MATCH(ROUNDUP((AD$1)/10,0)*10,[1]Hugst!$R$4:$W$4,0))))</f>
        <v>1278.1883860284383</v>
      </c>
      <c r="AE249" s="168">
        <f ca="1">IF($C249-AE$1&lt;År1,0,AD248*(1-VLOOKUP($A249,[1]Hugst!$R$5:$W$9,MATCH(ROUNDUP((AE$1)/10,0)*10,[1]Hugst!$R$4:$W$4,0))))</f>
        <v>1274.782112715774</v>
      </c>
      <c r="AF249" s="168">
        <f ca="1">IF($C249-AF$1&lt;År1,0,AE248*(1-VLOOKUP($A249,[1]Hugst!$R$5:$W$9,MATCH(ROUNDUP((AF$1)/10,0)*10,[1]Hugst!$R$4:$W$4,0))))</f>
        <v>1266.5282050430894</v>
      </c>
      <c r="AG249" s="168">
        <f ca="1">IF($C249-AG$1&lt;År1,0,AF248*(1-VLOOKUP($A249,[1]Hugst!$R$5:$W$9,MATCH(ROUNDUP((AG$1)/10,0)*10,[1]Hugst!$R$4:$W$4,0))))</f>
        <v>1248.5811881942686</v>
      </c>
      <c r="AH249" s="168">
        <f ca="1">IF($C249-AH$1&lt;År1,0,AG248*(1-VLOOKUP($A249,[1]Hugst!$R$5:$W$9,MATCH(ROUNDUP((AH$1)/10,0)*10,[1]Hugst!$R$4:$W$4,0))))</f>
        <v>1211.2618991185132</v>
      </c>
      <c r="AI249" s="168">
        <f ca="1">IF($C249-AI$1&lt;År1,0,AH248*(1-VLOOKUP($A249,[1]Hugst!$R$5:$W$9,MATCH(ROUNDUP((AI$1)/10,0)*10,[1]Hugst!$R$4:$W$4,0))))</f>
        <v>1135.2355876527754</v>
      </c>
      <c r="AJ249" s="168">
        <f ca="1">IF($C249-AJ$1&lt;År1,0,AI248*(1-VLOOKUP($A249,[1]Hugst!$R$5:$W$9,MATCH(ROUNDUP((AJ$1)/10,0)*10,[1]Hugst!$R$4:$W$4,0))))</f>
        <v>982.41937393432829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29" t="s">
        <v>319</v>
      </c>
      <c r="D2" s="429"/>
      <c r="E2" s="429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320</v>
      </c>
      <c r="G3" s="12" t="s">
        <v>316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0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1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1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303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323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0.4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554745.95524052053</v>
      </c>
      <c r="J5" s="10">
        <f>SUMIFS('Resultat-Produktion &amp; forbrug'!$N$3:$N$1000,'Resultat-Produktion &amp; forbrug'!$A$3:$A$1000,Adfærd!$G5,'Resultat-Produktion &amp; forbrug'!$D$3:$D$1000,Adfærd!J$4)</f>
        <v>94651.346163423223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121458.76672450436</v>
      </c>
      <c r="J6" s="10">
        <f>SUMIFS('Resultat-Produktion &amp; forbrug'!$N$3:$N$1000,'Resultat-Produktion &amp; forbrug'!$A$3:$A$1000,Adfærd!$G6,'Resultat-Produktion &amp; forbrug'!$D$3:$D$1000,Adfærd!J$4)</f>
        <v>16124.481170461746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11393.130418235298</v>
      </c>
      <c r="J7" s="10">
        <f>SUMIFS('Resultat-Produktion &amp; forbrug'!$N$3:$N$1000,'Resultat-Produktion &amp; forbrug'!$A$3:$A$1000,Adfærd!$G7,'Resultat-Produktion &amp; forbrug'!$D$3:$D$1000,Adfærd!J$4)</f>
        <v>11393.130418235298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321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322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53.868000000000002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26.532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64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315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15.6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G20" sqref="G20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5" t="s">
        <v>326</v>
      </c>
      <c r="G2" s="436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0.75</v>
      </c>
      <c r="D3" s="178">
        <v>1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v>1</v>
      </c>
      <c r="AC3" s="230">
        <v>1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0.75</v>
      </c>
      <c r="D4" s="178">
        <v>1</v>
      </c>
      <c r="E4" s="155"/>
      <c r="F4" s="171"/>
      <c r="G4" s="172"/>
      <c r="N4" s="245"/>
      <c r="Z4" s="343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0.75</v>
      </c>
      <c r="D5" s="178">
        <v>1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0.39263964420066233</v>
      </c>
      <c r="AC5" s="344">
        <f t="shared" si="0"/>
        <v>0.3744652022543658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0.75</v>
      </c>
      <c r="D6" s="178">
        <v>1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0.31636346606994792</v>
      </c>
      <c r="AC6" s="344">
        <f t="shared" si="0"/>
        <v>0.30913060092892469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0.75</v>
      </c>
      <c r="D7" s="178">
        <v>1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0.75</v>
      </c>
      <c r="D8" s="178">
        <v>1</v>
      </c>
      <c r="F8" s="174"/>
      <c r="G8" s="175"/>
      <c r="I8" s="156"/>
    </row>
    <row r="9" spans="1:29" x14ac:dyDescent="0.2">
      <c r="AB9" s="123" t="s">
        <v>338</v>
      </c>
    </row>
    <row r="10" spans="1:29" ht="23.45" customHeight="1" x14ac:dyDescent="0.2">
      <c r="A10" s="126"/>
      <c r="B10" s="127"/>
      <c r="C10" s="433" t="s">
        <v>210</v>
      </c>
      <c r="D10" s="433"/>
      <c r="E10" s="433"/>
      <c r="F10" s="432" t="s">
        <v>327</v>
      </c>
      <c r="G10" s="432"/>
      <c r="J10" s="434" t="s">
        <v>211</v>
      </c>
      <c r="K10" s="434"/>
      <c r="L10" s="434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12944349.760442935</v>
      </c>
      <c r="E12" s="130">
        <f>SUMIFS('Resultater - Danmark'!J$3:J$504,'Resultater - Danmark'!$F$3:$F$504,$A12)*D3</f>
        <v>16523489.209216831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4314783.2534809783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0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0.39263964420066233</v>
      </c>
      <c r="L12" s="131">
        <f t="shared" ref="L12:L28" si="3">E12/E$29</f>
        <v>0.3744652022543658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10429714.413001494</v>
      </c>
      <c r="E13" s="133">
        <f>SUMIFS('Resultater - Danmark'!J$3:J$504,'Resultater - Danmark'!$F$3:$F$504,$A13)*D4</f>
        <v>13640562.909282314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3476571.4710004963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0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0.31636346606994792</v>
      </c>
      <c r="L13" s="134">
        <f t="shared" si="3"/>
        <v>0.30913060092892469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6782.1960455237531</v>
      </c>
      <c r="E14" s="133">
        <f>SUMIFS('Resultater - Danmark'!J$3:J$504,'Resultater - Danmark'!$F$3:$F$504,$A14)*D5</f>
        <v>9338.6301198509755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2260.7320151745844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0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2.0572366256290525E-4</v>
      </c>
      <c r="L14" s="134">
        <f t="shared" si="3"/>
        <v>2.1163762522131703E-4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5488473.8162016999</v>
      </c>
      <c r="E15" s="133">
        <f>SUMIFS('Resultater - Danmark'!J$3:J$504,'Resultater - Danmark'!$F$3:$F$504,$A15)*D6</f>
        <v>7622114.0896216901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1829491.2720672339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0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0.16648131781664299</v>
      </c>
      <c r="L15" s="134">
        <f t="shared" si="3"/>
        <v>0.17273691155884621</v>
      </c>
      <c r="M15" s="136" t="s">
        <v>292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2258235.6960382708</v>
      </c>
      <c r="E16" s="133">
        <f>SUMIFS('Resultater - Danmark'!J$3:J$504,'Resultater - Danmark'!$F$3:$F$504,$A16)*D7</f>
        <v>3155035.8347045742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752745.2320127571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0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6.8498833593272843E-2</v>
      </c>
      <c r="L16" s="134">
        <f t="shared" si="3"/>
        <v>7.1501310467973353E-2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947207.95124601584</v>
      </c>
      <c r="E17" s="133">
        <f>SUMIFS('Resultater - Danmark'!J$3:J$504,'Resultater - Danmark'!$F$3:$F$504,$A17)*D8</f>
        <v>2052283.894366368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315735.98374867206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2.8731562407082838E-2</v>
      </c>
      <c r="L17" s="134">
        <f t="shared" si="3"/>
        <v>4.651008596650421E-2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/>
      <c r="E18" s="247"/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363994.97174274386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369776.8151095995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0</v>
      </c>
      <c r="L18" s="134">
        <f t="shared" si="3"/>
        <v>0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/>
      <c r="E19" s="247"/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725968.40288562409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723031.88507187623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0</v>
      </c>
      <c r="L19" s="134">
        <f t="shared" si="3"/>
        <v>0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/>
      <c r="E20" s="247"/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238948.02908439469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645179.0742147984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0</v>
      </c>
      <c r="L20" s="134">
        <f t="shared" si="3"/>
        <v>0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/>
      <c r="E21" s="247"/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487468.79382087698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409749.20427369943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0</v>
      </c>
      <c r="L21" s="134">
        <f t="shared" si="3"/>
        <v>0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/>
      <c r="E22" s="247"/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3636404.0112226601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934419.49924003799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0</v>
      </c>
      <c r="L22" s="134">
        <f t="shared" si="3"/>
        <v>0</v>
      </c>
      <c r="M22" s="162" t="s">
        <v>293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/>
      <c r="E23" s="247"/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1612899.4239677079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949079.79962052219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0</v>
      </c>
      <c r="L23" s="134">
        <f t="shared" si="3"/>
        <v>0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/>
      <c r="E24" s="247"/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505420.74417557381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730511.21798598021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0</v>
      </c>
      <c r="L24" s="134">
        <f t="shared" si="3"/>
        <v>0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750000</v>
      </c>
      <c r="E25" s="247">
        <v>980000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232809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2809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2.2749673687774342E-2</v>
      </c>
      <c r="L25" s="134">
        <f t="shared" si="3"/>
        <v>2.2209346558872002E-2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f>C26</f>
        <v>142742</v>
      </c>
      <c r="E26" s="247">
        <f>C26</f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4.3297785620537137E-3</v>
      </c>
      <c r="L26" s="134">
        <f t="shared" si="3"/>
        <v>3.2349046392923545E-3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/>
      <c r="E27" s="247"/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121458.76672450433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16124.481170461746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/>
      <c r="E28" s="249"/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11393.130418235305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11393.130418235305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32967505.832975943</v>
      </c>
      <c r="E29" s="142">
        <f>SUM(E12:E28)</f>
        <v>44125566.56731163</v>
      </c>
      <c r="F29" s="142"/>
      <c r="G29" s="142"/>
      <c r="H29" s="143"/>
      <c r="I29" s="143"/>
      <c r="J29" s="144">
        <f>SUM(J12:J28)</f>
        <v>1</v>
      </c>
      <c r="K29" s="144">
        <f>SUM(K12:K28)</f>
        <v>0.99999999999999989</v>
      </c>
      <c r="L29" s="144">
        <f>SUM(L12:L28)</f>
        <v>0.99999999999999989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8.6177457119626225E-2</v>
      </c>
      <c r="E30" s="146">
        <f>SUMPRODUCT(E12:E28,$H$12:$H$28)/E29</f>
        <v>8.5608273762216497E-2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0</v>
      </c>
      <c r="E31" s="146">
        <f>SUM(E21:E24)/E29</f>
        <v>0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625157351.70984447</v>
      </c>
      <c r="E32" s="123">
        <f>SUMPRODUCT(E12:E28,$I$12:$I$28)</f>
        <v>825243098.90934455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22.443148926383419</v>
      </c>
      <c r="E33" s="123">
        <f>E32*[1]Energiindhold!$C$10</f>
        <v>29.626227250845474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11306124.881910801</v>
      </c>
      <c r="E39" s="130">
        <f>SUMIFS('Resultater - Vestdanmark'!J$3:J$504,'Resultater - Vestdanmark'!$F$3:$F$504,$A39)*D3</f>
        <v>14432291.767579561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1638224.8785321345</v>
      </c>
      <c r="M39" s="130">
        <f>SUMIFS('Resultater - Østdanmark'!J$3:J$504,'Resultater - Østdanmark'!$F$3:$F$504,$A39)*D3</f>
        <v>2091197.4416372697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9737622.5335018374</v>
      </c>
      <c r="E40" s="133">
        <f>SUMIFS('Resultater - Vestdanmark'!J$3:J$504,'Resultater - Vestdanmark'!$F$3:$F$504,$A40)*D4</f>
        <v>12735406.502549823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692091.87949965673</v>
      </c>
      <c r="M40" s="133">
        <f>SUMIFS('Resultater - Østdanmark'!J$3:J$504,'Resultater - Østdanmark'!$F$3:$F$504,$A40)*D4</f>
        <v>905156.40673249087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6257.0446016591122</v>
      </c>
      <c r="E41" s="133">
        <f>SUMIFS('Resultater - Vestdanmark'!J$3:J$504,'Resultater - Vestdanmark'!$F$3:$F$504,$A41)*D5</f>
        <v>8615.5317224824212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525.15144386464101</v>
      </c>
      <c r="M41" s="133">
        <f>SUMIFS('Resultater - Østdanmark'!J$3:J$504,'Resultater - Østdanmark'!$F$3:$F$504,$A41)*D5</f>
        <v>723.09839736855315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2980433.248128525</v>
      </c>
      <c r="E42" s="133">
        <f>SUMIFS('Resultater - Vestdanmark'!J$3:J$504,'Resultater - Vestdanmark'!$F$3:$F$504,$A42)*D6</f>
        <v>4121832.5977837904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2508040.5680731749</v>
      </c>
      <c r="M42" s="133">
        <f>SUMIFS('Resultater - Østdanmark'!J$3:J$504,'Resultater - Østdanmark'!$F$3:$F$504,$A42)*D6</f>
        <v>3500281.4918378997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1989694.3638441348</v>
      </c>
      <c r="E43" s="133">
        <f>SUMIFS('Resultater - Vestdanmark'!J$3:J$504,'Resultater - Vestdanmark'!$F$3:$F$504,$A43)*D7</f>
        <v>2777977.7276885756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268541.33219413611</v>
      </c>
      <c r="M43" s="133">
        <f>SUMIFS('Resultater - Østdanmark'!J$3:J$504,'Resultater - Østdanmark'!$F$3:$F$504,$A43)*D7</f>
        <v>377058.10701599991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843656.57672861801</v>
      </c>
      <c r="E44" s="133">
        <f>SUMIFS('Resultater - Vestdanmark'!J$3:J$504,'Resultater - Vestdanmark'!$F$3:$F$504,$A44)*D8</f>
        <v>1827922.5829120062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103551.37451739772</v>
      </c>
      <c r="M44" s="133">
        <f>SUMIFS('Resultater - Østdanmark'!J$3:J$504,'Resultater - Østdanmark'!$F$3:$F$504,$A44)*D8</f>
        <v>224361.31145436168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0</v>
      </c>
      <c r="E45" s="133">
        <f ca="1">SUMIFS('Resultater - Vestdanmark'!J$3:J$504,'Resultater - Vestdanmark'!$F$3:$F$504,$A45)/SUMIFS('Resultater - Danmark'!J$3:J$504,'Resultater - Danmark'!$F$3:$F$504,$A45)*E18</f>
        <v>0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0</v>
      </c>
      <c r="M45" s="133">
        <f ca="1">SUMIFS('Resultater - Østdanmark'!J$3:J$504,'Resultater - Østdanmark'!$F$3:$F$504,$A45)/SUMIFS('Resultater - Danmark'!J$3:J$504,'Resultater - Danmark'!$F$3:$F$504,$A45)*E18</f>
        <v>0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0</v>
      </c>
      <c r="E46" s="133">
        <f>SUMIFS('Resultater - Vestdanmark'!J$3:J$504,'Resultater - Vestdanmark'!$F$3:$F$504,$A46)/SUMIFS('Resultater - Danmark'!J$3:J$504,'Resultater - Danmark'!$F$3:$F$504,$A46)*E19</f>
        <v>0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0</v>
      </c>
      <c r="M46" s="133">
        <f>SUMIFS('Resultater - Østdanmark'!J$3:J$504,'Resultater - Østdanmark'!$F$3:$F$504,$A46)/SUMIFS('Resultater - Danmark'!J$3:J$504,'Resultater - Danmark'!$F$3:$F$504,$A46)*E19</f>
        <v>0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0</v>
      </c>
      <c r="E47" s="133">
        <f>SUMIFS('Resultater - Vestdanmark'!J$3:J$504,'Resultater - Vestdanmark'!$F$3:$F$504,$A47)/SUMIFS('Resultater - Danmark'!J$3:J$504,'Resultater - Danmark'!$F$3:$F$504,$A47)*E20</f>
        <v>0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0</v>
      </c>
      <c r="M47" s="133">
        <f>SUMIFS('Resultater - Østdanmark'!J$3:J$504,'Resultater - Østdanmark'!$F$3:$F$504,$A47)/SUMIFS('Resultater - Danmark'!J$3:J$504,'Resultater - Danmark'!$F$3:$F$504,$A47)*E20</f>
        <v>0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0</v>
      </c>
      <c r="E48" s="133">
        <f>SUMIFS('Resultater - Vestdanmark'!J$3:J$504,'Resultater - Vestdanmark'!$F$3:$F$504,$A48)/SUMIFS('Resultater - Danmark'!J$3:J$504,'Resultater - Danmark'!$F$3:$F$504,$A48)*E21</f>
        <v>0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0</v>
      </c>
      <c r="M48" s="133">
        <f>SUMIFS('Resultater - Østdanmark'!J$3:J$504,'Resultater - Østdanmark'!$F$3:$F$504,$A48)/SUMIFS('Resultater - Danmark'!J$3:J$504,'Resultater - Danmark'!$F$3:$F$504,$A48)*E21</f>
        <v>0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0</v>
      </c>
      <c r="E49" s="133">
        <f>SUMIFS('Resultater - Vestdanmark'!J$3:J$504,'Resultater - Vestdanmark'!$F$3:$F$504,$A49)/SUMIFS('Resultater - Danmark'!J$3:J$504,'Resultater - Danmark'!$F$3:$F$504,$A49)*E22</f>
        <v>0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0</v>
      </c>
      <c r="M49" s="133">
        <f>SUMIFS('Resultater - Østdanmark'!J$3:J$504,'Resultater - Østdanmark'!$F$3:$F$504,$A49)/SUMIFS('Resultater - Danmark'!J$3:J$504,'Resultater - Danmark'!$F$3:$F$504,$A49)*E22</f>
        <v>0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0</v>
      </c>
      <c r="E50" s="133">
        <f>SUMIFS('Resultater - Vestdanmark'!J$3:J$504,'Resultater - Vestdanmark'!$F$3:$F$504,$A50)/SUMIFS('Resultater - Danmark'!J$3:J$504,'Resultater - Danmark'!$F$3:$F$504,$A50)*E23</f>
        <v>0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0</v>
      </c>
      <c r="M50" s="133">
        <f>SUMIFS('Resultater - Østdanmark'!J$3:J$504,'Resultater - Østdanmark'!$F$3:$F$504,$A50)/SUMIFS('Resultater - Danmark'!J$3:J$504,'Resultater - Danmark'!$F$3:$F$504,$A50)*E23</f>
        <v>0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0</v>
      </c>
      <c r="E51" s="133">
        <f>SUMIFS('Resultater - Vestdanmark'!J$3:J$504,'Resultater - Vestdanmark'!$F$3:$F$504,$A51)/SUMIFS('Resultater - Danmark'!J$3:J$504,'Resultater - Danmark'!$F$3:$F$504,$A51)*E24</f>
        <v>0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0</v>
      </c>
      <c r="M51" s="133">
        <f>SUMIFS('Resultater - Østdanmark'!J$3:J$504,'Resultater - Østdanmark'!$F$3:$F$504,$A51)/SUMIFS('Resultater - Danmark'!J$3:J$504,'Resultater - Danmark'!$F$3:$F$504,$A51)*E24</f>
        <v>0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401960.68859899876</v>
      </c>
      <c r="E52" s="133">
        <f>SUMIFS('Resultater - Vestdanmark'!J$3:J$504,'Resultater - Vestdanmark'!$F$3:$F$504,$A52)/SUMIFS('Resultater - Danmark'!J$3:J$504,'Resultater - Danmark'!$F$3:$F$504,$A52)*E25</f>
        <v>523381.79192356829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348039.31140100124</v>
      </c>
      <c r="M52" s="133">
        <f>SUMIFS('Resultater - Østdanmark'!J$3:J$504,'Resultater - Østdanmark'!$F$3:$F$504,$A52)/SUMIFS('Resultater - Danmark'!J$3:J$504,'Resultater - Danmark'!$F$3:$F$504,$A52)*E25</f>
        <v>456618.20807643177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27379942.937314577</v>
      </c>
      <c r="E56" s="142">
        <f ca="1">SUM(E39:E55)</f>
        <v>36541622.102159806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5587562.8956613662</v>
      </c>
      <c r="M56" s="142">
        <f ca="1">SUM(M39:M55)</f>
        <v>7583944.4651518222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8.5498137070213143E-2</v>
      </c>
      <c r="E57" s="146">
        <f ca="1">SUMPRODUCT(E39:E55,$F$39:$F$55)/E56</f>
        <v>8.5073083673484776E-2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8.9506232926972615E-2</v>
      </c>
      <c r="M57" s="146">
        <f ca="1">SUMPRODUCT(M39:M55,$N$39:$N$55)/M56</f>
        <v>8.8186973285283909E-2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0</v>
      </c>
      <c r="E58" s="146">
        <f ca="1">SUM(E48:E51)/E56</f>
        <v>0</v>
      </c>
      <c r="I58" s="145" t="s">
        <v>160</v>
      </c>
      <c r="K58" s="146">
        <f ca="1">SUM(K48:K51)/K56</f>
        <v>1.8896340963997331E-2</v>
      </c>
      <c r="L58" s="146">
        <f ca="1">SUM(L48:L51)/L56</f>
        <v>0</v>
      </c>
      <c r="M58" s="146">
        <f ca="1">SUM(M48:M51)/M56</f>
        <v>0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514572087.50400752</v>
      </c>
      <c r="E59" s="123">
        <f ca="1">SUMPRODUCT(E39:E55,$I$12:$I$28)</f>
        <v>678864914.2677474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110585264.20583707</v>
      </c>
      <c r="M59" s="123">
        <f ca="1">SUMPRODUCT(M39:M55,$I$12:$I$28)</f>
        <v>146378184.64159742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18.473137941393873</v>
      </c>
      <c r="E60" s="123">
        <f ca="1">E59*[1]Energiindhold!$C$10</f>
        <v>24.371250422212135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3.9700109849895511</v>
      </c>
      <c r="M60" s="123">
        <f ca="1">M59*[1]Energiindhold!$C$10</f>
        <v>5.2549768286333478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tabSelected="1" zoomScaleNormal="100" workbookViewId="0">
      <selection activeCell="D5" sqref="D5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310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17">
        <v>2600000</v>
      </c>
      <c r="D4" s="417">
        <v>3000000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6">
        <f>SUMIFS('Forbrug af biomasse'!$E$2:$E$403,'Forbrug af biomasse'!$D$2:$D$403,'Forbrug til andet'!B$15,'Forbrug af biomasse'!$C$2:$C$403,'Forbrug til andet'!$A16,'Forbrug af biomasse'!$A$2:$A$403,"Materialer")</f>
        <v>0</v>
      </c>
      <c r="C16" s="346">
        <f>SUMIFS('Forbrug af biomasse'!$E$2:$E$403,'Forbrug af biomasse'!$D$2:$D$403,'Forbrug til andet'!C$15,'Forbrug af biomasse'!$C$2:$C$403,'Forbrug til andet'!$A16,'Forbrug af biomasse'!$A$2:$A$403,"Materialer")</f>
        <v>0</v>
      </c>
      <c r="D16" s="346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6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6">
        <f>SUMIFS('Forbrug af biomasse'!$E$2:$E$403,'Forbrug af biomasse'!$D$2:$D$403,'Forbrug til andet'!C$15,'Forbrug af biomasse'!$C$2:$C$403,'Forbrug til andet'!$A17,'Forbrug af biomasse'!$A$2:$A$403,"Materialer")</f>
        <v>0</v>
      </c>
      <c r="D17" s="346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biomasse'!$E$2:$E$403,'Forbrug af biomasse'!$D$2:$D$403,'Forbrug til andet'!B$15,'Forbrug af biomasse'!$C$2:$C$403,'Forbrug til andet'!$A18,'Forbrug af biomasse'!$A$2:$A$403,"Materialer")</f>
        <v>0</v>
      </c>
      <c r="C18" s="346">
        <f>SUMIFS('Forbrug af biomasse'!$E$2:$E$403,'Forbrug af biomasse'!$D$2:$D$403,'Forbrug til andet'!C$15,'Forbrug af biomasse'!$C$2:$C$403,'Forbrug til andet'!$A18,'Forbrug af biomasse'!$A$2:$A$403,"Materialer")</f>
        <v>0</v>
      </c>
      <c r="D18" s="346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6">
        <f>SUMIFS('Forbrug af biomasse'!$E$2:$E$403,'Forbrug af biomasse'!$D$2:$D$403,'Forbrug til andet'!B$15,'Forbrug af biomasse'!$C$2:$C$403,'Forbrug til andet'!$A19,'Forbrug af biomasse'!$A$2:$A$403,"Materialer")</f>
        <v>0</v>
      </c>
      <c r="C19" s="346">
        <f>SUMIFS('Forbrug af biomasse'!$E$2:$E$403,'Forbrug af biomasse'!$D$2:$D$403,'Forbrug til andet'!C$15,'Forbrug af biomasse'!$C$2:$C$403,'Forbrug til andet'!$A19,'Forbrug af biomasse'!$A$2:$A$403,"Materialer")</f>
        <v>0</v>
      </c>
      <c r="D19" s="346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6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6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6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663573.02211878099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584571.06793375465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115019.32383392204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47915.661306045469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96335.597530550134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78257.880787285307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194648.08648817576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197652.10288743756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22119.100737292698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17968.372989767049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32289.881679138594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26230.570794770108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19858.399472434132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61092.468165207967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107291.3336859984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87157.734174483412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2993.7338370755265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2431.9490586688098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41242.788936926569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33503.433234403652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59567.191448489772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48389.196586765502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11187.745265710901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9088.3251645879882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4302.1790726627405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3494.8599025113845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104697.07682318543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17989.144058005662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1542.1050369777552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1651.259855586846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15238.408806724705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71.270611166506612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1125.1782236252373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29.519410101552374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3810.512240832039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64.915351748399516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1148.0865099527102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2833.816076318562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325.58580566036647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534.73194997058431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15114.23333078555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103563.41963703519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123999.92350109947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17950.992737086101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10163.928155827825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15035.035452744823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16600.156530636279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30378.603093530324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41926.203642789784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3452.1139879011725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3811.4730584354347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5039.4613025245208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5564.0604716179014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3099.2877789348072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12959.008398680477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16744.890228450618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18488.004218829818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467.230136422192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515.86798214186877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6436.7358456474994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7106.788867903806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9296.61369427297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10264.37503355632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1746.0642900242449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1927.8265500641185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671.43835238089025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741.33391871453603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16340.006209398884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2807.5542749488609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240.67535259190402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257.71107572742682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2378.2487733038556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11.123158968183114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175.60584992995032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4.6070755649821624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594.7042225576015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10.131297671715533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179.18113161111663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442.27187318266579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50.813969669536974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83.455275428935138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2358.8687857295367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0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208944.86588121904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205143.32566624522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36217.11008607797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16815.026693954529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30334.006710123296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27463.01143681569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61290.493991824253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69361.985112562426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6964.8288627073007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6305.635010232947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10167.388926128393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9205.0852704410936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6252.9826802402549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21439.159034792021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33783.732279618183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30586.233953190236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942.66236604152175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853.44305442559266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12986.466772681726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11757.348408015023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18756.42681853586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16981.204268651425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3522.780245937678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3189.3628529886219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1354.663615564521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1226.4499946481128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32966.856616814555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2543.5912283773305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68.782772699511852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277.82436371988916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816.92003872404018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15.47158083370352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26.303103413603303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73.485337039665154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78.346709324351167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16.900995738263163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120.68130675187054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876.14056409986233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26.483764144438243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56.208438932954692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1629.0025287440153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32609.892362964823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43515.2508989005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5652.3813429139027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3566.8238441721724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4734.2091397302265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5825.4872744760551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9565.5684264696829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14713.148357210212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1086.9964120988272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1337.5589415645645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1586.8179248870906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1952.5938452450805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975.89903102015546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4547.7004013195192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5272.6056158941683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6487.9890203736868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147.12071608740513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181.03337518118633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2026.7896119214258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2493.9829956395506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2927.3036075171572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3602.0736327442423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549.79807306541795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676.53151427031366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211.42148913434721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260.15605947081178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5145.1163506011162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396.97666570050825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10.734883600501851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43.359871794433573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127.49619101473459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2.4146397832947688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4.1051086252444469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11.468809826999765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12.227521108424749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2.6377276585728633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18.834654810985576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136.73870075546986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4.1333042306348711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8.7724153247963965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254.23738887912378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0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hidden="1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hidden="1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46222.055713233916</v>
      </c>
    </row>
    <row r="187" spans="1:9" hidden="1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59081.597510016036</v>
      </c>
    </row>
    <row r="188" spans="1:9" hidden="1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hidden="1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hidden="1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85038.265198349312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59147.391690149292</v>
      </c>
    </row>
    <row r="191" spans="1:9" hidden="1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7562.301184588554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55900.0252030173</v>
      </c>
    </row>
    <row r="192" spans="1:9" hidden="1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82958.974488164633</v>
      </c>
    </row>
    <row r="193" spans="1:9" hidden="1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7324.0102159544203</v>
      </c>
    </row>
    <row r="194" spans="1:9" hidden="1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46222.055713233916</v>
      </c>
    </row>
    <row r="195" spans="1:9" hidden="1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59081.597510016036</v>
      </c>
    </row>
    <row r="196" spans="1:9" hidden="1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hidden="1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hidden="1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85043.337395259441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59328.764761113795</v>
      </c>
    </row>
    <row r="199" spans="1:9" hidden="1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7557.2289876784134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56044.683259491067</v>
      </c>
    </row>
    <row r="200" spans="1:9" hidden="1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82642.493265960235</v>
      </c>
    </row>
    <row r="201" spans="1:9" hidden="1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7314.4603107204312</v>
      </c>
    </row>
    <row r="202" spans="1:9" hidden="1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hidden="1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8855.2812119194441</v>
      </c>
    </row>
    <row r="208" spans="1:9" hidden="1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12619.330957254046</v>
      </c>
    </row>
    <row r="209" spans="1:9" hidden="1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hidden="1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hidden="1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12892.833951848643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10028.968898627219</v>
      </c>
    </row>
    <row r="212" spans="1:9" hidden="1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1015.707363177225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9291.7287908835842</v>
      </c>
    </row>
    <row r="213" spans="1:9" hidden="1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12578.296098547649</v>
      </c>
    </row>
    <row r="214" spans="1:9" hidden="1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983.70204025864405</v>
      </c>
    </row>
    <row r="215" spans="1:9" hidden="1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8855.2812119194441</v>
      </c>
    </row>
    <row r="216" spans="1:9" hidden="1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12619.330957254046</v>
      </c>
    </row>
    <row r="217" spans="1:9" hidden="1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hidden="1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hidden="1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12893.515208469264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10060.01997391618</v>
      </c>
    </row>
    <row r="220" spans="1:9" hidden="1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1015.0261065566061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9310.2412498671965</v>
      </c>
    </row>
    <row r="221" spans="1:9" hidden="1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12530.015230599387</v>
      </c>
    </row>
    <row r="222" spans="1:9" hidden="1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982.41937393432829</v>
      </c>
    </row>
    <row r="223" spans="1:9" hidden="1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311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75976.255165625393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37421.140603964748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90266.583697186172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22002.479776189128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66284.578534118831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32647.628233222706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78752.00538693853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19195.801313066269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11306124.881910801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9737622.5335018374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6257.0446016591122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2980433.248128525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1989694.3638441348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843656.57672861801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14432291.767579561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12735406.502549823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8615.5317224824212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4121832.5977837904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2777977.7276885756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1827922.5829120062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1638224.8785321345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692091.87949965673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525.15144386464101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2508040.5680731749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268541.33219413611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103551.37451739772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2091197.4416372697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905156.40673249087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723.09839736855315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3500281.4918378997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377058.10701599991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224361.31145436168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5880011.5738482485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696107.27987490175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1824139.6252331052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5742281.5453988183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262373.56843565725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97268.074687720582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140728.27827159571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11930939.715450084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1373162.6504626232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812348.75563371019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384827.87367359997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43293.135788279993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2414213.7695228113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5880011.5738482485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696107.27987490175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7383422.292610188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5742281.5453988183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262373.56843565725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97268.074687720582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234547.13045265959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11930939.715450084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1373162.6504626232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1282655.9299479635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625345.2947196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48103.484209199996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721719.35529882624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85441.004824644522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223896.98689600852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704814.2138566036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32204.032301743573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11938.794894044118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17273.150059468084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1464417.2058845724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168543.55648210307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99708.616697511316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47234.213980800007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5313.8490728400002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296323.3632129106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721719.35529882624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85441.004824644508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906249.70886479609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704814.2138566036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32204.032301743569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11938.794894044118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28788.583432446812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1464417.2058845721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168543.55648210307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157434.65794343888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76755.597718799996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5904.2767475999999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56586.835871382151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165344.4178958789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144439.67683087158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2234655.3823882169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616333.4098752659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182361.19321301219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51574.774363489254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41548.457450977716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649193.64467919595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178756.25020896082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323971.9849092192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147650.70883898693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114656.20203449765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2503763.8240737421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751814.60495192441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321207.08930557885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51815.012938068903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40236.261908677334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663992.86087361549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192346.0860095199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3768708.2939702673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3245874.1778339455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2085.6815338863707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251080.47924699794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25170381.54227329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367373.36888766848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0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0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0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0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33592713.198515512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90604.36104061213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546074.95951071149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230697.29316655223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175.05048128821366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33887.358586402894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5136646.569981494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292931.89088389446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0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0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0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0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6971920.1468140706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242528.9746703179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2301995.9904044634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3740743.4844072536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282549.62447427149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459143.13977069111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516701.30592462153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461408.46512183419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161171.16988590392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161921.91543146531</v>
      </c>
      <c r="G397" s="168">
        <v>1</v>
      </c>
    </row>
    <row r="398" spans="1:7" x14ac:dyDescent="0.25">
      <c r="A398" t="s">
        <v>312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312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1917698.941688363</v>
      </c>
      <c r="G399" s="168">
        <v>1</v>
      </c>
    </row>
    <row r="400" spans="1:7" x14ac:dyDescent="0.25">
      <c r="A400" s="168" t="s">
        <v>312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2144935.243045331</v>
      </c>
      <c r="G400" s="168">
        <v>1</v>
      </c>
    </row>
    <row r="401" spans="1:7" x14ac:dyDescent="0.25">
      <c r="A401" s="168" t="s">
        <v>312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312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682301.05831163737</v>
      </c>
      <c r="G402" s="168">
        <v>1</v>
      </c>
    </row>
    <row r="403" spans="1:7" x14ac:dyDescent="0.25">
      <c r="A403" s="168" t="s">
        <v>312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855064.75695466879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308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309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308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1073911.4073454833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309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268477.85183637083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308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1201163.7361053855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309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300290.93402634637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308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309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308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382088.59265451698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309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95522.148163629245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308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478836.26389461459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309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119709.06597365365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2613806.2215632647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2670393.0574346469</v>
      </c>
      <c r="F14">
        <f>E14-D14</f>
        <v>56586.835871382151</v>
      </c>
      <c r="G14">
        <f t="shared" si="3"/>
        <v>56586.835871382151</v>
      </c>
      <c r="H14">
        <f t="shared" si="1"/>
        <v>182361.19321301219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165344.4178958789</v>
      </c>
      <c r="F15">
        <f t="shared" si="2"/>
        <v>165344.4178958789</v>
      </c>
      <c r="G15">
        <f t="shared" si="3"/>
        <v>165344.4178958789</v>
      </c>
      <c r="H15">
        <f t="shared" si="1"/>
        <v>51574.774363489254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144439.67683087158</v>
      </c>
      <c r="F16">
        <f t="shared" si="2"/>
        <v>144439.67683087158</v>
      </c>
      <c r="G16">
        <f t="shared" si="3"/>
        <v>144439.67683087158</v>
      </c>
      <c r="H16">
        <f t="shared" si="1"/>
        <v>41548.457450977716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2234655.3823882169</v>
      </c>
      <c r="F17">
        <f t="shared" ca="1" si="2"/>
        <v>2234655.3823882169</v>
      </c>
      <c r="G17">
        <f t="shared" ca="1" si="3"/>
        <v>2234655.3823882169</v>
      </c>
      <c r="H17">
        <f t="shared" ca="1" si="1"/>
        <v>649193.64467919595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767742.06313628191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950103.2563492941</v>
      </c>
      <c r="F20">
        <f t="shared" si="2"/>
        <v>182361.19321301219</v>
      </c>
      <c r="G20">
        <f t="shared" si="3"/>
        <v>182361.19321301219</v>
      </c>
      <c r="H20">
        <f t="shared" si="1"/>
        <v>56586.835871382151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51574.774363489254</v>
      </c>
      <c r="F21">
        <f t="shared" si="2"/>
        <v>51574.774363489254</v>
      </c>
      <c r="G21">
        <f t="shared" si="3"/>
        <v>51574.774363489254</v>
      </c>
      <c r="H21">
        <f t="shared" si="1"/>
        <v>165344.4178958789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41548.457450977716</v>
      </c>
      <c r="F22">
        <f t="shared" si="2"/>
        <v>41548.457450977716</v>
      </c>
      <c r="G22">
        <f t="shared" si="3"/>
        <v>41548.457450977716</v>
      </c>
      <c r="H22">
        <f t="shared" si="1"/>
        <v>144439.67683087158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649193.64467919595</v>
      </c>
      <c r="F23">
        <f t="shared" ca="1" si="2"/>
        <v>649193.64467919595</v>
      </c>
      <c r="G23">
        <f t="shared" ca="1" si="3"/>
        <v>649193.64467919595</v>
      </c>
      <c r="H23">
        <f t="shared" ca="1" si="1"/>
        <v>2234655.3823882169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2841042.5229202327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3165014.5078294519</v>
      </c>
      <c r="F26">
        <f t="shared" si="2"/>
        <v>323971.9849092192</v>
      </c>
      <c r="G26">
        <f t="shared" si="3"/>
        <v>323971.9849092192</v>
      </c>
      <c r="H26">
        <f t="shared" si="1"/>
        <v>321207.08930557885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147650.70883898693</v>
      </c>
      <c r="F27">
        <f t="shared" si="2"/>
        <v>147650.70883898693</v>
      </c>
      <c r="G27">
        <f t="shared" si="3"/>
        <v>147650.70883898693</v>
      </c>
      <c r="H27">
        <f t="shared" si="1"/>
        <v>51815.012938068903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114656.20203449765</v>
      </c>
      <c r="F28">
        <f t="shared" si="2"/>
        <v>114656.20203449765</v>
      </c>
      <c r="G28">
        <f t="shared" si="3"/>
        <v>114656.20203449765</v>
      </c>
      <c r="H28">
        <f t="shared" si="1"/>
        <v>40236.261908677334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2503763.8240737421</v>
      </c>
      <c r="F29">
        <f t="shared" ca="1" si="2"/>
        <v>2503763.8240737421</v>
      </c>
      <c r="G29">
        <f t="shared" ca="1" si="3"/>
        <v>2503763.8240737421</v>
      </c>
      <c r="H29">
        <f t="shared" ca="1" si="1"/>
        <v>663992.86087361549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940505.76177931332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1261712.8510848922</v>
      </c>
      <c r="F32">
        <f t="shared" si="2"/>
        <v>321207.08930557885</v>
      </c>
      <c r="G32">
        <f t="shared" si="3"/>
        <v>321207.08930557885</v>
      </c>
      <c r="H32">
        <f t="shared" si="1"/>
        <v>323971.9849092192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51815.012938068903</v>
      </c>
      <c r="F33">
        <f t="shared" si="2"/>
        <v>51815.012938068903</v>
      </c>
      <c r="G33">
        <f t="shared" si="3"/>
        <v>51815.012938068903</v>
      </c>
      <c r="H33">
        <f t="shared" si="1"/>
        <v>147650.70883898693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40236.261908677334</v>
      </c>
      <c r="F34">
        <f t="shared" si="2"/>
        <v>40236.261908677334</v>
      </c>
      <c r="G34">
        <f t="shared" si="3"/>
        <v>40236.261908677334</v>
      </c>
      <c r="H34">
        <f t="shared" si="1"/>
        <v>114656.20203449765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663992.86087361549</v>
      </c>
      <c r="F35">
        <f t="shared" ca="1" si="2"/>
        <v>663992.86087361549</v>
      </c>
      <c r="G35">
        <f t="shared" ca="1" si="3"/>
        <v>663992.86087361549</v>
      </c>
      <c r="H35">
        <f t="shared" ca="1" si="1"/>
        <v>2503763.8240737421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E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1936270.3110472863</v>
      </c>
      <c r="O3" s="168">
        <f>SUMIF($F$3:$F$494,"Roer",J3:J494)</f>
        <v>6677019.1607134845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hidden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hidden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hidden="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-115555.13928308479</v>
      </c>
    </row>
    <row r="18" spans="1:10" s="168" customFormat="1" hidden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-324948.7863050882</v>
      </c>
    </row>
    <row r="22" spans="1:10" s="168" customFormat="1" hidden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hidden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hidden="1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hidden="1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hidden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hidden="1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-1062978.3149793665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-739342.39612686611</v>
      </c>
    </row>
    <row r="34" spans="1:10" s="168" customFormat="1" hidden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17283.428449500829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127757.94858456276</v>
      </c>
    </row>
    <row r="36" spans="1:10" hidden="1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4320.8571123752072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31939.487146140691</v>
      </c>
    </row>
    <row r="37" spans="1:10" hidden="1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-120996.81895341686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-894400.40324827679</v>
      </c>
    </row>
    <row r="38" spans="1:10" s="168" customFormat="1" hidden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-108897.13705807517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-804960.36292344902</v>
      </c>
    </row>
    <row r="39" spans="1:10" hidden="1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200509.97063960633</v>
      </c>
    </row>
    <row r="40" spans="1:10" hidden="1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69407.297529094503</v>
      </c>
    </row>
    <row r="41" spans="1:10" hidden="1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-41479.487244082316</v>
      </c>
    </row>
    <row r="42" spans="1:10" s="168" customFormat="1" hidden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-1263346.6686340498</v>
      </c>
    </row>
    <row r="43" spans="1:10" hidden="1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8136.9269170361749</v>
      </c>
    </row>
    <row r="44" spans="1:10" hidden="1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4068.4634585180884</v>
      </c>
    </row>
    <row r="45" spans="1:10" hidden="1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-91550.127699430261</v>
      </c>
    </row>
    <row r="46" spans="1:10" s="168" customFormat="1" hidden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-51268.071511680944</v>
      </c>
    </row>
    <row r="47" spans="1:10" hidden="1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-115555.13928308479</v>
      </c>
    </row>
    <row r="50" spans="1:10" s="168" customFormat="1" hidden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-251096.78941756816</v>
      </c>
    </row>
    <row r="54" spans="1:10" s="168" customFormat="1" hidden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hidden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hidden="1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hidden="1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hidden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hidden="1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-807911.70525496465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-563623.26523058105</v>
      </c>
    </row>
    <row r="66" spans="1:10" s="168" customFormat="1" hidden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4386.1047159704367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32527.511069244254</v>
      </c>
    </row>
    <row r="68" spans="1:10" hidden="1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15351.36650589652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113846.28874235484</v>
      </c>
    </row>
    <row r="69" spans="1:10" hidden="1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-60457.831901427307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-448357.46607592853</v>
      </c>
    </row>
    <row r="70" spans="1:10" s="168" customFormat="1" hidden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-30228.915950713668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-224178.73303796435</v>
      </c>
    </row>
    <row r="71" spans="1:10" hidden="1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51628.443420126416</v>
      </c>
    </row>
    <row r="72" spans="1:10" hidden="1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68282.78000726398</v>
      </c>
    </row>
    <row r="73" spans="1:10" hidden="1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-371891.21969682106</v>
      </c>
    </row>
    <row r="74" spans="1:10" s="168" customFormat="1" hidden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-355821.84600621765</v>
      </c>
    </row>
    <row r="75" spans="1:10" hidden="1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3776.9841639165766</v>
      </c>
    </row>
    <row r="76" spans="1:10" hidden="1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2060.1731803181328</v>
      </c>
    </row>
    <row r="77" spans="1:10" hidden="1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-95087.984039365605</v>
      </c>
    </row>
    <row r="78" spans="1:10" s="168" customFormat="1" hidden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-26030.87345874036</v>
      </c>
    </row>
    <row r="79" spans="1:10" hidden="1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hidden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hidden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hidden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hidden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5116811.5735579208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4917411.8234587442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2251397.0923654856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2704576.5029023094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-106171683.53900495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-93531370.86940074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1508762.2428067774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1329135.9445559385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166457.147797538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73241.145030916727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-2338588.7275407361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287676.89370829368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535046.94431018946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698868.52884913655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235420.65549648344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384377.69086702523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-11101998.585090172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-13292791.799317865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235471.56390626004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281937.9276330779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17405.837015361056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7658.5682867588657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-244537.9773480458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44897.549885109423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501334.39500840491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443833.18754563789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-4423820.1474585393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-3593674.5979534099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50292.074760225907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40854.588459711224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1938.4373255716619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-13897.76917746879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1139.7378311586701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44598.475949013591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53663.467221427127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-393540.9946207336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-434507.92866163951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7849.0521302086672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8666.12482478723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172.44248809565246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-1236.3391193135531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177.87815862013929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58874.019550047044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54482.850168025623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-46599779.831764333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-37733583.278510801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10090.824469480487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8170.9176919422453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5237.4055541920461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6587.4718839521884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-4145494.8648026185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-4562333.2509472156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1574.868558820654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1733.224964957446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1508518.3505941273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1336843.1223467914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-4843482.2518707896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-3934585.6192155164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73417.32210062939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59640.301071997419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63079.27721361116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-135021.38683502848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17993.506261165003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134197.09488811338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161636.4866110211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-430873.94136584643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-475727.1703233305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11458.194778710946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12650.972954666118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5611.5033313148888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-12011.440135208601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2808.2350812222835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10624281.85669761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11768996.814329581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-30170453.405667242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-30636075.947552823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442570.25788998802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449400.47305682354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998091.39538637735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-1980993.1448742116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243687.97628394028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1293337.4329598364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1947234.0183708945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-3672773.1140078162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-5068878.0204132851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69071.658745836292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95327.373072659539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121501.76177362491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-241154.42561301097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38032.22751252247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488372.04899883311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221945.34316960262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195450.03660450704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111030.17037836855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261518.78875317474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108945.56922589662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7857.3335844090589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3144.5618966826719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24660.872433908124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43445.351642150526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26835.209674142861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17387.144874817131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13424.556963930014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40815.071077085078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23109.666199432613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698.9847622199735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279.73877219622148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3848.8066804365285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1774925.9612048443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5956789.1944726948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-2680883.9287786079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-8247483.2023030752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45151.931027749728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138905.60076301816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3166.1021275009475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-3099.5380606629992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472.06538425248846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157896.59273377198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720229.96624078939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-238490.19458903337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-997195.69627846254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7046.8331661805942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29464.824404276576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281.65498116901489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-275.73347256418242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73.674944363105141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27958.480304448345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24776.697009717835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-419122.73719057371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-340472.86821363337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5884.765741289998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4780.4685666368478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727.49336397396382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-9088.1492447759319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692.10764009924867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2487.1734791067051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2995.7279111749745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-37284.964886490918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-41166.264974921127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918.43164748456616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1014.0387868623616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64.717473246007529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-808.47755420289946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108.01679932184807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1351754.5902131868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1197919.6847790992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-5859912.9281216506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-4760279.4720548522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93773.496905281601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76176.567436488767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45154.983446841485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-143510.81374408878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18359.848574596796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120251.46325653724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144839.38006874567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-521295.14429937681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-575561.06343935942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14635.170037240483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16158.665819861257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4016.9664465138171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-12766.655627292059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2865.4098931451645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5253090.9886001693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4655268.8977275081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-17166613.389759742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-13945237.467917345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243947.70108185761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198170.04927531799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223879.78778805301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-495366.59130816505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60936.547138948117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680472.65349439182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819609.46350899467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-2223721.4223382417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-2455206.9602605994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38072.762596590495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42036.07105840079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29000.84418688016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-64168.585613965195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9510.3281661942146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466264.29204786272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413201.61055686645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335710.29027446115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371881.4495011798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-16858729.567846272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-13695129.137774929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219037.70549355808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177934.50275739926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9590.5172412484026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6905.1724136988496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-239432.67906009266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26406.442931843019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40023.264375206731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48206.854564967762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28816.750350148843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43386.169108470975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-1447122.1623266896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-1597765.066073742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34185.075423850118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37743.682403084691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823.23226030369244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592.72722741865846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-20552.458289262289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4121.2367581489098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936262.03488572966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829711.79075047025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209676.51389868403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232268.14361647441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-8935078.7172734663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-7258379.4880148256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135437.58768335928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110022.2437264754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53449.444398940417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11970.039106369608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-382565.17030300584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45317.520586153296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83289.437669892359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100319.69833619324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18652.725716189289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28083.33009181009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-794860.47086033877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-877604.06536906527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21137.658193356652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23338.051699555392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4754.8378572236588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1064.8491436244408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-34032.820641406128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7072.6766232724804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615325.98961409961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545299.50987527927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-1230651.979228199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-999715.76810467872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21991.687853670046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17864.869585906981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21488.663173584187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-32558.580566036646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3471.2963503423452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54739.115492260076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65931.668012192837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-109478.23098452015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-120874.72468902022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3432.2287401681579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3789.5177909499648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1911.6215389679808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-2896.3962711636073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541.76301421527944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115424.3165836345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102288.58251252832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-516261.48871952889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-419383.18830136611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8456.7691710469717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6869.8264255174145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17215.760340516372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-64167.833996470115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5701.1486191158965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10268.093827873612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12367.619521969331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-45926.38330285289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-50707.240040074255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1319.8425873888339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1457.2359084430877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1531.5060788470926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-5708.3408393391628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889.77463997762561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1588149.9583308999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0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-5234853.8411592711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0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205802.45420352815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0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275121.36647362326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0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-755711.66653927753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0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161143.33637169731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0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247861.55419037171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0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-817000.31046994415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0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32119.458170492835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0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42938.016732877622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0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-117943.43928647683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0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25149.53804644987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0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616333.4098752659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751814.60495192441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667694.52736487135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814465.82203125162</v>
      </c>
    </row>
    <row r="425" spans="1:10" s="168" customFormat="1" ht="15.75" hidden="1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-510343.90982166253</v>
      </c>
      <c r="J425" s="339">
        <f t="shared" ca="1" si="0"/>
        <v>-1709543.2509407327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hidden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5291383263.0120001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5291383263.0120001</v>
      </c>
      <c r="N440" s="168"/>
      <c r="O440" s="168"/>
    </row>
    <row r="441" spans="1:15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132284581.57529998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132284581.57529998</v>
      </c>
      <c r="M441" s="168"/>
      <c r="N441" s="168"/>
      <c r="O441" s="168"/>
    </row>
    <row r="442" spans="1:15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8"/>
      <c r="N443" s="168"/>
      <c r="O443" s="168"/>
    </row>
    <row r="444" spans="1:15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277797621.30812997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1124418943.3900499</v>
      </c>
      <c r="M444" s="168"/>
      <c r="N444" s="168"/>
      <c r="O444" s="168"/>
    </row>
    <row r="445" spans="1:15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1521272688.1159499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1521272688.1159499</v>
      </c>
      <c r="M445" s="168"/>
      <c r="N445" s="168"/>
      <c r="O445" s="168"/>
    </row>
    <row r="446" spans="1:15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264569163.15059999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264569163.15059999</v>
      </c>
      <c r="M446" s="168"/>
      <c r="N446" s="168"/>
      <c r="O446" s="168"/>
    </row>
    <row r="447" spans="1:15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132284581.57529999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132284581.57529999</v>
      </c>
      <c r="M447" s="168"/>
      <c r="N447" s="168"/>
      <c r="O447" s="168"/>
    </row>
    <row r="448" spans="1:15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198426872.36294997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330711453.93825001</v>
      </c>
      <c r="M448" s="168"/>
      <c r="N448" s="168"/>
      <c r="O448" s="168"/>
    </row>
    <row r="449" spans="1:15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1984268723.6294997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1984268723.6294997</v>
      </c>
      <c r="M449" s="168"/>
      <c r="N449" s="168"/>
      <c r="O449" s="168"/>
    </row>
    <row r="450" spans="1:15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132284581.57529999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132284581.57529999</v>
      </c>
      <c r="M450" s="168"/>
      <c r="N450" s="168"/>
      <c r="O450" s="168"/>
    </row>
    <row r="451" spans="1:15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251340704.99306995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396853744.72589993</v>
      </c>
      <c r="M451" s="168"/>
      <c r="N451" s="168"/>
      <c r="O451" s="168"/>
    </row>
    <row r="452" spans="1:15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1058276652.6023999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1719699560.4789</v>
      </c>
      <c r="M452" s="168"/>
      <c r="N452" s="168"/>
      <c r="O452" s="168"/>
    </row>
    <row r="453" spans="1:15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119056123.41776998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132284581.57529999</v>
      </c>
      <c r="M453" s="168"/>
      <c r="N453" s="168"/>
      <c r="O453" s="168"/>
    </row>
    <row r="454" spans="1:15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1794311755.2334659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29"/>
      <c r="M455" s="123"/>
    </row>
    <row r="456" spans="1:15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4"/>
      <c r="M456" s="123"/>
    </row>
    <row r="457" spans="1:15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4"/>
      <c r="M457" s="123"/>
    </row>
    <row r="458" spans="1:15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135673498.58292961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173187501.21095473</v>
      </c>
      <c r="L458" s="124"/>
      <c r="M458" s="123"/>
    </row>
    <row r="459" spans="1:15" s="168" customFormat="1" hidden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-143899.83555734475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-183688.43735249166</v>
      </c>
      <c r="L459" s="124"/>
      <c r="M459" s="123"/>
    </row>
    <row r="460" spans="1:15" hidden="1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137300477.7223759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179569231.68595251</v>
      </c>
      <c r="L460" s="124"/>
      <c r="M460" s="123"/>
    </row>
    <row r="461" spans="1:15" s="168" customFormat="1" hidden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-286542.73504246637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-374756.5895641573</v>
      </c>
      <c r="L461" s="124"/>
      <c r="M461" s="123"/>
    </row>
    <row r="462" spans="1:15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81967.284281734363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112863.46556451972</v>
      </c>
      <c r="L462" s="124"/>
      <c r="M462" s="123"/>
    </row>
    <row r="463" spans="1:15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119381661.83064809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166678663.66131455</v>
      </c>
      <c r="L463" s="124"/>
      <c r="M463" s="123"/>
    </row>
    <row r="464" spans="1:15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25"/>
      <c r="M464" s="123"/>
    </row>
    <row r="465" spans="1:14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4"/>
      <c r="M465" s="123"/>
    </row>
    <row r="466" spans="1:14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24"/>
      <c r="M466" s="123"/>
    </row>
    <row r="467" spans="1:14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24"/>
      <c r="M467" s="123"/>
    </row>
    <row r="468" spans="1:14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24"/>
      <c r="M470" s="123"/>
    </row>
    <row r="471" spans="1:14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13348716.868052995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28922219.880781498</v>
      </c>
      <c r="L471" s="125"/>
      <c r="M471" s="123"/>
    </row>
    <row r="472" spans="1:14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41428022.148986496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57293473.109194688</v>
      </c>
      <c r="L473" s="139"/>
      <c r="M473" s="123"/>
    </row>
    <row r="474" spans="1:14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25170381.54227329</v>
      </c>
      <c r="J474" s="283">
        <f ca="1">SUMIFS('Forbrug af biomasse'!$E$1:$E$425,'Forbrug af biomasse'!$A$1:$A$425,"Biogas",'Forbrug af biomasse'!$B$1:$B$425,$A$1,'Forbrug af biomasse'!$D$1:$D$425,J$2)*'[1]Processer - data'!J474</f>
        <v>33592713.198515512</v>
      </c>
    </row>
    <row r="475" spans="1:14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19974153.958042417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0</v>
      </c>
    </row>
    <row r="476" spans="1:14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25966993.422671564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0</v>
      </c>
      <c r="M476" s="168"/>
      <c r="N476" s="168"/>
    </row>
    <row r="477" spans="1:14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14599.770737204595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0</v>
      </c>
    </row>
    <row r="478" spans="1:14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3515126.7094579712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0</v>
      </c>
    </row>
    <row r="479" spans="1:14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176192670.79591304</v>
      </c>
      <c r="J479" s="283">
        <f ca="1">J474*'[1]Processer - data'!J$479*Biogasanlæg!AC$3</f>
        <v>235148992.38960859</v>
      </c>
    </row>
    <row r="480" spans="1:14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58779739.022026956</v>
      </c>
      <c r="J480" s="283">
        <f ca="1">-SUMIFS('Resultater - Vestdanmark'!J$3:J$504,'Resultater - Vestdanmark'!$F$3:$F$504,"Gødning",'Resultater - Vestdanmark'!$A$3:$A$504,"&lt;&gt;Gødning")-SUM(J475:J479)</f>
        <v>14496697.76649794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0.58487057691098754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3.3485116953266507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5.7870546263557605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5.1677748093645421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2.6576900536880368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2.1096741174347562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32.38813175413204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36.288473495481476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s="168" customFormat="1" hidden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8.931874590807718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9.9902503880079312</v>
      </c>
    </row>
    <row r="488" spans="1:10" s="168" customFormat="1" hidden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9.6237803689688786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10.764143023698686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18.457685053109337</v>
      </c>
      <c r="J489" s="283">
        <f ca="1">SUM(J455:J473)*'[1]Processer - data'!$H$489</f>
        <v>24.351202245745828</v>
      </c>
    </row>
    <row r="490" spans="1:10" hidden="1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384827.87367359991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625345.2947196</v>
      </c>
    </row>
    <row r="491" spans="1:10" hidden="1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792292.68109270581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1287475.606775647</v>
      </c>
    </row>
    <row r="492" spans="1:10" hidden="1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1124875.4356381574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1827922.5829120062</v>
      </c>
    </row>
    <row r="493" spans="1:10" hidden="1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258350.65296231076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230704.23256091709</v>
      </c>
    </row>
    <row r="494" spans="1:10" hidden="1" x14ac:dyDescent="0.25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165344.4178958789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147650.70883898693</v>
      </c>
    </row>
    <row r="495" spans="1:10" hidden="1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-1251618.1759419381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-1399927.7352942526</v>
      </c>
    </row>
    <row r="496" spans="1:10" hidden="1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268477.85183637083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300290.93402634637</v>
      </c>
    </row>
    <row r="497" spans="1:10" ht="15.75" hidden="1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1073911.4073454833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1201163.7361053855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617187.04525740119</v>
      </c>
      <c r="O3" s="168">
        <f>SUMIF($F$3:$F$494,"Roer",J3:J494)</f>
        <v>2343164.0587474802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-22138.203029798609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-69406.320264897251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-161160.42439810804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-125362.11123284024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2321.3708510949555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21235.987011027879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580.34271277373887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5308.9967527569697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-16251.317810835601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-148667.66065413735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-14626.18602975204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-133800.8945887236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30401.458033643801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10523.581627030549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-6289.1480492738247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-191549.48058645418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1092.8864616119176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546.44323080595893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-12296.27550323305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-6885.9142818105083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-22138.203029798609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-53632.156568329694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-122488.39448045801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-95570.189752203703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589.10624516734435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5403.5272875077662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2061.8718580857039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18912.345506277172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-8120.208852452849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-74481.929998937572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-4060.1044262264263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-37240.964999468801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7827.7549093836169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10352.837138217043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-56385.06853769724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-53948.676687302912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507.29408049919749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276.70586209047138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-12771.451861146268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-3496.2571837074629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1611173.8608100801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1725665.6555044546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708916.49875643535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949116.1105274501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-33431178.540995046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-32822932.106599234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475076.76466913271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466433.22409457731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23536.358354421111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10355.997675945291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-330666.85968905297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40676.333520027176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168474.76960725058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245253.69467623916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74128.898627190283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134889.53207193155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-3495780.4613098293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-4664834.8963621333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74144.928589980263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98940.380868546694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2461.114003650162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1082.8901616060714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-34576.667582514274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6348.3295089059757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157859.41325975509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155754.22926076199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-1392965.7725414601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-1261127.0020465895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15835.892155637755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14337.086806185776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420.80023284189343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-3016.9582625721864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247.41679207443258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14043.100405015204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18832.102265164856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-123917.59097926629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-152481.71933836033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2471.4976196660082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3041.2002316151647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37.434194123911787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-268.38721191321355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38.614181422021268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18519.66955959798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19119.648043394289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-14658630.931436108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-13241833.521489188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3174.2139603670885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2867.4173612371555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1647.5012400127912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2311.739263428582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-1304025.0291028998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-1601058.0530527837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495.39755450815829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608.24004632303297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474999.96825944906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469137.90137035336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-1525108.3389192589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-1380762.7905661641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23117.534933372172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20929.550531625293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1474.5937283244004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-3156.3724096323963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420.63119070670751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42255.777523196084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56723.037165688169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-135672.93257784622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-166946.77376845435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3607.9389780407446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4439.6016279205169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131.17917617868514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-280.78942996672015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65.647642480237593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3345357.7430617516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4130090.0415424164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-9500026.568732759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-10751107.692447176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139355.85096961228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157707.95486804357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53506.955464362676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-106199.60503412523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13063.935581949238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407244.12756578327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683342.17050974548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-1156477.2227601847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-1778819.6363867146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21749.179053060878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33453.202547766814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6513.6212836964041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-12928.113768894089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2038.8801197261814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153777.84942548707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77887.203646397378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61543.010827070575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38963.779855231427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82346.639209316345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38232.231483162075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350.46198345855288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140.25742799139181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1099.9530787588164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13680.006373747088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9417.2709863371365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5474.8377839804389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4711.0752006779812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12851.787622263244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8109.8672843071063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31.176935985127908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12.477235935187975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171.66897760975749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558885.99227389169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2090414.0021267058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-844152.66183243436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-2894286.4696969227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14217.371500046407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48746.095141031641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7881.6643402089094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-7715.9603891648412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1175.1550504299839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49718.239428295914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252750.05662077441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-75095.430437000949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-349945.54588153696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2218.8961300650462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10340.080787491559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701.14921500471166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-686.40826814593584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183.40570151219404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8803.5238364617726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8694.8778384879388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-131972.73124581305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-119482.02761958298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1852.9861033683369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1677.6082050539749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189.40607903956766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-2366.1394033568426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180.19325106753615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783.15740949795759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1051.289775017178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-11740.233143774929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-14446.463339458669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289.19436295343985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355.85628592054013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16.849477204733788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-210.49066715411448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28.122646120366912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425638.43336273963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420385.54676553578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-1845160.4872851954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-1670523.2529721346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29527.256354583529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26732.616851867904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4746.473685984145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-15085.163343983817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1929.898573444673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37864.598204928116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50828.434290742058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-164144.62369548646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-201981.4478593581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4608.3001247037882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5670.5550897901621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422.24410420402302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-1341.9691552827223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301.19804325437093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1654085.3161423863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1633671.9279077968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-5405397.1647389093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-4893797.4325104374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76813.881796804606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69543.747861961194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4603.1198822754704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-10185.072212165651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1252.8966302132471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214266.19615462935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287625.26973164547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-700202.02579074551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-861604.94190562551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11988.293690830778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14751.704091931162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596.27697434562594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-1319.3495275990304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195.53878043790564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146816.59247699677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145004.70038638686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105707.94658343768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130504.23034774816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-5308451.174271577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-4806027.0014427453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68970.260200073506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62442.494418076618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1613.6039044851166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1161.7948112292838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-40284.532739383925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4442.882312449583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12602.464729961866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16917.215045078465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9073.774605572542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15225.493540570616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-455667.62969903438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-560703.1501683204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10764.144655502803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13245.377603834433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138.50877446013862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99.72631761129982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-3457.9497756060773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693.39781754993498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294808.76827126089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291170.47598793567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66022.622401246233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81509.780489526835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-2813464.0227803788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-2547180.6402977137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42646.382011458219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38610.068498752807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16525.146694540665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3700.8177427578189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-118278.97615348142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14010.972124041302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26226.051697657254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35205.157551268596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5873.3419581224243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9855.2734591882472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-250284.45844271689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-307977.29559963266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6655.7937243316301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8190.0145300384756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1470.069408260005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329.22303503492969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-10522.043023133405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2186.6835106885273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193752.91352657232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191361.77117931732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-387505.82705314457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-350829.91382874839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6924.7092873287393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6269.3125959870931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1747.9284335329244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-2648.3764144438242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282.36179900857064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17236.169590600854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23137.377788044723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-34472.3391812017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-42418.525944748661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1080.7349754790519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1329.8541870275651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155.49490515648384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-235.59834114618761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44.068026434863633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36344.633588316428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35896.097404335007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-162559.63386774252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-147173.99935777354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2662.8546389526682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2410.8258464823684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1809.6375461341511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-6745.0126719545633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599.27719677663356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3233.201797249651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4340.1645043423232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-14461.229856789347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-17794.674467803525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415.59003035677483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511.38730076898725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160.98451927748312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-600.03320821607349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93.528811057624878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500074.24802046001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-1648342.8308407278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64802.764365373157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29652.407230221568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-81450.126437200772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17367.92708532964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78046.269922268344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-257255.81753005582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10113.726230433962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4627.8323422889152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0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-12711.86944395619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0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2710.6013370167648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0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178756.25020896082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192346.0860095199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193652.60439304091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208374.92651031326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-138802.5616622777</v>
      </c>
      <c r="J425" s="339">
        <f t="shared" ca="1" si="0"/>
        <v>-322371.07155755645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649470442.23600006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649470442.23600006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16236761.055900002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16236761.055899998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34097198.217390008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138012468.97514999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186722752.14285001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186722752.14285001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32473522.111800004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32473522.1118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16236761.0559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16236761.0559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24355141.583849996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40591902.639750004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243551415.83850002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243551415.83849999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16236761.055900002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16236761.055900002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30849846.006210003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48710283.167699993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129894088.44720002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211077893.72669998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14613084.950310001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16236761.0559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220235879.96863076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19658698.542385615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25094369.299647234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-20850.671037951932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-26615.924652575166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9758495.5009451602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12762705.334928121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-20365.741162200829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-26635.453524102257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6879.4839146267968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9472.5890055280452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16112479.931648167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22623486.420959994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1638436.797459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3549946.3944944995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34861763.89621713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48653912.736546807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5136646.569981494</v>
      </c>
      <c r="J474" s="283">
        <f ca="1">SUMIFS('Forbrug af biomasse'!$E$1:$E$425,'Forbrug af biomasse'!$A$1:$A$425,"Biogas",'Forbrug af biomasse'!$B$1:$B$425,$A$1,'Forbrug af biomasse'!$D$1:$D$425,J$2)*'[1]Processer - data'!J474</f>
        <v>6971920.1468140706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2894197.2854067707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0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1845578.3453324179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0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1225.3533690174957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0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474423.0202096405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0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35956525.989870459</v>
      </c>
      <c r="J479" s="283">
        <f ca="1">J474*'[1]Processer - data'!J$479*Biogasanlæg!AC$3</f>
        <v>48803441.027698494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46869102.541423112</v>
      </c>
      <c r="J480" s="283">
        <f ca="1">-SUMIFS('Resultater - Østdanmark'!J$3:J$504,'Resultater - Østdanmark'!$F$3:$F$504,"Gødning",'Resultater - Østdanmark'!$A$3:$A$504,"&lt;&gt;Gødning")-SUM(J475:J479)</f>
        <v>38804635.947250865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1.8848499768231581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3.3199342698195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1.8051171027221238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1.8135254528324114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0.76449161709798985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0.74034721911966284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9.4091328191033767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9.6236262786946671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3.1778854091922817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3.9825496119920647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3.4240596310311204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4.2910569763013093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3.9685313157915658</v>
      </c>
      <c r="J489" s="283">
        <f ca="1">SUM(J455:J473)*'[1]Processer - data'!$H$489</f>
        <v>5.2530651041568044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47234.213980799999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76755.597718799996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97246.911136941184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158026.23059752941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138068.49935653029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224361.31145436168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80585.584942951959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80960.957715732657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51574.774363489254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51815.012938068903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-445315.1573913953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-558072.26470574713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95522.148163629245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119709.06597365365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382088.59265451698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478836.26389461459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511"/>
  <sheetViews>
    <sheetView topLeftCell="A2"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5952813.1884354949</v>
      </c>
      <c r="O3" s="98">
        <f ca="1">SUMIF($F$3:$F$509,$L$3,J$3:J$509)</f>
        <v>65514.057639751351</v>
      </c>
      <c r="Q3" s="98"/>
      <c r="U3" s="98"/>
    </row>
    <row r="4" spans="1:21" hidden="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hidden="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hidden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hidden="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15335.304543176389</v>
      </c>
      <c r="O7" s="98">
        <f>SUMIFS(J$3:J$509,$F$3:$F$509,$L$3,$C$3:$C$509,$L7)+SUMIFS(J$3:J$509,$F$3:$F$509,$L$3,$C$3:$C$509,"",$A$3:$A$509,"Grøntsager I drivhus")</f>
        <v>13379.80006445988</v>
      </c>
    </row>
    <row r="8" spans="1:21" hidden="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1164941.2401521844</v>
      </c>
      <c r="O8" s="98">
        <f>SUMIFS(J$3:J$509,$F$3:$F$509,$L$3,$C$3:$C$509,$L8)</f>
        <v>0</v>
      </c>
    </row>
    <row r="9" spans="1:21" hidden="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15335.304543176389</v>
      </c>
      <c r="O9" s="98">
        <f>SUMIFS(J$3:J$509,$F$3:$F$509,$L$3,$C$3:$C$509,$L9)</f>
        <v>0</v>
      </c>
    </row>
    <row r="10" spans="1:21" hidden="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hidden="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hidden="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hidden="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hidden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hidden="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hidden="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hidden="1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-137693.34231288341</v>
      </c>
    </row>
    <row r="18" spans="1:10" s="168" customFormat="1" hidden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hidden="1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hidden="1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hidden="1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-394355.10656998545</v>
      </c>
    </row>
    <row r="22" spans="1:10" s="168" customFormat="1" hidden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hidden="1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hidden="1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hidden="1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hidden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hidden="1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hidden="1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hidden="1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hidden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hidden="1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hidden="1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hidden="1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-1224138.7393774744</v>
      </c>
      <c r="J33" s="277">
        <f ca="1">'Resultater - Vestdanmark'!J33+'Resultater - Østdanmark'!J33</f>
        <v>-864704.50735970633</v>
      </c>
    </row>
    <row r="34" spans="1:10" s="168" customFormat="1" hidden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hidden="1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19604.799300595783</v>
      </c>
      <c r="J35" s="277">
        <f ca="1">'Resultater - Vestdanmark'!J35+'Resultater - Østdanmark'!J35</f>
        <v>148993.93559559065</v>
      </c>
    </row>
    <row r="36" spans="1:10" hidden="1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4901.1998251489458</v>
      </c>
      <c r="J36" s="277">
        <f ca="1">'Resultater - Vestdanmark'!J36+'Resultater - Østdanmark'!J36</f>
        <v>37248.483898897663</v>
      </c>
    </row>
    <row r="37" spans="1:10" hidden="1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-137248.13676425247</v>
      </c>
      <c r="J37" s="277">
        <f ca="1">'Resultater - Vestdanmark'!J37+'Resultater - Østdanmark'!J37</f>
        <v>-1043068.0639024142</v>
      </c>
    </row>
    <row r="38" spans="1:10" s="168" customFormat="1" hidden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-123523.32308782722</v>
      </c>
      <c r="J38" s="277">
        <f ca="1">'Resultater - Vestdanmark'!J38+'Resultater - Østdanmark'!J38</f>
        <v>-938761.25751217268</v>
      </c>
    </row>
    <row r="39" spans="1:10" hidden="1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230911.42867325014</v>
      </c>
    </row>
    <row r="40" spans="1:10" hidden="1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79930.879156125055</v>
      </c>
    </row>
    <row r="41" spans="1:10" hidden="1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-47768.635293356143</v>
      </c>
    </row>
    <row r="42" spans="1:10" s="168" customFormat="1" hidden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-1454896.1492205041</v>
      </c>
    </row>
    <row r="43" spans="1:10" hidden="1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9229.8133786480921</v>
      </c>
    </row>
    <row r="44" spans="1:10" hidden="1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4614.906689324047</v>
      </c>
    </row>
    <row r="45" spans="1:10" hidden="1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-103846.40320266331</v>
      </c>
    </row>
    <row r="46" spans="1:10" s="168" customFormat="1" hidden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-58153.985793491454</v>
      </c>
    </row>
    <row r="47" spans="1:10" hidden="1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hidden="1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hidden="1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-137693.34231288341</v>
      </c>
    </row>
    <row r="50" spans="1:10" s="168" customFormat="1" hidden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hidden="1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hidden="1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hidden="1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-304728.94598589785</v>
      </c>
    </row>
    <row r="54" spans="1:10" s="168" customFormat="1" hidden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hidden="1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hidden="1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hidden="1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hidden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hidden="1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hidden="1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hidden="1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hidden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hidden="1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hidden="1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hidden="1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-930400.09973542264</v>
      </c>
      <c r="J65" s="277">
        <f ca="1">'Resultater - Vestdanmark'!J65+'Resultater - Østdanmark'!J65</f>
        <v>-659193.45498278481</v>
      </c>
    </row>
    <row r="66" spans="1:10" s="168" customFormat="1" hidden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hidden="1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4975.2109611377809</v>
      </c>
      <c r="J67" s="277">
        <f ca="1">'Resultater - Vestdanmark'!J67+'Resultater - Østdanmark'!J67</f>
        <v>37931.038356752018</v>
      </c>
    </row>
    <row r="68" spans="1:10" hidden="1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17413.238363982222</v>
      </c>
      <c r="J68" s="277">
        <f ca="1">'Resultater - Vestdanmark'!J68+'Resultater - Østdanmark'!J68</f>
        <v>132758.63424863201</v>
      </c>
    </row>
    <row r="69" spans="1:10" hidden="1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-68578.040753880152</v>
      </c>
      <c r="J69" s="277">
        <f ca="1">'Resultater - Vestdanmark'!J69+'Resultater - Østdanmark'!J69</f>
        <v>-522839.39607486612</v>
      </c>
    </row>
    <row r="70" spans="1:10" s="168" customFormat="1" hidden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-34289.020376940098</v>
      </c>
      <c r="J70" s="277">
        <f ca="1">'Resultater - Vestdanmark'!J70+'Resultater - Østdanmark'!J70</f>
        <v>-261419.69803743315</v>
      </c>
    </row>
    <row r="71" spans="1:10" hidden="1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59456.198329510036</v>
      </c>
    </row>
    <row r="72" spans="1:10" hidden="1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78635.617145481025</v>
      </c>
    </row>
    <row r="73" spans="1:10" hidden="1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-428276.28823451832</v>
      </c>
    </row>
    <row r="74" spans="1:10" s="168" customFormat="1" hidden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-409770.52269352053</v>
      </c>
    </row>
    <row r="75" spans="1:10" hidden="1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4284.2782444157738</v>
      </c>
    </row>
    <row r="76" spans="1:10" hidden="1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2336.8790424086042</v>
      </c>
    </row>
    <row r="77" spans="1:10" hidden="1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-107859.43590051187</v>
      </c>
    </row>
    <row r="78" spans="1:10" s="168" customFormat="1" hidden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-29527.130642447824</v>
      </c>
    </row>
    <row r="79" spans="1:10" hidden="1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hidden="1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hidden="1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hidden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hidden="1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hidden="1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hidden="1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hidden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hidden="1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hidden="1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hidden="1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hidden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hidden="1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hidden="1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hidden="1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hidden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hidden="1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hidden="1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hidden="1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hidden="1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hidden="1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hidden="1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hidden="1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hidden="1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hidden="1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hidden="1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hidden="1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hidden="1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hidden="1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hidden="1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hidden="1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hidden="1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hidden="1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hidden="1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hidden="1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hidden="1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hidden="1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hidden="1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hidden="1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hidden="1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hidden="1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hidden="1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hidden="1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hidden="1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hidden="1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hidden="1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hidden="1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hidden="1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hidden="1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hidden="1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hidden="1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hidden="1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hidden="1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hidden="1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hidden="1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hidden="1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hidden="1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hidden="1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hidden="1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hidden="1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hidden="1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hidden="1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hidden="1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6727985.4343680013</v>
      </c>
      <c r="J141" s="277">
        <f>'Resultater - Vestdanmark'!J141+'Resultater - Østdanmark'!J141</f>
        <v>6643077.4789631991</v>
      </c>
    </row>
    <row r="142" spans="1:10" hidden="1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2960313.5911219209</v>
      </c>
      <c r="J142" s="277">
        <f>'Resultater - Vestdanmark'!J142+'Resultater - Østdanmark'!J142</f>
        <v>3653692.6134297596</v>
      </c>
    </row>
    <row r="143" spans="1:10" hidden="1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-139602862.07999998</v>
      </c>
      <c r="J143" s="277">
        <f>'Resultater - Vestdanmark'!J143+'Resultater - Østdanmark'!J143</f>
        <v>-126354302.97599998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1983839.00747591</v>
      </c>
      <c r="J144" s="277">
        <f>'Resultater - Vestdanmark'!J144+'Resultater - Østdanmark'!J144</f>
        <v>1795569.1686505158</v>
      </c>
    </row>
    <row r="145" spans="1:10" hidden="1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189993.5061519591</v>
      </c>
      <c r="J145" s="277">
        <f>'Resultater - Vestdanmark'!J145+'Resultater - Østdanmark'!J145</f>
        <v>0</v>
      </c>
    </row>
    <row r="146" spans="1:10" hidden="1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83597.142706862011</v>
      </c>
      <c r="J146" s="277">
        <f>'Resultater - Vestdanmark'!J146+'Resultater - Østdanmark'!J146</f>
        <v>0</v>
      </c>
    </row>
    <row r="147" spans="1:10" hidden="1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-2669255.5872297892</v>
      </c>
      <c r="J147" s="277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328353.22722832084</v>
      </c>
      <c r="J148" s="277">
        <f>'Resultater - Vestdanmark'!J148+'Resultater - Østdanmark'!J148</f>
        <v>0</v>
      </c>
    </row>
    <row r="149" spans="1:10" hidden="1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0</v>
      </c>
      <c r="J149" s="277">
        <f>'Resultater - Vestdanmark'!J149+'Resultater - Østdanmark'!J149</f>
        <v>0</v>
      </c>
    </row>
    <row r="150" spans="1:10" hidden="1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0</v>
      </c>
      <c r="J150" s="277">
        <f>'Resultater - Vestdanmark'!J150+'Resultater - Østdanmark'!J150</f>
        <v>0</v>
      </c>
    </row>
    <row r="151" spans="1:10" hidden="1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0</v>
      </c>
      <c r="J151" s="277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0</v>
      </c>
      <c r="J152" s="277">
        <f>'Resultater - Vestdanmark'!J152+'Resultater - Østdanmark'!J152</f>
        <v>0</v>
      </c>
    </row>
    <row r="153" spans="1:10" hidden="1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703521.71391744004</v>
      </c>
      <c r="J153" s="277">
        <f>'Resultater - Vestdanmark'!J153+'Resultater - Østdanmark'!J153</f>
        <v>944122.22352537571</v>
      </c>
    </row>
    <row r="154" spans="1:10" hidden="1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309549.5541236737</v>
      </c>
      <c r="J154" s="277">
        <f>'Resultater - Vestdanmark'!J154+'Resultater - Østdanmark'!J154</f>
        <v>519267.22293895681</v>
      </c>
    </row>
    <row r="155" spans="1:10" hidden="1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-14597779.046400001</v>
      </c>
      <c r="J155" s="277">
        <f>'Resultater - Vestdanmark'!J155+'Resultater - Østdanmark'!J155</f>
        <v>-17957626.69568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309616.4924962403</v>
      </c>
      <c r="J156" s="277">
        <f>'Resultater - Vestdanmark'!J156+'Resultater - Østdanmark'!J156</f>
        <v>380878.30850162462</v>
      </c>
    </row>
    <row r="157" spans="1:10" hidden="1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19866.95101901122</v>
      </c>
      <c r="J157" s="277">
        <f>'Resultater - Vestdanmark'!J157+'Resultater - Østdanmark'!J157</f>
        <v>0</v>
      </c>
    </row>
    <row r="158" spans="1:10" hidden="1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8741.4584483649378</v>
      </c>
      <c r="J158" s="277">
        <f>'Resultater - Vestdanmark'!J158+'Resultater - Østdanmark'!J158</f>
        <v>0</v>
      </c>
    </row>
    <row r="159" spans="1:10" hidden="1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-279114.64493056008</v>
      </c>
      <c r="J159" s="277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51245.879394015399</v>
      </c>
      <c r="J160" s="277">
        <f>'Resultater - Vestdanmark'!J160+'Resultater - Østdanmark'!J160</f>
        <v>0</v>
      </c>
    </row>
    <row r="161" spans="1:10" hidden="1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0</v>
      </c>
      <c r="J161" s="277">
        <f>'Resultater - Vestdanmark'!J161+'Resultater - Østdanmark'!J161</f>
        <v>0</v>
      </c>
    </row>
    <row r="162" spans="1:10" hidden="1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0</v>
      </c>
      <c r="J162" s="277">
        <f>'Resultater - Vestdanmark'!J162+'Resultater - Østdanmark'!J162</f>
        <v>0</v>
      </c>
    </row>
    <row r="163" spans="1:10" hidden="1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0</v>
      </c>
      <c r="J163" s="277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0</v>
      </c>
      <c r="J164" s="277">
        <f>'Resultater - Vestdanmark'!J164+'Resultater - Østdanmark'!J164</f>
        <v>0</v>
      </c>
    </row>
    <row r="165" spans="1:10" hidden="1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659193.80826815998</v>
      </c>
      <c r="J165" s="277">
        <f>'Resultater - Vestdanmark'!J165+'Resultater - Østdanmark'!J165</f>
        <v>599587.41680639982</v>
      </c>
    </row>
    <row r="166" spans="1:10" hidden="1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-5816785.9199999999</v>
      </c>
      <c r="J166" s="277">
        <f>'Resultater - Vestdanmark'!J166+'Resultater - Østdanmark'!J166</f>
        <v>-4854801.5999999996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66127.966915863668</v>
      </c>
      <c r="J167" s="277">
        <f>'Resultater - Vestdanmark'!J167+'Resultater - Østdanmark'!J167</f>
        <v>55191.675265897</v>
      </c>
    </row>
    <row r="168" spans="1:10" hidden="1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2359.2375584135552</v>
      </c>
      <c r="J168" s="277">
        <f>'Resultater - Vestdanmark'!J168+'Resultater - Østdanmark'!J168</f>
        <v>0</v>
      </c>
    </row>
    <row r="169" spans="1:10" hidden="1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-16914.727440040977</v>
      </c>
      <c r="J169" s="277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1387.1546232331027</v>
      </c>
      <c r="J170" s="277">
        <f>'Resultater - Vestdanmark'!J170+'Resultater - Østdanmark'!J170</f>
        <v>0</v>
      </c>
    </row>
    <row r="171" spans="1:10" hidden="1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0</v>
      </c>
      <c r="J171" s="277">
        <f>'Resultater - Vestdanmark'!J171+'Resultater - Østdanmark'!J171</f>
        <v>0</v>
      </c>
    </row>
    <row r="172" spans="1:10" hidden="1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0</v>
      </c>
      <c r="J172" s="277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0</v>
      </c>
      <c r="J173" s="277">
        <f>'Resultater - Vestdanmark'!J173+'Resultater - Østdanmark'!J173</f>
        <v>0</v>
      </c>
    </row>
    <row r="174" spans="1:10" hidden="1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58641.576354028795</v>
      </c>
      <c r="J174" s="277">
        <f>'Resultater - Vestdanmark'!J174+'Resultater - Østdanmark'!J174</f>
        <v>72495.56948659198</v>
      </c>
    </row>
    <row r="175" spans="1:10" hidden="1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-517458.58559999987</v>
      </c>
      <c r="J175" s="277">
        <f>'Resultater - Vestdanmark'!J175+'Resultater - Østdanmark'!J175</f>
        <v>-586989.64799999981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10320.549749874675</v>
      </c>
      <c r="J176" s="277">
        <f>'Resultater - Vestdanmark'!J176+'Resultater - Østdanmark'!J176</f>
        <v>11707.325056402395</v>
      </c>
    </row>
    <row r="177" spans="1:10" hidden="1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209.87668221956426</v>
      </c>
      <c r="J177" s="277">
        <f>'Resultater - Vestdanmark'!J177+'Resultater - Østdanmark'!J177</f>
        <v>0</v>
      </c>
    </row>
    <row r="178" spans="1:10" hidden="1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-1504.7263312267667</v>
      </c>
      <c r="J178" s="277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216.49234004216055</v>
      </c>
      <c r="J179" s="277">
        <f>'Resultater - Vestdanmark'!J179+'Resultater - Østdanmark'!J179</f>
        <v>0</v>
      </c>
    </row>
    <row r="180" spans="1:10" hidden="1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0</v>
      </c>
      <c r="J180" s="277">
        <f>'Resultater - Vestdanmark'!J180+'Resultater - Østdanmark'!J180</f>
        <v>0</v>
      </c>
    </row>
    <row r="181" spans="1:10" hidden="1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0</v>
      </c>
      <c r="J181" s="277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0</v>
      </c>
      <c r="J182" s="277">
        <f>'Resultater - Vestdanmark'!J182+'Resultater - Østdanmark'!J182</f>
        <v>0</v>
      </c>
    </row>
    <row r="183" spans="1:10" hidden="1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77393.689109645027</v>
      </c>
      <c r="J183" s="277">
        <f>'Resultater - Vestdanmark'!J183+'Resultater - Østdanmark'!J183</f>
        <v>73602.498211419908</v>
      </c>
    </row>
    <row r="184" spans="1:10" hidden="1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-61258410.76320044</v>
      </c>
      <c r="J184" s="277">
        <f>'Resultater - Vestdanmark'!J184+'Resultater - Østdanmark'!J184</f>
        <v>-50975416.79999999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13265.038429847576</v>
      </c>
      <c r="J185" s="277">
        <f>'Resultater - Vestdanmark'!J185+'Resultater - Østdanmark'!J185</f>
        <v>11038.3350531794</v>
      </c>
    </row>
    <row r="186" spans="1:10" hidden="1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6884.9067942048368</v>
      </c>
      <c r="J186" s="277">
        <f>'Resultater - Vestdanmark'!J186+'Resultater - Østdanmark'!J186</f>
        <v>8899.2111473807709</v>
      </c>
    </row>
    <row r="187" spans="1:10" hidden="1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-5449519.8939055186</v>
      </c>
      <c r="J187" s="277">
        <f>'Resultater - Vestdanmark'!J187+'Resultater - Østdanmark'!J187</f>
        <v>-6163391.3039999995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2070.2661133288125</v>
      </c>
      <c r="J188" s="277">
        <f>'Resultater - Vestdanmark'!J188+'Resultater - Østdanmark'!J188</f>
        <v>2341.4650112804788</v>
      </c>
    </row>
    <row r="189" spans="1:10" hidden="1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1983518.3188535764</v>
      </c>
      <c r="J189" s="277">
        <f>'Resultater - Vestdanmark'!J189+'Resultater - Østdanmark'!J189</f>
        <v>1805981.0237171447</v>
      </c>
    </row>
    <row r="190" spans="1:10" hidden="1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-6368590.5907900482</v>
      </c>
      <c r="J190" s="277">
        <f>'Resultater - Vestdanmark'!J190+'Resultater - Østdanmark'!J190</f>
        <v>-5315348.4097816804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96534.857034001558</v>
      </c>
      <c r="J191" s="277">
        <f>'Resultater - Vestdanmark'!J191+'Resultater - Østdanmark'!J191</f>
        <v>80569.851603622708</v>
      </c>
    </row>
    <row r="192" spans="1:10" hidden="1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64553.870941935558</v>
      </c>
      <c r="J192" s="277">
        <f>'Resultater - Vestdanmark'!J192+'Resultater - Østdanmark'!J192</f>
        <v>0</v>
      </c>
    </row>
    <row r="193" spans="1:10" hidden="1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-138177.75924466088</v>
      </c>
      <c r="J193" s="277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18414.137451871709</v>
      </c>
      <c r="J194" s="277">
        <f>'Resultater - Vestdanmark'!J194+'Resultater - Østdanmark'!J194</f>
        <v>0</v>
      </c>
    </row>
    <row r="195" spans="1:10" hidden="1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0</v>
      </c>
      <c r="J195" s="277">
        <f>'Resultater - Vestdanmark'!J195+'Resultater - Østdanmark'!J195</f>
        <v>0</v>
      </c>
    </row>
    <row r="196" spans="1:10" hidden="1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0</v>
      </c>
      <c r="J196" s="277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0</v>
      </c>
      <c r="J197" s="277">
        <f>'Resultater - Vestdanmark'!J197+'Resultater - Østdanmark'!J197</f>
        <v>0</v>
      </c>
    </row>
    <row r="198" spans="1:10" hidden="1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176452.87241130945</v>
      </c>
      <c r="J198" s="277">
        <f>'Resultater - Vestdanmark'!J198+'Resultater - Østdanmark'!J198</f>
        <v>218359.52377670928</v>
      </c>
    </row>
    <row r="199" spans="1:10" hidden="1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-566546.87394369266</v>
      </c>
      <c r="J199" s="277">
        <f>'Resultater - Vestdanmark'!J199+'Resultater - Østdanmark'!J199</f>
        <v>-642673.94409178488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15066.133756751689</v>
      </c>
      <c r="J200" s="277">
        <f>'Resultater - Vestdanmark'!J200+'Resultater - Østdanmark'!J200</f>
        <v>17090.574582586636</v>
      </c>
    </row>
    <row r="201" spans="1:10" hidden="1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5742.6825074935741</v>
      </c>
      <c r="J201" s="277">
        <f>'Resultater - Vestdanmark'!J201+'Resultater - Østdanmark'!J201</f>
        <v>0</v>
      </c>
    </row>
    <row r="202" spans="1:10" hidden="1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-12292.229565175321</v>
      </c>
      <c r="J202" s="277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2873.8827237025212</v>
      </c>
      <c r="J203" s="277">
        <f>'Resultater - Vestdanmark'!J203+'Resultater - Østdanmark'!J203</f>
        <v>0</v>
      </c>
    </row>
    <row r="204" spans="1:10" hidden="1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0</v>
      </c>
      <c r="J204" s="277">
        <f>'Resultater - Vestdanmark'!J204+'Resultater - Østdanmark'!J204</f>
        <v>0</v>
      </c>
    </row>
    <row r="205" spans="1:10" hidden="1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0</v>
      </c>
      <c r="J205" s="277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0</v>
      </c>
      <c r="J206" s="277">
        <f>'Resultater - Vestdanmark'!J206+'Resultater - Østdanmark'!J206</f>
        <v>0</v>
      </c>
    </row>
    <row r="207" spans="1:10" hidden="1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13969639.599759361</v>
      </c>
      <c r="J207" s="277">
        <f>'Resultater - Vestdanmark'!J207+'Resultater - Østdanmark'!J207</f>
        <v>15899086.855871998</v>
      </c>
    </row>
    <row r="208" spans="1:10" hidden="1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-39670479.974399999</v>
      </c>
      <c r="J208" s="277">
        <f>'Resultater - Vestdanmark'!J208+'Resultater - Østdanmark'!J208</f>
        <v>-41387183.640000001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581926.10885960027</v>
      </c>
      <c r="J209" s="277">
        <f>'Resultater - Vestdanmark'!J209+'Resultater - Østdanmark'!J209</f>
        <v>607108.42792486714</v>
      </c>
    </row>
    <row r="210" spans="1:10" hidden="1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1051598.35085074</v>
      </c>
      <c r="J210" s="277">
        <f>'Resultater - Vestdanmark'!J210+'Resultater - Østdanmark'!J210</f>
        <v>0</v>
      </c>
    </row>
    <row r="211" spans="1:10" hidden="1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-2087192.7499083369</v>
      </c>
      <c r="J211" s="277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256751.91186588953</v>
      </c>
      <c r="J212" s="277">
        <f>'Resultater - Vestdanmark'!J212+'Resultater - Østdanmark'!J212</f>
        <v>0</v>
      </c>
    </row>
    <row r="213" spans="1:10" hidden="1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0</v>
      </c>
      <c r="J213" s="277">
        <f>'Resultater - Vestdanmark'!J213+'Resultater - Østdanmark'!J213</f>
        <v>0</v>
      </c>
    </row>
    <row r="214" spans="1:10" hidden="1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0</v>
      </c>
      <c r="J214" s="277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0</v>
      </c>
      <c r="J215" s="277">
        <f>'Resultater - Vestdanmark'!J215+'Resultater - Østdanmark'!J215</f>
        <v>0</v>
      </c>
    </row>
    <row r="216" spans="1:10" hidden="1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1700581.5605256197</v>
      </c>
      <c r="J216" s="277">
        <f>'Resultater - Vestdanmark'!J216+'Resultater - Østdanmark'!J216</f>
        <v>2630576.1888806401</v>
      </c>
    </row>
    <row r="217" spans="1:10" hidden="1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-4829250.3367680013</v>
      </c>
      <c r="J217" s="277">
        <f>'Resultater - Vestdanmark'!J217+'Resultater - Østdanmark'!J217</f>
        <v>-6847697.6568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90820.837798897177</v>
      </c>
      <c r="J218" s="277">
        <f>'Resultater - Vestdanmark'!J218+'Resultater - Østdanmark'!J218</f>
        <v>128780.57562042636</v>
      </c>
    </row>
    <row r="219" spans="1:10" hidden="1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128015.38305732131</v>
      </c>
      <c r="J219" s="277">
        <f>'Resultater - Vestdanmark'!J219+'Resultater - Østdanmark'!J219</f>
        <v>0</v>
      </c>
    </row>
    <row r="220" spans="1:10" hidden="1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-254082.53938190505</v>
      </c>
      <c r="J220" s="277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40071.107632248648</v>
      </c>
      <c r="J221" s="277">
        <f>'Resultater - Vestdanmark'!J221+'Resultater - Østdanmark'!J221</f>
        <v>0</v>
      </c>
    </row>
    <row r="222" spans="1:10" hidden="1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0</v>
      </c>
      <c r="J222" s="277">
        <f>'Resultater - Vestdanmark'!J222+'Resultater - Østdanmark'!J222</f>
        <v>0</v>
      </c>
    </row>
    <row r="223" spans="1:10" hidden="1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0</v>
      </c>
      <c r="J223" s="277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0</v>
      </c>
      <c r="J224" s="277">
        <f>'Resultater - Vestdanmark'!J224+'Resultater - Østdanmark'!J224</f>
        <v>0</v>
      </c>
    </row>
    <row r="225" spans="1:10" hidden="1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642149.89842432016</v>
      </c>
      <c r="J225" s="277">
        <f>'Resultater - Vestdanmark'!J225+'Resultater - Østdanmark'!J225</f>
        <v>299832.54681600002</v>
      </c>
    </row>
    <row r="226" spans="1:10" hidden="1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256993.04743157761</v>
      </c>
      <c r="J226" s="277">
        <f>'Resultater - Vestdanmark'!J226+'Resultater - Østdanmark'!J226</f>
        <v>149993.95023359999</v>
      </c>
    </row>
    <row r="227" spans="1:10" hidden="1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343865.42796249106</v>
      </c>
      <c r="J228" s="277">
        <f>'Resultater - Vestdanmark'!J228+'Resultater - Østdanmark'!J228</f>
        <v>147177.80070905871</v>
      </c>
    </row>
    <row r="229" spans="1:10" hidden="1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8207.7955678676117</v>
      </c>
      <c r="J229" s="277">
        <f>'Resultater - Vestdanmark'!J229+'Resultater - Østdanmark'!J229</f>
        <v>0</v>
      </c>
    </row>
    <row r="230" spans="1:10" hidden="1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3284.8193246740639</v>
      </c>
      <c r="J230" s="277">
        <f>'Resultater - Vestdanmark'!J230+'Resultater - Østdanmark'!J230</f>
        <v>0</v>
      </c>
    </row>
    <row r="231" spans="1:10" hidden="1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25760.825512666939</v>
      </c>
      <c r="J232" s="277">
        <f>'Resultater - Vestdanmark'!J232+'Resultater - Østdanmark'!J232</f>
        <v>0</v>
      </c>
    </row>
    <row r="233" spans="1:10" hidden="1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0</v>
      </c>
      <c r="J233" s="277">
        <f>'Resultater - Vestdanmark'!J233+'Resultater - Østdanmark'!J233</f>
        <v>0</v>
      </c>
    </row>
    <row r="234" spans="1:10" hidden="1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0</v>
      </c>
      <c r="J234" s="277">
        <f>'Resultater - Vestdanmark'!J234+'Resultater - Østdanmark'!J234</f>
        <v>0</v>
      </c>
    </row>
    <row r="235" spans="1:10" hidden="1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0</v>
      </c>
      <c r="J236" s="277">
        <f>'Resultater - Vestdanmark'!J236+'Resultater - Østdanmark'!J236</f>
        <v>0</v>
      </c>
    </row>
    <row r="237" spans="1:10" hidden="1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57125.358015897611</v>
      </c>
      <c r="J237" s="277">
        <f>'Resultater - Vestdanmark'!J237+'Resultater - Østdanmark'!J237</f>
        <v>36252.480660479996</v>
      </c>
    </row>
    <row r="238" spans="1:10" hidden="1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22861.982658797569</v>
      </c>
      <c r="J238" s="277">
        <f>'Resultater - Vestdanmark'!J238+'Resultater - Østdanmark'!J238</f>
        <v>18135.632164607996</v>
      </c>
    </row>
    <row r="239" spans="1:10" hidden="1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53666.858699348319</v>
      </c>
      <c r="J240" s="277">
        <f>'Resultater - Vestdanmark'!J240+'Resultater - Østdanmark'!J240</f>
        <v>31219.53348373972</v>
      </c>
    </row>
    <row r="241" spans="1:10" hidden="1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730.1616982051014</v>
      </c>
      <c r="J241" s="277">
        <f>'Resultater - Vestdanmark'!J241+'Resultater - Østdanmark'!J241</f>
        <v>0</v>
      </c>
    </row>
    <row r="242" spans="1:10" hidden="1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292.21600813140947</v>
      </c>
      <c r="J242" s="277">
        <f>'Resultater - Vestdanmark'!J242+'Resultater - Østdanmark'!J242</f>
        <v>0</v>
      </c>
    </row>
    <row r="243" spans="1:10" hidden="1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4020.4756580462858</v>
      </c>
      <c r="J244" s="277">
        <f>'Resultater - Vestdanmark'!J244+'Resultater - Østdanmark'!J244</f>
        <v>0</v>
      </c>
    </row>
    <row r="245" spans="1:10" hidden="1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0</v>
      </c>
      <c r="J245" s="277">
        <f>'Resultater - Vestdanmark'!J245+'Resultater - Østdanmark'!J245</f>
        <v>0</v>
      </c>
    </row>
    <row r="246" spans="1:10" hidden="1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0</v>
      </c>
      <c r="J246" s="277">
        <f>'Resultater - Vestdanmark'!J246+'Resultater - Østdanmark'!J246</f>
        <v>0</v>
      </c>
    </row>
    <row r="247" spans="1:10" hidden="1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0</v>
      </c>
      <c r="J248" s="277">
        <f>'Resultater - Vestdanmark'!J248+'Resultater - Østdanmark'!J248</f>
        <v>0</v>
      </c>
    </row>
    <row r="249" spans="1:10" hidden="1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2333811.9534787359</v>
      </c>
      <c r="J249" s="277">
        <f>'Resultater - Vestdanmark'!J249+'Resultater - Østdanmark'!J249</f>
        <v>8047203.1965994006</v>
      </c>
    </row>
    <row r="250" spans="1:10" hidden="1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-3525036.5906110425</v>
      </c>
      <c r="J250" s="277">
        <f>'Resultater - Vestdanmark'!J250+'Resultater - Østdanmark'!J250</f>
        <v>-11141769.671999998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59369.302527796135</v>
      </c>
      <c r="J251" s="277">
        <f>'Resultater - Vestdanmark'!J251+'Resultater - Østdanmark'!J251</f>
        <v>187651.69590404979</v>
      </c>
    </row>
    <row r="252" spans="1:10" hidden="1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11047.766467709856</v>
      </c>
      <c r="J252" s="277">
        <f>'Resultater - Vestdanmark'!J252+'Resultater - Østdanmark'!J252</f>
        <v>0</v>
      </c>
    </row>
    <row r="253" spans="1:10" hidden="1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-10815.498449827841</v>
      </c>
      <c r="J253" s="277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1647.2204346824724</v>
      </c>
      <c r="J254" s="277">
        <f>'Resultater - Vestdanmark'!J254+'Resultater - Østdanmark'!J254</f>
        <v>0</v>
      </c>
    </row>
    <row r="255" spans="1:10" hidden="1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0</v>
      </c>
      <c r="J255" s="277">
        <f>'Resultater - Vestdanmark'!J255+'Resultater - Østdanmark'!J255</f>
        <v>0</v>
      </c>
    </row>
    <row r="256" spans="1:10" hidden="1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0</v>
      </c>
      <c r="J256" s="277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0</v>
      </c>
      <c r="J257" s="277">
        <f>'Resultater - Vestdanmark'!J257+'Resultater - Østdanmark'!J257</f>
        <v>0</v>
      </c>
    </row>
    <row r="258" spans="1:10" hidden="1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207614.83216206788</v>
      </c>
      <c r="J258" s="277">
        <f>'Resultater - Vestdanmark'!J258+'Resultater - Østdanmark'!J258</f>
        <v>972980.02286156383</v>
      </c>
    </row>
    <row r="259" spans="1:10" hidden="1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-313585.62502603431</v>
      </c>
      <c r="J259" s="277">
        <f>'Resultater - Vestdanmark'!J259+'Resultater - Østdanmark'!J259</f>
        <v>-1347141.2421599994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9265.7292962456413</v>
      </c>
      <c r="J260" s="277">
        <f>'Resultater - Vestdanmark'!J260+'Resultater - Østdanmark'!J260</f>
        <v>39804.905191768135</v>
      </c>
    </row>
    <row r="261" spans="1:10" hidden="1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982.8041961737265</v>
      </c>
      <c r="J261" s="277">
        <f>'Resultater - Vestdanmark'!J261+'Resultater - Østdanmark'!J261</f>
        <v>0</v>
      </c>
    </row>
    <row r="262" spans="1:10" hidden="1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-962.14174071011826</v>
      </c>
      <c r="J262" s="277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257.08064587529918</v>
      </c>
      <c r="J263" s="277">
        <f>'Resultater - Vestdanmark'!J263+'Resultater - Østdanmark'!J263</f>
        <v>0</v>
      </c>
    </row>
    <row r="264" spans="1:10" hidden="1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0</v>
      </c>
      <c r="J264" s="277">
        <f>'Resultater - Vestdanmark'!J264+'Resultater - Østdanmark'!J264</f>
        <v>0</v>
      </c>
    </row>
    <row r="265" spans="1:10" hidden="1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0</v>
      </c>
      <c r="J265" s="277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0</v>
      </c>
      <c r="J266" s="277">
        <f>'Resultater - Vestdanmark'!J266+'Resultater - Østdanmark'!J266</f>
        <v>0</v>
      </c>
    </row>
    <row r="267" spans="1:10" hidden="1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36762.004140910118</v>
      </c>
      <c r="J267" s="277">
        <f>'Resultater - Vestdanmark'!J267+'Resultater - Østdanmark'!J267</f>
        <v>33471.574848205775</v>
      </c>
    </row>
    <row r="268" spans="1:10" hidden="1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-551095.46843638679</v>
      </c>
      <c r="J268" s="277">
        <f>'Resultater - Vestdanmark'!J268+'Resultater - Østdanmark'!J268</f>
        <v>-459954.89583321637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7737.7518446583344</v>
      </c>
      <c r="J269" s="277">
        <f>'Resultater - Vestdanmark'!J269+'Resultater - Østdanmark'!J269</f>
        <v>6458.0767716908231</v>
      </c>
    </row>
    <row r="270" spans="1:10" hidden="1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916.89944301353148</v>
      </c>
      <c r="J270" s="277">
        <f>'Resultater - Vestdanmark'!J270+'Resultater - Østdanmark'!J270</f>
        <v>0</v>
      </c>
    </row>
    <row r="271" spans="1:10" hidden="1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-11454.288648132775</v>
      </c>
      <c r="J271" s="277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872.30089116678482</v>
      </c>
      <c r="J272" s="277">
        <f>'Resultater - Vestdanmark'!J272+'Resultater - Østdanmark'!J272</f>
        <v>0</v>
      </c>
    </row>
    <row r="273" spans="1:10" hidden="1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0</v>
      </c>
      <c r="J273" s="277">
        <f>'Resultater - Vestdanmark'!J273+'Resultater - Østdanmark'!J273</f>
        <v>0</v>
      </c>
    </row>
    <row r="274" spans="1:10" hidden="1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0</v>
      </c>
      <c r="J274" s="277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0</v>
      </c>
      <c r="J275" s="277">
        <f>'Resultater - Vestdanmark'!J275+'Resultater - Østdanmark'!J275</f>
        <v>0</v>
      </c>
    </row>
    <row r="276" spans="1:10" hidden="1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3270.3308886046625</v>
      </c>
      <c r="J276" s="277">
        <f>'Resultater - Vestdanmark'!J276+'Resultater - Østdanmark'!J276</f>
        <v>4047.0176861921527</v>
      </c>
    </row>
    <row r="277" spans="1:10" hidden="1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-49025.198030265849</v>
      </c>
      <c r="J277" s="277">
        <f>'Resultater - Vestdanmark'!J277+'Resultater - Østdanmark'!J277</f>
        <v>-55612.728314379798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1207.626010438006</v>
      </c>
      <c r="J278" s="277">
        <f>'Resultater - Vestdanmark'!J278+'Resultater - Østdanmark'!J278</f>
        <v>1369.8950727829017</v>
      </c>
    </row>
    <row r="279" spans="1:10" hidden="1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81.566950450741317</v>
      </c>
      <c r="J279" s="277">
        <f>'Resultater - Vestdanmark'!J279+'Resultater - Østdanmark'!J279</f>
        <v>0</v>
      </c>
    </row>
    <row r="280" spans="1:10" hidden="1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-1018.9682213570139</v>
      </c>
      <c r="J280" s="277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136.13944544221499</v>
      </c>
      <c r="J281" s="277">
        <f>'Resultater - Vestdanmark'!J281+'Resultater - Østdanmark'!J281</f>
        <v>0</v>
      </c>
    </row>
    <row r="282" spans="1:10" hidden="1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0</v>
      </c>
      <c r="J282" s="277">
        <f>'Resultater - Vestdanmark'!J282+'Resultater - Østdanmark'!J282</f>
        <v>0</v>
      </c>
    </row>
    <row r="283" spans="1:10" hidden="1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0</v>
      </c>
      <c r="J283" s="277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0</v>
      </c>
      <c r="J284" s="277">
        <f>'Resultater - Vestdanmark'!J284+'Resultater - Østdanmark'!J284</f>
        <v>0</v>
      </c>
    </row>
    <row r="285" spans="1:10" hidden="1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1777393.0235759264</v>
      </c>
      <c r="J285" s="277">
        <f>'Resultater - Vestdanmark'!J285+'Resultater - Østdanmark'!J285</f>
        <v>1618305.231544635</v>
      </c>
    </row>
    <row r="286" spans="1:10" hidden="1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-7705073.4154068455</v>
      </c>
      <c r="J286" s="277">
        <f>'Resultater - Vestdanmark'!J286+'Resultater - Østdanmark'!J286</f>
        <v>-6430802.7250269866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123300.75325986513</v>
      </c>
      <c r="J287" s="277">
        <f>'Resultater - Vestdanmark'!J287+'Resultater - Østdanmark'!J287</f>
        <v>102909.18428835667</v>
      </c>
    </row>
    <row r="288" spans="1:10" hidden="1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49901.457132825628</v>
      </c>
      <c r="J288" s="277">
        <f>'Resultater - Vestdanmark'!J288+'Resultater - Østdanmark'!J288</f>
        <v>0</v>
      </c>
    </row>
    <row r="289" spans="1:10" hidden="1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-158595.9770880726</v>
      </c>
      <c r="J289" s="277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20289.747148041468</v>
      </c>
      <c r="J290" s="277">
        <f>'Resultater - Vestdanmark'!J290+'Resultater - Østdanmark'!J290</f>
        <v>0</v>
      </c>
    </row>
    <row r="291" spans="1:10" hidden="1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0</v>
      </c>
      <c r="J291" s="277">
        <f>'Resultater - Vestdanmark'!J291+'Resultater - Østdanmark'!J291</f>
        <v>0</v>
      </c>
    </row>
    <row r="292" spans="1:10" hidden="1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0</v>
      </c>
      <c r="J292" s="277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0</v>
      </c>
      <c r="J293" s="277">
        <f>'Resultater - Vestdanmark'!J293+'Resultater - Østdanmark'!J293</f>
        <v>0</v>
      </c>
    </row>
    <row r="294" spans="1:10" hidden="1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158116.06146146538</v>
      </c>
      <c r="J294" s="277">
        <f>'Resultater - Vestdanmark'!J294+'Resultater - Østdanmark'!J294</f>
        <v>195667.81435948773</v>
      </c>
    </row>
    <row r="295" spans="1:10" hidden="1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-685439.76799486321</v>
      </c>
      <c r="J295" s="277">
        <f>'Resultater - Vestdanmark'!J295+'Resultater - Østdanmark'!J295</f>
        <v>-777542.51129871747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19243.470161944271</v>
      </c>
      <c r="J296" s="277">
        <f>'Resultater - Vestdanmark'!J296+'Resultater - Østdanmark'!J296</f>
        <v>21829.22090965142</v>
      </c>
    </row>
    <row r="297" spans="1:10" hidden="1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4439.2105507178403</v>
      </c>
      <c r="J297" s="277">
        <f>'Resultater - Vestdanmark'!J297+'Resultater - Østdanmark'!J297</f>
        <v>0</v>
      </c>
    </row>
    <row r="298" spans="1:10" hidden="1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-14108.624782574781</v>
      </c>
      <c r="J298" s="277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3166.6079363995354</v>
      </c>
      <c r="J299" s="277">
        <f>'Resultater - Vestdanmark'!J299+'Resultater - Østdanmark'!J299</f>
        <v>0</v>
      </c>
    </row>
    <row r="300" spans="1:10" hidden="1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0</v>
      </c>
      <c r="J300" s="277">
        <f>'Resultater - Vestdanmark'!J300+'Resultater - Østdanmark'!J300</f>
        <v>0</v>
      </c>
    </row>
    <row r="301" spans="1:10" hidden="1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0</v>
      </c>
      <c r="J301" s="277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0</v>
      </c>
      <c r="J302" s="277">
        <f>'Resultater - Vestdanmark'!J302+'Resultater - Østdanmark'!J302</f>
        <v>0</v>
      </c>
    </row>
    <row r="303" spans="1:10" hidden="1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6907176.3047425561</v>
      </c>
      <c r="J303" s="277">
        <f>'Resultater - Vestdanmark'!J303+'Resultater - Østdanmark'!J303</f>
        <v>6288940.8256353047</v>
      </c>
    </row>
    <row r="304" spans="1:10" hidden="1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-22572010.55449865</v>
      </c>
      <c r="J304" s="277">
        <f>'Resultater - Vestdanmark'!J304+'Resultater - Østdanmark'!J304</f>
        <v>-18839034.900427781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320761.58287866222</v>
      </c>
      <c r="J305" s="277">
        <f>'Resultater - Vestdanmark'!J305+'Resultater - Østdanmark'!J305</f>
        <v>267713.79713727918</v>
      </c>
    </row>
    <row r="306" spans="1:10" hidden="1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228482.90767032848</v>
      </c>
      <c r="J306" s="277">
        <f>'Resultater - Vestdanmark'!J306+'Resultater - Østdanmark'!J306</f>
        <v>0</v>
      </c>
    </row>
    <row r="307" spans="1:10" hidden="1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-505551.66352033068</v>
      </c>
      <c r="J307" s="277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62189.443769161364</v>
      </c>
      <c r="J308" s="277">
        <f>'Resultater - Vestdanmark'!J308+'Resultater - Østdanmark'!J308</f>
        <v>0</v>
      </c>
    </row>
    <row r="309" spans="1:10" hidden="1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0</v>
      </c>
      <c r="J309" s="277">
        <f>'Resultater - Vestdanmark'!J309+'Resultater - Østdanmark'!J309</f>
        <v>0</v>
      </c>
    </row>
    <row r="310" spans="1:10" hidden="1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0</v>
      </c>
      <c r="J310" s="277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0</v>
      </c>
      <c r="J311" s="277">
        <f>'Resultater - Vestdanmark'!J311+'Resultater - Østdanmark'!J311</f>
        <v>0</v>
      </c>
    </row>
    <row r="312" spans="1:10" hidden="1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894738.84964902117</v>
      </c>
      <c r="J312" s="277">
        <f>'Resultater - Vestdanmark'!J312+'Resultater - Østdanmark'!J312</f>
        <v>1107234.7332406403</v>
      </c>
    </row>
    <row r="313" spans="1:10" hidden="1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-2923923.4481289871</v>
      </c>
      <c r="J313" s="277">
        <f>'Resultater - Vestdanmark'!J313+'Resultater - Østdanmark'!J313</f>
        <v>-3316811.902166225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50061.056287421277</v>
      </c>
      <c r="J314" s="277">
        <f>'Resultater - Vestdanmark'!J314+'Resultater - Østdanmark'!J314</f>
        <v>56787.775150331952</v>
      </c>
    </row>
    <row r="315" spans="1:10" hidden="1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29597.121161225787</v>
      </c>
      <c r="J315" s="277">
        <f>'Resultater - Vestdanmark'!J315+'Resultater - Østdanmark'!J315</f>
        <v>0</v>
      </c>
    </row>
    <row r="316" spans="1:10" hidden="1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-65487.935141564223</v>
      </c>
      <c r="J316" s="277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9705.8669466321207</v>
      </c>
      <c r="J317" s="277">
        <f>'Resultater - Vestdanmark'!J317+'Resultater - Østdanmark'!J317</f>
        <v>0</v>
      </c>
    </row>
    <row r="318" spans="1:10" hidden="1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0</v>
      </c>
      <c r="J318" s="277">
        <f>'Resultater - Vestdanmark'!J318+'Resultater - Østdanmark'!J318</f>
        <v>0</v>
      </c>
    </row>
    <row r="319" spans="1:10" hidden="1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0</v>
      </c>
      <c r="J319" s="277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0</v>
      </c>
      <c r="J320" s="277">
        <f>'Resultater - Vestdanmark'!J320+'Resultater - Østdanmark'!J320</f>
        <v>0</v>
      </c>
    </row>
    <row r="321" spans="1:10" hidden="1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613080.88452485949</v>
      </c>
      <c r="J321" s="277">
        <f>'Resultater - Vestdanmark'!J321+'Resultater - Østdanmark'!J321</f>
        <v>558206.31094325334</v>
      </c>
    </row>
    <row r="322" spans="1:10" hidden="1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441418.23685789882</v>
      </c>
      <c r="J322" s="277">
        <f>'Resultater - Vestdanmark'!J322+'Resultater - Østdanmark'!J322</f>
        <v>502385.67984892795</v>
      </c>
    </row>
    <row r="323" spans="1:10" hidden="1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-22167180.742117848</v>
      </c>
      <c r="J323" s="277">
        <f>'Resultater - Vestdanmark'!J323+'Resultater - Østdanmark'!J323</f>
        <v>-18501156.139217675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288007.96569363156</v>
      </c>
      <c r="J324" s="277">
        <f>'Resultater - Vestdanmark'!J324+'Resultater - Østdanmark'!J324</f>
        <v>240376.99717547587</v>
      </c>
    </row>
    <row r="325" spans="1:10" hidden="1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11204.121145733519</v>
      </c>
      <c r="J325" s="277">
        <f>'Resultater - Vestdanmark'!J325+'Resultater - Østdanmark'!J325</f>
        <v>0</v>
      </c>
    </row>
    <row r="326" spans="1:10" hidden="1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8066.9672249281339</v>
      </c>
      <c r="J326" s="277">
        <f>'Resultater - Vestdanmark'!J326+'Resultater - Østdanmark'!J326</f>
        <v>0</v>
      </c>
    </row>
    <row r="327" spans="1:10" hidden="1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-279717.21179947659</v>
      </c>
      <c r="J327" s="277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30849.325244292602</v>
      </c>
      <c r="J328" s="277">
        <f>'Resultater - Vestdanmark'!J328+'Resultater - Østdanmark'!J328</f>
        <v>0</v>
      </c>
    </row>
    <row r="329" spans="1:10" hidden="1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0</v>
      </c>
      <c r="J329" s="277">
        <f>'Resultater - Vestdanmark'!J329+'Resultater - Østdanmark'!J329</f>
        <v>0</v>
      </c>
    </row>
    <row r="330" spans="1:10" hidden="1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0</v>
      </c>
      <c r="J330" s="277">
        <f>'Resultater - Vestdanmark'!J330+'Resultater - Østdanmark'!J330</f>
        <v>0</v>
      </c>
    </row>
    <row r="331" spans="1:10" hidden="1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0</v>
      </c>
      <c r="J331" s="277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0</v>
      </c>
      <c r="J332" s="277">
        <f>'Resultater - Vestdanmark'!J332+'Resultater - Østdanmark'!J332</f>
        <v>0</v>
      </c>
    </row>
    <row r="333" spans="1:10" hidden="1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52625.729105168597</v>
      </c>
      <c r="J333" s="277">
        <f>'Resultater - Vestdanmark'!J333+'Resultater - Østdanmark'!J333</f>
        <v>65124.069610046223</v>
      </c>
    </row>
    <row r="334" spans="1:10" hidden="1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37890.524955721383</v>
      </c>
      <c r="J334" s="277">
        <f>'Resultater - Vestdanmark'!J334+'Resultater - Østdanmark'!J334</f>
        <v>58611.662649041595</v>
      </c>
    </row>
    <row r="335" spans="1:10" hidden="1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-1902789.792025724</v>
      </c>
      <c r="J335" s="277">
        <f>'Resultater - Vestdanmark'!J335+'Resultater - Østdanmark'!J335</f>
        <v>-2158468.2162420624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44949.220079352919</v>
      </c>
      <c r="J336" s="277">
        <f>'Resultater - Vestdanmark'!J336+'Resultater - Østdanmark'!J336</f>
        <v>50989.060006919128</v>
      </c>
    </row>
    <row r="337" spans="1:10" hidden="1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961.74103476383107</v>
      </c>
      <c r="J337" s="277">
        <f>'Resultater - Vestdanmark'!J337+'Resultater - Østdanmark'!J337</f>
        <v>0</v>
      </c>
    </row>
    <row r="338" spans="1:10" hidden="1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692.45354502995826</v>
      </c>
      <c r="J338" s="277">
        <f>'Resultater - Vestdanmark'!J338+'Resultater - Østdanmark'!J338</f>
        <v>0</v>
      </c>
    </row>
    <row r="339" spans="1:10" hidden="1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-24010.408064868367</v>
      </c>
      <c r="J339" s="277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4814.6345756988449</v>
      </c>
      <c r="J340" s="277">
        <f>'Resultater - Vestdanmark'!J340+'Resultater - Østdanmark'!J340</f>
        <v>0</v>
      </c>
    </row>
    <row r="341" spans="1:10" hidden="1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0</v>
      </c>
      <c r="J341" s="277">
        <f>'Resultater - Vestdanmark'!J341+'Resultater - Østdanmark'!J341</f>
        <v>0</v>
      </c>
    </row>
    <row r="342" spans="1:10" hidden="1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0</v>
      </c>
      <c r="J342" s="277">
        <f>'Resultater - Vestdanmark'!J342+'Resultater - Østdanmark'!J342</f>
        <v>0</v>
      </c>
    </row>
    <row r="343" spans="1:10" hidden="1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0</v>
      </c>
      <c r="J343" s="277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0</v>
      </c>
      <c r="J344" s="277">
        <f>'Resultater - Vestdanmark'!J344+'Resultater - Østdanmark'!J344</f>
        <v>0</v>
      </c>
    </row>
    <row r="345" spans="1:10" hidden="1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1231070.8031569906</v>
      </c>
      <c r="J345" s="277">
        <f>'Resultater - Vestdanmark'!J345+'Resultater - Østdanmark'!J345</f>
        <v>1120882.2667384059</v>
      </c>
    </row>
    <row r="346" spans="1:10" hidden="1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275699.13629993028</v>
      </c>
      <c r="J346" s="277">
        <f>'Resultater - Vestdanmark'!J346+'Resultater - Østdanmark'!J346</f>
        <v>313777.92410600127</v>
      </c>
    </row>
    <row r="347" spans="1:10" hidden="1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-11748542.740053846</v>
      </c>
      <c r="J347" s="277">
        <f>'Resultater - Vestdanmark'!J347+'Resultater - Østdanmark'!J347</f>
        <v>-9805560.1283125393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178083.9696948175</v>
      </c>
      <c r="J348" s="277">
        <f>'Resultater - Vestdanmark'!J348+'Resultater - Østdanmark'!J348</f>
        <v>148632.3122252282</v>
      </c>
    </row>
    <row r="349" spans="1:10" hidden="1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69974.591093481082</v>
      </c>
      <c r="J349" s="277">
        <f>'Resultater - Vestdanmark'!J349+'Resultater - Østdanmark'!J349</f>
        <v>0</v>
      </c>
    </row>
    <row r="350" spans="1:10" hidden="1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15670.856849127427</v>
      </c>
      <c r="J350" s="277">
        <f>'Resultater - Vestdanmark'!J350+'Resultater - Østdanmark'!J350</f>
        <v>0</v>
      </c>
    </row>
    <row r="351" spans="1:10" hidden="1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-500844.14645648724</v>
      </c>
      <c r="J351" s="277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59328.492710194594</v>
      </c>
      <c r="J352" s="277">
        <f>'Resultater - Vestdanmark'!J352+'Resultater - Østdanmark'!J352</f>
        <v>0</v>
      </c>
    </row>
    <row r="353" spans="1:10" hidden="1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0</v>
      </c>
      <c r="J353" s="277">
        <f>'Resultater - Vestdanmark'!J353+'Resultater - Østdanmark'!J353</f>
        <v>0</v>
      </c>
    </row>
    <row r="354" spans="1:10" hidden="1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0</v>
      </c>
      <c r="J354" s="277">
        <f>'Resultater - Vestdanmark'!J354+'Resultater - Østdanmark'!J354</f>
        <v>0</v>
      </c>
    </row>
    <row r="355" spans="1:10" hidden="1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0</v>
      </c>
      <c r="J355" s="277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0</v>
      </c>
      <c r="J356" s="277">
        <f>'Resultater - Vestdanmark'!J356+'Resultater - Østdanmark'!J356</f>
        <v>0</v>
      </c>
    </row>
    <row r="357" spans="1:10" hidden="1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109515.48936754961</v>
      </c>
      <c r="J357" s="277">
        <f>'Resultater - Vestdanmark'!J357+'Resultater - Østdanmark'!J357</f>
        <v>135524.85588746183</v>
      </c>
    </row>
    <row r="358" spans="1:10" hidden="1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24526.067674311715</v>
      </c>
      <c r="J358" s="277">
        <f>'Resultater - Vestdanmark'!J358+'Resultater - Østdanmark'!J358</f>
        <v>37938.603550998334</v>
      </c>
    </row>
    <row r="359" spans="1:10" hidden="1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-1045144.9293030556</v>
      </c>
      <c r="J359" s="277">
        <f>'Resultater - Vestdanmark'!J359+'Resultater - Østdanmark'!J359</f>
        <v>-1185581.3609686978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27793.451917688282</v>
      </c>
      <c r="J360" s="277">
        <f>'Resultater - Vestdanmark'!J360+'Resultater - Østdanmark'!J360</f>
        <v>31528.066229593867</v>
      </c>
    </row>
    <row r="361" spans="1:10" hidden="1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6224.9072654836637</v>
      </c>
      <c r="J361" s="277">
        <f>'Resultater - Vestdanmark'!J361+'Resultater - Østdanmark'!J361</f>
        <v>0</v>
      </c>
    </row>
    <row r="362" spans="1:10" hidden="1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1394.0721786593704</v>
      </c>
      <c r="J362" s="277">
        <f>'Resultater - Vestdanmark'!J362+'Resultater - Østdanmark'!J362</f>
        <v>0</v>
      </c>
    </row>
    <row r="363" spans="1:10" hidden="1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-44554.863664539531</v>
      </c>
      <c r="J363" s="277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9259.3601339610068</v>
      </c>
      <c r="J364" s="277">
        <f>'Resultater - Vestdanmark'!J364+'Resultater - Østdanmark'!J364</f>
        <v>0</v>
      </c>
    </row>
    <row r="365" spans="1:10" hidden="1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0</v>
      </c>
      <c r="J365" s="277">
        <f>'Resultater - Vestdanmark'!J365+'Resultater - Østdanmark'!J365</f>
        <v>0</v>
      </c>
    </row>
    <row r="366" spans="1:10" hidden="1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0</v>
      </c>
      <c r="J366" s="277">
        <f>'Resultater - Vestdanmark'!J366+'Resultater - Østdanmark'!J366</f>
        <v>0</v>
      </c>
    </row>
    <row r="367" spans="1:10" hidden="1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0</v>
      </c>
      <c r="J367" s="277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0</v>
      </c>
      <c r="J368" s="277">
        <f>'Resultater - Vestdanmark'!J368+'Resultater - Østdanmark'!J368</f>
        <v>0</v>
      </c>
    </row>
    <row r="369" spans="1:10" hidden="1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809078.9031406719</v>
      </c>
      <c r="J369" s="277">
        <f>'Resultater - Vestdanmark'!J369+'Resultater - Østdanmark'!J369</f>
        <v>736661.28105459665</v>
      </c>
    </row>
    <row r="370" spans="1:10" hidden="1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-1618157.8062813436</v>
      </c>
      <c r="J370" s="277">
        <f>'Resultater - Vestdanmark'!J370+'Resultater - Østdanmark'!J370</f>
        <v>-1350545.6819334272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28916.397140998786</v>
      </c>
      <c r="J371" s="277">
        <f>'Resultater - Vestdanmark'!J371+'Resultater - Østdanmark'!J371</f>
        <v>24134.182181894073</v>
      </c>
    </row>
    <row r="372" spans="1:10" hidden="1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23236.591607117112</v>
      </c>
      <c r="J372" s="277">
        <f>'Resultater - Vestdanmark'!J372+'Resultater - Østdanmark'!J372</f>
        <v>0</v>
      </c>
    </row>
    <row r="373" spans="1:10" hidden="1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-35206.956980480471</v>
      </c>
      <c r="J373" s="277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3753.6581493509157</v>
      </c>
      <c r="J374" s="277">
        <f>'Resultater - Vestdanmark'!J374+'Resultater - Østdanmark'!J374</f>
        <v>0</v>
      </c>
    </row>
    <row r="375" spans="1:10" hidden="1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0</v>
      </c>
      <c r="J375" s="277">
        <f>'Resultater - Vestdanmark'!J375+'Resultater - Østdanmark'!J375</f>
        <v>0</v>
      </c>
    </row>
    <row r="376" spans="1:10" hidden="1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0</v>
      </c>
      <c r="J376" s="277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0</v>
      </c>
      <c r="J377" s="277">
        <f>'Resultater - Vestdanmark'!J377+'Resultater - Østdanmark'!J377</f>
        <v>0</v>
      </c>
    </row>
    <row r="378" spans="1:10" hidden="1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71975.285082860937</v>
      </c>
      <c r="J378" s="277">
        <f>'Resultater - Vestdanmark'!J378+'Resultater - Østdanmark'!J378</f>
        <v>89069.045800237567</v>
      </c>
    </row>
    <row r="379" spans="1:10" hidden="1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-143950.57016572185</v>
      </c>
      <c r="J379" s="277">
        <f>'Resultater - Vestdanmark'!J379+'Resultater - Østdanmark'!J379</f>
        <v>-163293.25063376888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4512.9637156472099</v>
      </c>
      <c r="J380" s="277">
        <f>'Resultater - Vestdanmark'!J380+'Resultater - Østdanmark'!J380</f>
        <v>5119.3719779775302</v>
      </c>
    </row>
    <row r="381" spans="1:10" hidden="1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2067.1164441244646</v>
      </c>
      <c r="J381" s="277">
        <f>'Resultater - Vestdanmark'!J381+'Resultater - Østdanmark'!J381</f>
        <v>0</v>
      </c>
    </row>
    <row r="382" spans="1:10" hidden="1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-3131.9946123097948</v>
      </c>
      <c r="J382" s="277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585.83104065014311</v>
      </c>
      <c r="J383" s="277">
        <f>'Resultater - Vestdanmark'!J383+'Resultater - Østdanmark'!J383</f>
        <v>0</v>
      </c>
    </row>
    <row r="384" spans="1:10" hidden="1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0</v>
      </c>
      <c r="J384" s="277">
        <f>'Resultater - Vestdanmark'!J384+'Resultater - Østdanmark'!J384</f>
        <v>0</v>
      </c>
    </row>
    <row r="385" spans="1:10" hidden="1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0</v>
      </c>
      <c r="J385" s="277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0</v>
      </c>
      <c r="J386" s="277">
        <f>'Resultater - Vestdanmark'!J386+'Resultater - Østdanmark'!J386</f>
        <v>0</v>
      </c>
    </row>
    <row r="387" spans="1:10" hidden="1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151768.95017195091</v>
      </c>
      <c r="J387" s="277">
        <f>'Resultater - Vestdanmark'!J387+'Resultater - Østdanmark'!J387</f>
        <v>138184.67991686333</v>
      </c>
    </row>
    <row r="388" spans="1:10" hidden="1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-678821.12258727138</v>
      </c>
      <c r="J388" s="277">
        <f>'Resultater - Vestdanmark'!J388+'Resultater - Østdanmark'!J388</f>
        <v>-566557.18765913963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11119.623809999641</v>
      </c>
      <c r="J389" s="277">
        <f>'Resultater - Vestdanmark'!J389+'Resultater - Østdanmark'!J389</f>
        <v>9280.6522719997829</v>
      </c>
    </row>
    <row r="390" spans="1:10" hidden="1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19025.397886650524</v>
      </c>
      <c r="J390" s="277">
        <f>'Resultater - Vestdanmark'!J390+'Resultater - Østdanmark'!J390</f>
        <v>0</v>
      </c>
    </row>
    <row r="391" spans="1:10" hidden="1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-70912.846668424681</v>
      </c>
      <c r="J391" s="277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6300.4258158925304</v>
      </c>
      <c r="J392" s="277">
        <f>'Resultater - Vestdanmark'!J392+'Resultater - Østdanmark'!J392</f>
        <v>0</v>
      </c>
    </row>
    <row r="393" spans="1:10" hidden="1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0</v>
      </c>
      <c r="J393" s="277">
        <f>'Resultater - Vestdanmark'!J393+'Resultater - Østdanmark'!J393</f>
        <v>0</v>
      </c>
    </row>
    <row r="394" spans="1:10" hidden="1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0</v>
      </c>
      <c r="J394" s="277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0</v>
      </c>
      <c r="J395" s="277">
        <f>'Resultater - Vestdanmark'!J395+'Resultater - Østdanmark'!J395</f>
        <v>0</v>
      </c>
    </row>
    <row r="396" spans="1:10" hidden="1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13501.295625123263</v>
      </c>
      <c r="J396" s="277">
        <f>'Resultater - Vestdanmark'!J396+'Resultater - Østdanmark'!J396</f>
        <v>16707.784026311652</v>
      </c>
    </row>
    <row r="397" spans="1:10" hidden="1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-60387.613159642235</v>
      </c>
      <c r="J397" s="277">
        <f>'Resultater - Vestdanmark'!J397+'Resultater - Østdanmark'!J397</f>
        <v>-68501.91450787778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1735.4326177456087</v>
      </c>
      <c r="J398" s="277">
        <f>'Resultater - Vestdanmark'!J398+'Resultater - Østdanmark'!J398</f>
        <v>1968.6232092120749</v>
      </c>
    </row>
    <row r="399" spans="1:10" hidden="1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1692.4905981245756</v>
      </c>
      <c r="J399" s="277">
        <f>'Resultater - Vestdanmark'!J399+'Resultater - Østdanmark'!J399</f>
        <v>0</v>
      </c>
    </row>
    <row r="400" spans="1:10" hidden="1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-6308.3740475552368</v>
      </c>
      <c r="J400" s="277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983.30345103525053</v>
      </c>
      <c r="J401" s="277">
        <f>'Resultater - Vestdanmark'!J401+'Resultater - Østdanmark'!J401</f>
        <v>0</v>
      </c>
    </row>
    <row r="402" spans="1:10" hidden="1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0</v>
      </c>
      <c r="J402" s="277">
        <f>'Resultater - Vestdanmark'!J402+'Resultater - Østdanmark'!J402</f>
        <v>0</v>
      </c>
    </row>
    <row r="403" spans="1:10" hidden="1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0</v>
      </c>
      <c r="J403" s="277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0</v>
      </c>
      <c r="J404" s="277">
        <f>'Resultater - Vestdanmark'!J404+'Resultater - Østdanmark'!J404</f>
        <v>0</v>
      </c>
    </row>
    <row r="405" spans="1:10" hidden="1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2088224.2063513598</v>
      </c>
      <c r="J405" s="277">
        <f>'Resultater - Vestdanmark'!J405+'Resultater - Østdanmark'!J405</f>
        <v>0</v>
      </c>
    </row>
    <row r="406" spans="1:10" hidden="1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-6883196.6719999984</v>
      </c>
      <c r="J406" s="277">
        <f>'Resultater - Vestdanmark'!J406+'Resultater - Østdanmark'!J406</f>
        <v>0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270605.2185689013</v>
      </c>
      <c r="J407" s="277">
        <f>'Resultater - Vestdanmark'!J407+'Resultater - Østdanmark'!J407</f>
        <v>0</v>
      </c>
    </row>
    <row r="408" spans="1:10" hidden="1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304773.77370384481</v>
      </c>
      <c r="J408" s="277">
        <f>'Resultater - Vestdanmark'!J408+'Resultater - Østdanmark'!J408</f>
        <v>0</v>
      </c>
    </row>
    <row r="409" spans="1:10" hidden="1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-837161.79297647835</v>
      </c>
      <c r="J409" s="277">
        <f>'Resultater - Vestdanmark'!J409+'Resultater - Østdanmark'!J409</f>
        <v>0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178511.26345702694</v>
      </c>
      <c r="J410" s="277">
        <f>'Resultater - Vestdanmark'!J410+'Resultater - Østdanmark'!J410</f>
        <v>0</v>
      </c>
    </row>
    <row r="411" spans="1:10" hidden="1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0</v>
      </c>
      <c r="J411" s="277">
        <f>'Resultater - Vestdanmark'!J411+'Resultater - Østdanmark'!J411</f>
        <v>0</v>
      </c>
    </row>
    <row r="412" spans="1:10" hidden="1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0</v>
      </c>
      <c r="J412" s="277">
        <f>'Resultater - Vestdanmark'!J412+'Resultater - Østdanmark'!J412</f>
        <v>0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0</v>
      </c>
      <c r="J413" s="277">
        <f>'Resultater - Vestdanmark'!J413+'Resultater - Østdanmark'!J413</f>
        <v>0</v>
      </c>
    </row>
    <row r="414" spans="1:10" hidden="1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325907.82411264005</v>
      </c>
      <c r="J414" s="277">
        <f>'Resultater - Vestdanmark'!J414+'Resultater - Østdanmark'!J414</f>
        <v>0</v>
      </c>
    </row>
    <row r="415" spans="1:10" hidden="1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-1074256.128</v>
      </c>
      <c r="J415" s="277">
        <f>'Resultater - Vestdanmark'!J415+'Resultater - Østdanmark'!J415</f>
        <v>0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42233.184400926795</v>
      </c>
      <c r="J416" s="277">
        <f>'Resultater - Vestdanmark'!J416+'Resultater - Østdanmark'!J416</f>
        <v>0</v>
      </c>
    </row>
    <row r="417" spans="1:10" hidden="1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47565.849075166538</v>
      </c>
      <c r="J417" s="277">
        <f>'Resultater - Vestdanmark'!J417+'Resultater - Østdanmark'!J417</f>
        <v>0</v>
      </c>
    </row>
    <row r="418" spans="1:10" hidden="1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-130655.30873043303</v>
      </c>
      <c r="J418" s="277">
        <f>'Resultater - Vestdanmark'!J418+'Resultater - Østdanmark'!J418</f>
        <v>0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27860.139383466634</v>
      </c>
      <c r="J419" s="277">
        <f>'Resultater - Vestdanmark'!J419+'Resultater - Østdanmark'!J419</f>
        <v>0</v>
      </c>
    </row>
    <row r="420" spans="1:10" hidden="1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0</v>
      </c>
      <c r="J420" s="277">
        <f>'Resultater - Vestdanmark'!J420+'Resultater - Østdanmark'!J420</f>
        <v>0</v>
      </c>
    </row>
    <row r="421" spans="1:10" hidden="1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0</v>
      </c>
      <c r="J421" s="277">
        <f>'Resultater - Vestdanmark'!J421+'Resultater - Østdanmark'!J421</f>
        <v>0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0</v>
      </c>
      <c r="J422" s="277">
        <f>'Resultater - Vestdanmark'!J422+'Resultater - Østdanmark'!J422</f>
        <v>0</v>
      </c>
    </row>
    <row r="423" spans="1:10" hidden="1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795089.66008422675</v>
      </c>
      <c r="J423" s="277">
        <f ca="1">'Resultater - Vestdanmark'!J423+'Resultater - Østdanmark'!J423</f>
        <v>944160.69096144428</v>
      </c>
    </row>
    <row r="424" spans="1:10" hidden="1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861347.13175791223</v>
      </c>
      <c r="J424" s="277">
        <f ca="1">'Resultater - Vestdanmark'!J424+'Resultater - Østdanmark'!J424</f>
        <v>1022840.7485415649</v>
      </c>
    </row>
    <row r="425" spans="1:10" s="168" customFormat="1" hidden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-649146.47148394026</v>
      </c>
      <c r="J425" s="277">
        <f ca="1">'Resultater - Vestdanmark'!J425+'Resultater - Østdanmark'!J425</f>
        <v>-2031914.3224982892</v>
      </c>
    </row>
    <row r="426" spans="1:10" hidden="1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hidden="1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hidden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hidden="1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hidden="1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hidden="1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hidden="1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hidden="1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hidden="1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hidden="1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hidden="1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hidden="1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hidden="1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hidden="1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hidden="1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5940853705.2480001</v>
      </c>
      <c r="J440" s="274">
        <f>'Resultater - Vestdanmark'!J440+'Resultater - Østdanmark'!J440</f>
        <v>5940853705.2480001</v>
      </c>
    </row>
    <row r="441" spans="1:10" hidden="1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148521342.63119999</v>
      </c>
      <c r="J441" s="277">
        <f>'Resultater - Vestdanmark'!J441+'Resultater - Østdanmark'!J441</f>
        <v>148521342.63119999</v>
      </c>
    </row>
    <row r="442" spans="1:10" hidden="1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hidden="1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hidden="1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311894819.52551997</v>
      </c>
      <c r="J444" s="277">
        <f>'Resultater - Vestdanmark'!J444+'Resultater - Østdanmark'!J444</f>
        <v>1262431412.3652</v>
      </c>
    </row>
    <row r="445" spans="1:10" hidden="1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1707995440.2587998</v>
      </c>
      <c r="J445" s="277">
        <f>'Resultater - Vestdanmark'!J445+'Resultater - Østdanmark'!J445</f>
        <v>1707995440.2587998</v>
      </c>
    </row>
    <row r="446" spans="1:10" hidden="1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297042685.26239997</v>
      </c>
      <c r="J446" s="277">
        <f>'Resultater - Vestdanmark'!J446+'Resultater - Østdanmark'!J446</f>
        <v>297042685.26239997</v>
      </c>
    </row>
    <row r="447" spans="1:10" hidden="1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148521342.63119999</v>
      </c>
      <c r="J447" s="277">
        <f>'Resultater - Vestdanmark'!J447+'Resultater - Østdanmark'!J447</f>
        <v>148521342.63119999</v>
      </c>
    </row>
    <row r="448" spans="1:10" hidden="1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222782013.94679996</v>
      </c>
      <c r="J448" s="277">
        <f>'Resultater - Vestdanmark'!J448+'Resultater - Østdanmark'!J448</f>
        <v>371303356.57800001</v>
      </c>
    </row>
    <row r="449" spans="1:10" hidden="1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2227820139.4679995</v>
      </c>
      <c r="J449" s="277">
        <f>'Resultater - Vestdanmark'!J449+'Resultater - Østdanmark'!J449</f>
        <v>2227820139.4679995</v>
      </c>
    </row>
    <row r="450" spans="1:10" hidden="1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148521342.63119999</v>
      </c>
      <c r="J450" s="277">
        <f>'Resultater - Vestdanmark'!J450+'Resultater - Østdanmark'!J450</f>
        <v>148521342.63119999</v>
      </c>
    </row>
    <row r="451" spans="1:10" hidden="1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445564027.89359993</v>
      </c>
    </row>
    <row r="452" spans="1:10" hidden="1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1930777454.2056</v>
      </c>
    </row>
    <row r="453" spans="1:10" hidden="1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133669208.36807999</v>
      </c>
      <c r="J453" s="277">
        <f>'Resultater - Vestdanmark'!J453+'Resultater - Østdanmark'!J453</f>
        <v>148521342.63119999</v>
      </c>
    </row>
    <row r="454" spans="1:10" hidden="1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2014547635.2020967</v>
      </c>
      <c r="J454" s="277">
        <f>'Resultater - Vestdanmark'!J454+'Resultater - Østdanmark'!J454</f>
        <v>0</v>
      </c>
    </row>
    <row r="455" spans="1:10" hidden="1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0</v>
      </c>
      <c r="J455" s="277">
        <f>'Resultater - Vestdanmark'!J455+'Resultater - Østdanmark'!J455</f>
        <v>0</v>
      </c>
    </row>
    <row r="456" spans="1:10" hidden="1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0</v>
      </c>
      <c r="J456" s="277">
        <f>'Resultater - Vestdanmark'!J456+'Resultater - Østdanmark'!J456</f>
        <v>0</v>
      </c>
    </row>
    <row r="457" spans="1:10" hidden="1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0</v>
      </c>
      <c r="J457" s="277">
        <f>'Resultater - Vestdanmark'!J457+'Resultater - Østdanmark'!J457</f>
        <v>0</v>
      </c>
    </row>
    <row r="458" spans="1:10" hidden="1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155332197.12531522</v>
      </c>
      <c r="J458" s="277">
        <f>'Resultater - Vestdanmark'!J458+'Resultater - Østdanmark'!J458</f>
        <v>198281870.51060197</v>
      </c>
    </row>
    <row r="459" spans="1:10" s="168" customFormat="1" hidden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-164750.50659529667</v>
      </c>
      <c r="J459" s="283">
        <f>'Resultater - Vestdanmark'!J459+'Resultater - Østdanmark'!J459</f>
        <v>-210304.36200506683</v>
      </c>
    </row>
    <row r="460" spans="1:10" hidden="1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147058973.22332105</v>
      </c>
      <c r="J460" s="277">
        <f>'Resultater - Vestdanmark'!J460+'Resultater - Østdanmark'!J460</f>
        <v>192331937.02088064</v>
      </c>
    </row>
    <row r="461" spans="1:10" s="168" customFormat="1" hidden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-306908.47620466718</v>
      </c>
      <c r="J461" s="283">
        <f>'Resultater - Vestdanmark'!J461+'Resultater - Østdanmark'!J461</f>
        <v>-401392.04308825958</v>
      </c>
    </row>
    <row r="462" spans="1:10" hidden="1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88846.768196361154</v>
      </c>
      <c r="J462" s="277">
        <f>'Resultater - Vestdanmark'!J462+'Resultater - Østdanmark'!J462</f>
        <v>122336.05457004777</v>
      </c>
    </row>
    <row r="463" spans="1:10" hidden="1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135494141.76229626</v>
      </c>
      <c r="J463" s="277">
        <f>'Resultater - Vestdanmark'!J463+'Resultater - Østdanmark'!J463</f>
        <v>189302150.08227456</v>
      </c>
    </row>
    <row r="464" spans="1:10" hidden="1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0</v>
      </c>
      <c r="J464" s="277">
        <f>'Resultater - Vestdanmark'!J464+'Resultater - Østdanmark'!J464</f>
        <v>0</v>
      </c>
    </row>
    <row r="465" spans="1:12" hidden="1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0</v>
      </c>
      <c r="J465" s="277">
        <f>'Resultater - Vestdanmark'!J465+'Resultater - Østdanmark'!J465</f>
        <v>0</v>
      </c>
    </row>
    <row r="466" spans="1:12" hidden="1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0</v>
      </c>
      <c r="J466" s="277">
        <f ca="1">'Resultater - Vestdanmark'!J466+'Resultater - Østdanmark'!J466</f>
        <v>0</v>
      </c>
    </row>
    <row r="467" spans="1:12" hidden="1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0</v>
      </c>
      <c r="J467" s="277">
        <f>'Resultater - Vestdanmark'!J467+'Resultater - Østdanmark'!J467</f>
        <v>0</v>
      </c>
    </row>
    <row r="468" spans="1:12" hidden="1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hidden="1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hidden="1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35475000</v>
      </c>
      <c r="J470" s="277">
        <f>'Resultater - Vestdanmark'!J470+'Resultater - Østdanmark'!J470</f>
        <v>46354000</v>
      </c>
    </row>
    <row r="471" spans="1:12" hidden="1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14987153.665511996</v>
      </c>
      <c r="J471" s="277">
        <f>'Resultater - Vestdanmark'!J471+'Resultater - Østdanmark'!J471</f>
        <v>32472166.275275998</v>
      </c>
    </row>
    <row r="472" spans="1:12" hidden="1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hidden="1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76289786.045203626</v>
      </c>
      <c r="J473" s="277">
        <f>'Resultater - Vestdanmark'!J473+'Resultater - Østdanmark'!J473</f>
        <v>105947385.8457415</v>
      </c>
      <c r="L473" s="98"/>
    </row>
    <row r="474" spans="1:12" hidden="1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30307028.112254784</v>
      </c>
      <c r="J474" s="283">
        <f ca="1">'Resultater - Vestdanmark'!J474+'Resultater - Østdanmark'!J474</f>
        <v>40564633.345329583</v>
      </c>
    </row>
    <row r="475" spans="1:12" hidden="1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22868351.243449189</v>
      </c>
      <c r="J475" s="283">
        <f>'Resultater - Vestdanmark'!J475+'Resultater - Østdanmark'!J475</f>
        <v>0</v>
      </c>
    </row>
    <row r="476" spans="1:12" hidden="1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27812571.768003982</v>
      </c>
      <c r="J476" s="283">
        <f>'Resultater - Vestdanmark'!J476+'Resultater - Østdanmark'!J476</f>
        <v>0</v>
      </c>
    </row>
    <row r="477" spans="1:12" hidden="1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15825.124106222091</v>
      </c>
      <c r="J477" s="283">
        <f>'Resultater - Vestdanmark'!J477+'Resultater - Østdanmark'!J477</f>
        <v>0</v>
      </c>
    </row>
    <row r="478" spans="1:12" hidden="1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3989549.7296676114</v>
      </c>
      <c r="J478" s="283">
        <f>'Resultater - Vestdanmark'!J478+'Resultater - Østdanmark'!J478</f>
        <v>0</v>
      </c>
    </row>
    <row r="479" spans="1:12" hidden="1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212149196.7857835</v>
      </c>
      <c r="J479" s="283">
        <f ca="1">'Resultater - Vestdanmark'!J479+'Resultater - Østdanmark'!J479</f>
        <v>283952433.41730708</v>
      </c>
    </row>
    <row r="480" spans="1:12" hidden="1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105648841.56345007</v>
      </c>
      <c r="J480" s="283">
        <f ca="1">'Resultater - Vestdanmark'!J480+'Resultater - Østdanmark'!J480</f>
        <v>53301333.713748805</v>
      </c>
    </row>
    <row r="481" spans="1:13" hidden="1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2.4697205537341458</v>
      </c>
      <c r="J481" s="287">
        <f>'Resultater - Vestdanmark'!J481+'Resultater - Østdanmark'!J481</f>
        <v>6.6684459651461507</v>
      </c>
      <c r="L481" s="167" t="s">
        <v>215</v>
      </c>
      <c r="M481" s="165">
        <v>17963.28</v>
      </c>
    </row>
    <row r="482" spans="1:13" hidden="1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7.5921717290778847</v>
      </c>
      <c r="J482" s="287">
        <f>'Resultater - Vestdanmark'!J482+'Resultater - Østdanmark'!J482</f>
        <v>6.9813002621969531</v>
      </c>
      <c r="L482" s="167" t="s">
        <v>219</v>
      </c>
      <c r="M482" s="165">
        <v>14758.1</v>
      </c>
    </row>
    <row r="483" spans="1:13" hidden="1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3.4221816707860269</v>
      </c>
      <c r="J483" s="287">
        <f>'Resultater - Vestdanmark'!J483+'Resultater - Østdanmark'!J483</f>
        <v>2.8500213365544189</v>
      </c>
      <c r="L483" s="167" t="s">
        <v>216</v>
      </c>
      <c r="M483" s="165">
        <v>1988.19</v>
      </c>
    </row>
    <row r="484" spans="1:13" hidden="1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41.797264573235417</v>
      </c>
      <c r="J484" s="287">
        <f ca="1">'Resultater - Vestdanmark'!J484+'Resultater - Østdanmark'!J484</f>
        <v>45.912099774176141</v>
      </c>
      <c r="L484" s="167" t="s">
        <v>217</v>
      </c>
      <c r="M484" s="165">
        <v>8944.93</v>
      </c>
    </row>
    <row r="485" spans="1:13" hidden="1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4.1561576071975512</v>
      </c>
      <c r="J485" s="287">
        <f>'Resultater - Vestdanmark'!J485+'Resultater - Østdanmark'!J485</f>
        <v>5.014688744257171E-2</v>
      </c>
      <c r="L485" s="167" t="s">
        <v>218</v>
      </c>
      <c r="M485" s="165">
        <v>18651.71</v>
      </c>
    </row>
    <row r="486" spans="1:13" hidden="1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6.4981185039678975</v>
      </c>
      <c r="J486" s="287">
        <f ca="1">'Resultater - Vestdanmark'!J486+'Resultater - Østdanmark'!J486</f>
        <v>6.6013372467689999</v>
      </c>
      <c r="L486" s="166" t="s">
        <v>109</v>
      </c>
      <c r="M486" s="165">
        <v>16604.849999999999</v>
      </c>
    </row>
    <row r="487" spans="1:13" s="168" customFormat="1" hidden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12.10976</v>
      </c>
      <c r="J487" s="287">
        <f>'Resultater - Vestdanmark'!J487+'Resultater - Østdanmark'!J487</f>
        <v>13.972799999999996</v>
      </c>
      <c r="L487" s="166"/>
      <c r="M487" s="165"/>
    </row>
    <row r="488" spans="1:13" s="168" customFormat="1" hidden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13.047839999999999</v>
      </c>
      <c r="J488" s="287">
        <f>'Resultater - Vestdanmark'!J488+'Resultater - Østdanmark'!J488</f>
        <v>15.055199999999996</v>
      </c>
      <c r="L488" s="166"/>
      <c r="M488" s="165"/>
    </row>
    <row r="489" spans="1:13" hidden="1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22.426216368900903</v>
      </c>
      <c r="J489" s="290">
        <f ca="1">'Resultater - Vestdanmark'!J489+'Resultater - Østdanmark'!J489</f>
        <v>29.604267349902631</v>
      </c>
    </row>
    <row r="490" spans="1:13" hidden="1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432062.08765439992</v>
      </c>
      <c r="J490" s="293">
        <f>'Resultater - Vestdanmark'!J490+'Resultater - Østdanmark'!J490</f>
        <v>702100.89243839995</v>
      </c>
    </row>
    <row r="491" spans="1:13" hidden="1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889539.59222964698</v>
      </c>
      <c r="J491" s="293">
        <f>'Resultater - Vestdanmark'!J491+'Resultater - Østdanmark'!J491</f>
        <v>1445501.8373731764</v>
      </c>
    </row>
    <row r="492" spans="1:13" hidden="1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1262943.9349946878</v>
      </c>
      <c r="J492" s="293">
        <f>'Resultater - Vestdanmark'!J492+'Resultater - Østdanmark'!J492</f>
        <v>2052283.894366368</v>
      </c>
    </row>
    <row r="493" spans="1:13" hidden="1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338936.23790526274</v>
      </c>
      <c r="J493" s="293">
        <f>'Resultater - Vestdanmark'!J493+'Resultater - Østdanmark'!J493</f>
        <v>311665.19027664978</v>
      </c>
    </row>
    <row r="494" spans="1:13" hidden="1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216919.19225936814</v>
      </c>
      <c r="J494" s="293">
        <f>'Resultater - Vestdanmark'!J494+'Resultater - Østdanmark'!J494</f>
        <v>199465.72177705582</v>
      </c>
    </row>
    <row r="495" spans="1:13" hidden="1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-1696933.3333333335</v>
      </c>
      <c r="J495" s="293">
        <f>'Resultater - Vestdanmark'!J495+'Resultater - Østdanmark'!J495</f>
        <v>-1957999.9999999998</v>
      </c>
    </row>
    <row r="496" spans="1:13" hidden="1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364000.00000000006</v>
      </c>
      <c r="J496" s="293">
        <f>'Resultater - Vestdanmark'!J496+'Resultater - Østdanmark'!J496</f>
        <v>420000</v>
      </c>
    </row>
    <row r="497" spans="1:10" ht="15.75" hidden="1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1456000.0000000002</v>
      </c>
      <c r="J497" s="296">
        <f>'Resultater - Vestdanmark'!J497+'Resultater - Østdanmark'!J497</f>
        <v>1680000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>
    <filterColumn colId="0">
      <filters>
        <filter val="Bælgsædsmark"/>
        <filter val="Frøgræsmark"/>
        <filter val="Frugtmark"/>
        <filter val="Græsmark"/>
        <filter val="Grøntsager i drivhus"/>
        <filter val="Grøntsager på land"/>
        <filter val="Juletræsmark"/>
        <filter val="Kartoffelmark"/>
        <filter val="Kornmark"/>
        <filter val="Majsmark"/>
        <filter val="Øvrig mark"/>
        <filter val="Permanent græs"/>
        <filter val="Pil- og poppeldyrkning"/>
        <filter val="Rapsmark"/>
        <filter val="Roemark"/>
      </filters>
    </filterColumn>
    <filterColumn colId="6">
      <filters>
        <filter val="t CO2-ækvivalenter"/>
      </filters>
    </filterColumn>
  </autoFilter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248</v>
      </c>
      <c r="B1" s="440"/>
      <c r="C1" s="440"/>
      <c r="F1" s="441" t="s">
        <v>250</v>
      </c>
      <c r="G1" s="441"/>
      <c r="H1" s="441"/>
      <c r="I1" s="441"/>
      <c r="J1" s="441"/>
      <c r="K1" s="441"/>
      <c r="L1" s="441"/>
      <c r="M1" s="442"/>
      <c r="N1" s="443" t="s">
        <v>251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4" t="s">
        <v>128</v>
      </c>
      <c r="B2" s="194" t="s">
        <v>313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308</v>
      </c>
      <c r="B35" s="189" t="s">
        <v>314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309</v>
      </c>
      <c r="B36" s="189" t="s">
        <v>314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540373.71898761264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432435.53077508754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0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195082.22598438186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0</v>
      </c>
      <c r="O53" s="190">
        <f t="shared" ca="1" si="1"/>
        <v>0</v>
      </c>
      <c r="P53" s="200">
        <f t="shared" ca="1" si="10"/>
        <v>195082.22598438186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3.4826509179371086</v>
      </c>
      <c r="S53" s="187">
        <f ca="1">IFERROR(VLOOKUP(A53,[1]Biogasudbytte!$A$2:$B$18,2,FALSE)*[1]Energiindhold!$C$10,0)*J53*IFERROR(VLOOKUP(A53,Biogasanlæg!$F$3:$G$8,2,FALSE),1)</f>
        <v>0</v>
      </c>
      <c r="T53" s="188">
        <f t="shared" ca="1" si="11"/>
        <v>3.4826509179371086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54623.023275626925</v>
      </c>
      <c r="W53" s="187">
        <f ca="1">J53*IFERROR(VLOOKUP(A53,[1]Tørstofindhold!A$2:B$24,2,FALSE),0)</f>
        <v>0</v>
      </c>
      <c r="X53" s="188">
        <f t="shared" ca="1" si="12"/>
        <v>54623.023275626925</v>
      </c>
      <c r="Y53" s="168">
        <f t="shared" ca="1" si="2"/>
        <v>0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514572087.50400746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514572087.50400746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514572087.50400746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25170381.54227329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25170381.54227329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0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0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1124875.4356381574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843656.57672861801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281218.85890953941</v>
      </c>
      <c r="O56" s="190">
        <f t="shared" si="1"/>
        <v>281218.85890953941</v>
      </c>
      <c r="P56" s="200">
        <f t="shared" si="10"/>
        <v>843656.57672861801</v>
      </c>
      <c r="Q56" s="187">
        <f>IFERROR(VLOOKUP(A56,[1]Energiindhold!$A$2:$C$11,3,FALSE),IFERROR(VLOOKUP(A56,[1]Biogasudbytte!$A$2:$B$18,2,FALSE)*[1]Energiindhold!$C$10,0))*O56</f>
        <v>0.15973964518770092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0.63895858075080358</v>
      </c>
      <c r="S56" s="187">
        <f>IFERROR(VLOOKUP(A56,[1]Biogasudbytte!$A$2:$B$18,2,FALSE)*[1]Energiindhold!$C$10,0)*J56*IFERROR(VLOOKUP(A56,Biogasanlæg!$F$3:$G$8,2,FALSE),1)</f>
        <v>0.47921893556310263</v>
      </c>
      <c r="T56" s="188">
        <f t="shared" si="11"/>
        <v>0.15973964518770095</v>
      </c>
      <c r="U56" s="186">
        <f>O56*IFERROR(VLOOKUP(A56,[1]Tørstofindhold!A$2:B$24,2,FALSE),0)</f>
        <v>12025.871052299999</v>
      </c>
      <c r="V56" s="187">
        <f>IF(D56=År1,P56,SUM(O56,P56))*IFERROR(VLOOKUP(A56,[1]Tørstofindhold!A$2:B$24,2,FALSE),0)</f>
        <v>48103.484209199989</v>
      </c>
      <c r="W56" s="187">
        <f>J56*IFERROR(VLOOKUP(A56,[1]Tørstofindhold!A$2:B$24,2,FALSE),0)</f>
        <v>36077.613156899984</v>
      </c>
      <c r="X56" s="188">
        <f t="shared" si="12"/>
        <v>12025.871052300005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1989694.3638441348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251080.47924699794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412150.97536771372</v>
      </c>
      <c r="O57" s="190">
        <f t="shared" si="1"/>
        <v>412150.97536771372</v>
      </c>
      <c r="P57" s="200">
        <f t="shared" si="10"/>
        <v>1989694.3638441348</v>
      </c>
      <c r="Q57" s="187">
        <f>IFERROR(VLOOKUP(A57,[1]Energiindhold!$A$2:$C$11,3,FALSE),IFERROR(VLOOKUP(A57,[1]Biogasudbytte!$A$2:$B$18,2,FALSE)*[1]Energiindhold!$C$10,0))*O57</f>
        <v>0.88777320094205536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5.1735748606623213</v>
      </c>
      <c r="S57" s="187">
        <f>IFERROR(VLOOKUP(A57,[1]Biogasudbytte!$A$2:$B$18,2,FALSE)*[1]Energiindhold!$C$10,0)*J57*IFERROR(VLOOKUP(A57,Biogasanlæg!$F$3:$G$8,2,FALSE),1)</f>
        <v>4.2858016597202662</v>
      </c>
      <c r="T57" s="188">
        <f t="shared" si="11"/>
        <v>0.88777320094205514</v>
      </c>
      <c r="U57" s="186">
        <f>O57*IFERROR(VLOOKUP(A57,[1]Tørstofindhold!A$2:B$24,2,FALSE),0)</f>
        <v>123645.29261031411</v>
      </c>
      <c r="V57" s="187">
        <f>IF(D57=År1,P57,SUM(O57,P57))*IFERROR(VLOOKUP(A57,[1]Tørstofindhold!A$2:B$24,2,FALSE),0)</f>
        <v>720553.6017635545</v>
      </c>
      <c r="W57" s="187">
        <f>J57*IFERROR(VLOOKUP(A57,[1]Tørstofindhold!A$2:B$24,2,FALSE),0)</f>
        <v>596908.30915324041</v>
      </c>
      <c r="X57" s="188">
        <f t="shared" si="12"/>
        <v>123645.29261031409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792292.68109270581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812348.75563371019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-20056.074541004375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6257.0446016591122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2085.6815338863707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6257.0446016591122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2.9426255057142638E-3</v>
      </c>
      <c r="S59" s="187">
        <f>IFERROR(VLOOKUP(A59,[1]Biogasudbytte!$A$2:$B$18,2,FALSE)*[1]Energiindhold!$C$10,0)*J59*IFERROR(VLOOKUP(A59,Biogasanlæg!$F$3:$G$8,2,FALSE),1)</f>
        <v>2.9426255057142638E-3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394.19380990452407</v>
      </c>
      <c r="W59" s="187">
        <f>J59*IFERROR(VLOOKUP(A59,[1]Tørstofindhold!A$2:B$24,2,FALSE),0)</f>
        <v>394.19380990452407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153393.07628424684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1077755.7548117861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1077755.7548117861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31237.864620775024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-226685.42975714061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15191283.342545219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11930939.715450084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2301995.9904044634</v>
      </c>
      <c r="N64" s="199">
        <f t="shared" si="9"/>
        <v>958347.63669067249</v>
      </c>
      <c r="O64" s="190">
        <f t="shared" si="1"/>
        <v>958347.63669067249</v>
      </c>
      <c r="P64" s="200">
        <f t="shared" si="10"/>
        <v>0</v>
      </c>
      <c r="Q64" s="187">
        <f>IFERROR(VLOOKUP(A64,[1]Energiindhold!$A$2:$C$11,3,FALSE),IFERROR(VLOOKUP(A64,[1]Biogasudbytte!$A$2:$B$18,2,FALSE)*[1]Energiindhold!$C$10,0))*O64</f>
        <v>1.7632398580562512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1.7632398580562512</v>
      </c>
      <c r="S64" s="187">
        <f>IFERROR(VLOOKUP(A64,[1]Biogasudbytte!$A$2:$B$18,2,FALSE)*[1]Energiindhold!$C$10,0)*J64*IFERROR(VLOOKUP(A64,Biogasanlæg!$F$3:$G$8,2,FALSE),1)</f>
        <v>0</v>
      </c>
      <c r="T64" s="188">
        <f t="shared" si="11"/>
        <v>1.7632398580562512</v>
      </c>
      <c r="U64" s="186">
        <f>O64*IFERROR(VLOOKUP(A64,[1]Tørstofindhold!A$2:B$24,2,FALSE),0)</f>
        <v>268337.33827338833</v>
      </c>
      <c r="V64" s="187">
        <f>IF(D64=År1,P64,SUM(O64,P64))*IFERROR(VLOOKUP(A64,[1]Tørstofindhold!A$2:B$24,2,FALSE),0)</f>
        <v>268337.33827338833</v>
      </c>
      <c r="W64" s="187">
        <f>J64*IFERROR(VLOOKUP(A64,[1]Tørstofindhold!A$2:B$24,2,FALSE),0)</f>
        <v>0</v>
      </c>
      <c r="X64" s="188">
        <f t="shared" si="12"/>
        <v>268337.33827338833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384827.87367359991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384827.87367359997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612155.17587532476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342014.46229003416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0</v>
      </c>
      <c r="Z66" s="103">
        <f t="shared" si="3"/>
        <v>1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3397368.011458443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696107.27987490175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56586.835871382151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1917698.941688363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56586.835871382151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0.58487057691098754</v>
      </c>
      <c r="S67" s="187">
        <f>IFERROR(VLOOKUP(A67,[1]Biogasudbytte!$A$2:$B$18,2,FALSE)*[1]Energiindhold!$C$10,0)*J67*IFERROR(VLOOKUP(A67,Biogasanlæg!$F$3:$G$8,2,FALSE),1)</f>
        <v>0</v>
      </c>
      <c r="T67" s="188">
        <f t="shared" si="11"/>
        <v>0.58487057691098754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48098.810490674827</v>
      </c>
      <c r="W67" s="187">
        <f>J67*IFERROR(VLOOKUP(A67,[1]Tørstofindhold!A$2:B$24,2,FALSE),0)</f>
        <v>0</v>
      </c>
      <c r="X67" s="188">
        <f t="shared" si="12"/>
        <v>48098.810490674827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401960.68859899876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124773.42126939242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2.9100400181094281</v>
      </c>
      <c r="S68" s="187">
        <f>IFERROR(VLOOKUP(A68,[1]Biogasudbytte!$A$2:$B$18,2,FALSE)*[1]Energiindhold!$C$10,0)*J68*IFERROR(VLOOKUP(A68,Biogasanlæg!$F$3:$G$8,2,FALSE),1)</f>
        <v>0.68255738648930186</v>
      </c>
      <c r="T68" s="188">
        <f t="shared" si="11"/>
        <v>2.2274826316201262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120588.20657969962</v>
      </c>
      <c r="X68" s="188">
        <f t="shared" si="12"/>
        <v>37432.026380817726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2414213.7695228113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-2414213.7695228113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0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523057.42126360437</v>
      </c>
      <c r="O70" s="190">
        <f t="shared" si="20"/>
        <v>523057.42126360437</v>
      </c>
      <c r="P70" s="200">
        <f t="shared" si="10"/>
        <v>0</v>
      </c>
      <c r="Q70" s="187">
        <f>IFERROR(VLOOKUP(A70,[1]Energiindhold!$A$2:$C$11,3,FALSE),IFERROR(VLOOKUP(A70,[1]Biogasudbytte!$A$2:$B$18,2,FALSE)*[1]Energiindhold!$C$10,0))*O70</f>
        <v>2.2664758037999624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2.2664758037999624</v>
      </c>
      <c r="S70" s="187">
        <f>IFERROR(VLOOKUP(A70,[1]Biogasudbytte!$A$2:$B$18,2,FALSE)*[1]Energiindhold!$C$10,0)*J70*IFERROR(VLOOKUP(A70,Biogasanlæg!$F$3:$G$8,2,FALSE),1)</f>
        <v>0</v>
      </c>
      <c r="T70" s="188">
        <f t="shared" si="11"/>
        <v>2.2664758037999624</v>
      </c>
      <c r="U70" s="186">
        <f>O70*IFERROR(VLOOKUP(A70,[1]Tørstofindhold!A$2:B$24,2,FALSE),0)</f>
        <v>219684.11693071382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0</v>
      </c>
      <c r="X70" s="188">
        <f t="shared" si="12"/>
        <v>219684.11693071382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693465.38981891179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693465.38981891179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1711406.2260271669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1587874.5429303758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5835721.5026810085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5880011.5738482485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-340223.11419032235</v>
      </c>
      <c r="O73" s="190">
        <f t="shared" si="20"/>
        <v>0</v>
      </c>
      <c r="P73" s="200">
        <f t="shared" si="10"/>
        <v>0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7">
        <f>IFERROR(VLOOKUP(A73,[1]Biogasudbytte!$A$2:$B$18,2,FALSE)*[1]Energiindhold!$C$10,0)*J73*IFERROR(VLOOKUP(A73,Biogasanlæg!$F$3:$G$8,2,FALSE),1)</f>
        <v>0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0</v>
      </c>
      <c r="W73" s="187">
        <f>J73*IFERROR(VLOOKUP(A73,[1]Tørstofindhold!A$2:B$24,2,FALSE),0)</f>
        <v>0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367373.36888766848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-367373.36888766848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9737622.5335018374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3245874.1778339455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9737622.5335018374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4.929087150233296</v>
      </c>
      <c r="S75" s="187">
        <f>IFERROR(VLOOKUP(A75,[1]Biogasudbytte!$A$2:$B$18,2,FALSE)*[1]Energiindhold!$C$10,0)*J75*IFERROR(VLOOKUP(A75,Biogasanlæg!$F$3:$G$8,2,FALSE),1)</f>
        <v>4.929087150233296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740059.31254613958</v>
      </c>
      <c r="W75" s="187">
        <f>J75*IFERROR(VLOOKUP(A75,[1]Tørstofindhold!A$2:B$24,2,FALSE),0)</f>
        <v>740059.31254613958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1373162.6504626232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247831.21490403963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6186444.2740694936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5742281.5453988183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444162.72867067531</v>
      </c>
      <c r="O77" s="190">
        <f t="shared" si="20"/>
        <v>444162.72867067531</v>
      </c>
      <c r="P77" s="200">
        <f t="shared" si="10"/>
        <v>0</v>
      </c>
      <c r="Q77" s="187">
        <f>IFERROR(VLOOKUP(A77,[1]Energiindhold!$A$2:$C$11,3,FALSE),IFERROR(VLOOKUP(A77,[1]Biogasudbytte!$A$2:$B$18,2,FALSE)*[1]Energiindhold!$C$10,0))*O77</f>
        <v>1.5945441959277245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1.5945441959277245</v>
      </c>
      <c r="S77" s="187">
        <f>IFERROR(VLOOKUP(A77,[1]Biogasudbytte!$A$2:$B$18,2,FALSE)*[1]Energiindhold!$C$10,0)*J77*IFERROR(VLOOKUP(A77,Biogasanlæg!$F$3:$G$8,2,FALSE),1)</f>
        <v>0</v>
      </c>
      <c r="T77" s="188">
        <f t="shared" si="11"/>
        <v>1.5945441959277245</v>
      </c>
      <c r="U77" s="186">
        <f>O77*IFERROR(VLOOKUP(A77,[1]Tørstofindhold!A$2:B$24,2,FALSE),0)</f>
        <v>133248.8186012026</v>
      </c>
      <c r="V77" s="187">
        <f>IF(D77=År1,P77,SUM(O77,P77))*IFERROR(VLOOKUP(A77,[1]Tørstofindhold!A$2:B$24,2,FALSE),0)</f>
        <v>133248.8186012026</v>
      </c>
      <c r="W77" s="187">
        <f>J77*IFERROR(VLOOKUP(A77,[1]Tørstofindhold!A$2:B$24,2,FALSE),0)</f>
        <v>0</v>
      </c>
      <c r="X77" s="188">
        <f t="shared" si="12"/>
        <v>133248.8186012026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140728.27827159571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68866.868020080408</v>
      </c>
      <c r="O79" s="190">
        <f t="shared" si="20"/>
        <v>68866.868020080408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6.1808014048022171E-2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6.1808014048022171E-2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6.1808014048022171E-2</v>
      </c>
      <c r="U79" s="186">
        <f>O79*IFERROR(VLOOKUP(A79,[1]Tørstofindhold!A$2:B$24,2,FALSE),0)</f>
        <v>10330.03020301206</v>
      </c>
      <c r="V79" s="187">
        <f>IF(D79=År1,P79,SUM(O79,P79))*IFERROR(VLOOKUP(A79,[1]Tørstofindhold!A$2:B$24,2,FALSE),0)</f>
        <v>10330.03020301206</v>
      </c>
      <c r="W79" s="187">
        <f>J79*IFERROR(VLOOKUP(A79,[1]Tørstofindhold!A$2:B$24,2,FALSE),0)</f>
        <v>0</v>
      </c>
      <c r="X79" s="188">
        <f t="shared" si="12"/>
        <v>10330.03020301206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58145.536110363057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1521178.0033630794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1521178.0033630794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144439.67683087158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144439.67683087158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144439.67683087158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2.6576900536880368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2.6576900536880368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59942.465884811711</v>
      </c>
      <c r="W82" s="187">
        <f>J82*IFERROR(VLOOKUP(A82,[1]Tørstofindhold!A$2:B$24,2,FALSE),0)</f>
        <v>0</v>
      </c>
      <c r="X82" s="188">
        <f t="shared" ref="X82:X149" si="26">V82-W82</f>
        <v>59942.465884811711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1073911.4073454833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1073911.4073454833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1073911.4073454833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9.6237803689688786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9.6237803689688786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268477.85183637083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268477.85183637083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268477.85183637083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8.931874590807718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8.931874590807718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516701.30592462153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516701.30592462153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258350.65296231076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262373.56843565725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-4022.915473346482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165344.4178958789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165344.4178958789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165344.4178958789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5.7870546263557605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5.7870546263557605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1936270.3110472863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1824139.6252331052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112130.68581418111</v>
      </c>
      <c r="O89" s="190">
        <f t="shared" si="20"/>
        <v>112130.68581418111</v>
      </c>
      <c r="P89" s="200">
        <f t="shared" si="24"/>
        <v>0</v>
      </c>
      <c r="Q89" s="187">
        <f>IFERROR(VLOOKUP(A89,[1]Energiindhold!$A$2:$C$11,3,FALSE),IFERROR(VLOOKUP(A89,[1]Biogasudbytte!$A$2:$B$18,2,FALSE)*[1]Energiindhold!$C$10,0))*O89</f>
        <v>0.30432716652712011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0.30432716652712011</v>
      </c>
      <c r="S89" s="187">
        <f>IFERROR(VLOOKUP(A89,[1]Biogasudbytte!$A$2:$B$18,2,FALSE)*[1]Energiindhold!$C$10,0)*J89*IFERROR(VLOOKUP(A89,Biogasanlæg!$F$3:$G$8,2,FALSE),1)</f>
        <v>0</v>
      </c>
      <c r="T89" s="188">
        <f t="shared" si="25"/>
        <v>0.30432716652712011</v>
      </c>
      <c r="U89" s="186">
        <f>O89*IFERROR(VLOOKUP(A89,[1]Tørstofindhold!A$2:B$24,2,FALSE),0)</f>
        <v>22426.137162836225</v>
      </c>
      <c r="V89" s="187">
        <f>IF(D89=År1,P89,SUM(O89,P89))*IFERROR(VLOOKUP(A89,[1]Tørstofindhold!A$2:B$24,2,FALSE),0)</f>
        <v>22426.137162836225</v>
      </c>
      <c r="W89" s="187">
        <f>J89*IFERROR(VLOOKUP(A89,[1]Tørstofindhold!A$2:B$24,2,FALSE),0)</f>
        <v>0</v>
      </c>
      <c r="X89" s="188">
        <f t="shared" si="26"/>
        <v>22426.137162836225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43293.135788279993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86400.191925496285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2980433.248128525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993477.74937617499</v>
      </c>
      <c r="O92" s="190">
        <f t="shared" si="20"/>
        <v>993477.74937617499</v>
      </c>
      <c r="P92" s="200">
        <f t="shared" si="24"/>
        <v>2980433.248128525</v>
      </c>
      <c r="Q92" s="187">
        <f>IFERROR(VLOOKUP(A92,[1]Energiindhold!$A$2:$C$11,3,FALSE),IFERROR(VLOOKUP(A92,[1]Biogasudbytte!$A$2:$B$18,2,FALSE)*[1]Energiindhold!$C$10,0))*O92</f>
        <v>0.49575533171620517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1.9830213268648207</v>
      </c>
      <c r="S92" s="187">
        <f>IFERROR(VLOOKUP(A92,[1]Biogasudbytte!$A$2:$B$18,2,FALSE)*[1]Energiindhold!$C$10,0)*J92*IFERROR(VLOOKUP(A92,Biogasanlæg!$F$3:$G$8,2,FALSE),1)</f>
        <v>1.4872659951486156</v>
      </c>
      <c r="T92" s="188">
        <f t="shared" si="25"/>
        <v>0.49575533171620512</v>
      </c>
      <c r="U92" s="186">
        <f>O92*IFERROR(VLOOKUP(A92,[1]Tørstofindhold!A$2:B$24,2,FALSE),0)</f>
        <v>59608.664962570496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178825.99488771148</v>
      </c>
      <c r="X92" s="188">
        <f t="shared" si="26"/>
        <v>59608.664962570503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11306124.881910801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3768708.2939702673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11306124.881910801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4.8706785991271735</v>
      </c>
      <c r="S93" s="187">
        <f>IFERROR(VLOOKUP(A93,[1]Biogasudbytte!$A$2:$B$18,2,FALSE)*[1]Energiindhold!$C$10,0)*J93*IFERROR(VLOOKUP(A93,Biogasanlæg!$F$3:$G$8,2,FALSE),1)</f>
        <v>4.8706785991271735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565306.24409554002</v>
      </c>
      <c r="W93" s="187">
        <f>J93*IFERROR(VLOOKUP(A93,[1]Tørstofindhold!A$2:B$24,2,FALSE),0)</f>
        <v>565306.24409554002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1280512.5905428529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97268.074687720582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-12668.074687720582</v>
      </c>
      <c r="O95" s="190">
        <f t="shared" si="20"/>
        <v>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0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0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0</v>
      </c>
      <c r="U95" s="186">
        <f>O95*IFERROR(VLOOKUP(A95,[1]Tørstofindhold!A$2:B$24,2,FALSE),0)</f>
        <v>0</v>
      </c>
      <c r="V95" s="187">
        <f>IF(D95=År1,P95,SUM(O95,P95))*IFERROR(VLOOKUP(A95,[1]Tørstofindhold!A$2:B$24,2,FALSE),0)</f>
        <v>0</v>
      </c>
      <c r="W95" s="187">
        <f>J95*IFERROR(VLOOKUP(A95,[1]Tørstofindhold!A$2:B$24,2,FALSE),0)</f>
        <v>0</v>
      </c>
      <c r="X95" s="188">
        <f t="shared" si="26"/>
        <v>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2234655.3823882169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2234655.3823882169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2234655.3823882169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32.38813175413204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32.38813175413204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1105223.3078728388</v>
      </c>
      <c r="W97" s="187">
        <f>J97*IFERROR(VLOOKUP(A97,[1]Tørstofindhold!A$2:B$24,2,FALSE),0)</f>
        <v>0</v>
      </c>
      <c r="X97" s="188">
        <f t="shared" ca="1" si="26"/>
        <v>1105223.3078728388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616333.4098752659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616333.4098752659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248780.55284374548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90266.583697186172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94015.493671367323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0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197484.13479984918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0</v>
      </c>
      <c r="O101" s="190">
        <f t="shared" ca="1" si="20"/>
        <v>0</v>
      </c>
      <c r="P101" s="200">
        <f t="shared" ca="1" si="24"/>
        <v>197484.13479984918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3.5255303237813815</v>
      </c>
      <c r="S101" s="187">
        <f ca="1">IFERROR(VLOOKUP(A101,[1]Biogasudbytte!$A$2:$B$18,2,FALSE)*[1]Energiindhold!$C$10,0)*J101*IFERROR(VLOOKUP(A101,Biogasanlæg!$F$3:$G$8,2,FALSE),1)</f>
        <v>0</v>
      </c>
      <c r="T101" s="188">
        <f t="shared" ca="1" si="25"/>
        <v>3.5255303237813815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55295.557743957776</v>
      </c>
      <c r="W101" s="187">
        <f ca="1">J101*IFERROR(VLOOKUP(A101,[1]Tørstofindhold!A$2:B$24,2,FALSE),0)</f>
        <v>0</v>
      </c>
      <c r="X101" s="188">
        <f t="shared" ca="1" si="26"/>
        <v>55295.557743957776</v>
      </c>
      <c r="Y101" s="168">
        <f t="shared" ca="1" si="21"/>
        <v>0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678864914.26774728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678864914.26774728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678864914.26774728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33592713.198515512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33592713.198515512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0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0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1827922.5829120062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1827922.5829120062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1827922.5829120062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1.0383076937200559</v>
      </c>
      <c r="S104" s="187">
        <f>IFERROR(VLOOKUP(A104,[1]Biogasudbytte!$A$2:$B$18,2,FALSE)*[1]Energiindhold!$C$10,0)*J104*IFERROR(VLOOKUP(A104,Biogasanlæg!$F$3:$G$8,2,FALSE),1)</f>
        <v>1.0383076937200559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78168.16183995</v>
      </c>
      <c r="W104" s="187">
        <f>J104*IFERROR(VLOOKUP(A104,[1]Tørstofindhold!A$2:B$24,2,FALSE),0)</f>
        <v>78168.16183995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2777977.7276885756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0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0</v>
      </c>
      <c r="O105" s="190">
        <f t="shared" si="20"/>
        <v>0</v>
      </c>
      <c r="P105" s="200">
        <f t="shared" si="24"/>
        <v>2777977.7276885756</v>
      </c>
      <c r="Q105" s="187">
        <f>IFERROR(VLOOKUP(A105,[1]Energiindhold!$A$2:$C$11,3,FALSE),IFERROR(VLOOKUP(A105,[1]Biogasudbytte!$A$2:$B$18,2,FALSE)*[1]Energiindhold!$C$10,0))*O105</f>
        <v>0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5.9837640254411921</v>
      </c>
      <c r="S105" s="187">
        <f>IFERROR(VLOOKUP(A105,[1]Biogasudbytte!$A$2:$B$18,2,FALSE)*[1]Energiindhold!$C$10,0)*J105*IFERROR(VLOOKUP(A105,Biogasanlæg!$F$3:$G$8,2,FALSE),1)</f>
        <v>5.9837640254411921</v>
      </c>
      <c r="T105" s="188">
        <f t="shared" si="25"/>
        <v>0</v>
      </c>
      <c r="U105" s="186">
        <f>O105*IFERROR(VLOOKUP(A105,[1]Tørstofindhold!A$2:B$24,2,FALSE),0)</f>
        <v>0</v>
      </c>
      <c r="V105" s="187">
        <f>IF(D105=År1,P105,SUM(O105,P105))*IFERROR(VLOOKUP(A105,[1]Tørstofindhold!A$2:B$24,2,FALSE),0)</f>
        <v>833393.31830657262</v>
      </c>
      <c r="W105" s="187">
        <f>J105*IFERROR(VLOOKUP(A105,[1]Tørstofindhold!A$2:B$24,2,FALSE),0)</f>
        <v>833393.31830657262</v>
      </c>
      <c r="X105" s="188">
        <f t="shared" si="26"/>
        <v>0</v>
      </c>
      <c r="Y105" s="168">
        <f t="shared" si="21"/>
        <v>0</v>
      </c>
      <c r="Z105" s="103">
        <f t="shared" si="22"/>
        <v>0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1287475.606775647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1282655.9299479635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4819.6768276835792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1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8615.5317224824212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0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8615.5317224824212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4.0517984137662579E-3</v>
      </c>
      <c r="S107" s="187">
        <f>IFERROR(VLOOKUP(A107,[1]Biogasudbytte!$A$2:$B$18,2,FALSE)*[1]Energiindhold!$C$10,0)*J107*IFERROR(VLOOKUP(A107,Biogasanlæg!$F$3:$G$8,2,FALSE),1)</f>
        <v>4.0517984137662579E-3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542.77849851639257</v>
      </c>
      <c r="W107" s="187">
        <f>J107*IFERROR(VLOOKUP(A107,[1]Tørstofindhold!A$2:B$24,2,FALSE),0)</f>
        <v>542.77849851639257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22002.479776189128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151656.27147373973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930031.48908666347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930031.48908666347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27772.424920892809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-240206.49543012865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13716230.832700476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11930939.715450084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3740743.4844072536</v>
      </c>
      <c r="N112" s="199">
        <f t="shared" si="23"/>
        <v>-1955452.3671568613</v>
      </c>
      <c r="O112" s="190">
        <f t="shared" si="20"/>
        <v>0</v>
      </c>
      <c r="P112" s="200">
        <f t="shared" si="24"/>
        <v>0</v>
      </c>
      <c r="Q112" s="187">
        <f>IFERROR(VLOOKUP(A112,[1]Energiindhold!$A$2:$C$11,3,FALSE),IFERROR(VLOOKUP(A112,[1]Biogasudbytte!$A$2:$B$18,2,FALSE)*[1]Energiindhold!$C$10,0))*O112</f>
        <v>0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</v>
      </c>
      <c r="S112" s="187">
        <f>IFERROR(VLOOKUP(A112,[1]Biogasudbytte!$A$2:$B$18,2,FALSE)*[1]Energiindhold!$C$10,0)*J112*IFERROR(VLOOKUP(A112,Biogasanlæg!$F$3:$G$8,2,FALSE),1)</f>
        <v>0</v>
      </c>
      <c r="T112" s="188">
        <f t="shared" si="25"/>
        <v>0</v>
      </c>
      <c r="U112" s="186">
        <f>O112*IFERROR(VLOOKUP(A112,[1]Tørstofindhold!A$2:B$24,2,FALSE),0)</f>
        <v>0</v>
      </c>
      <c r="V112" s="187">
        <f>IF(D112=År1,P112,SUM(O112,P112))*IFERROR(VLOOKUP(A112,[1]Tørstofindhold!A$2:B$24,2,FALSE),0)</f>
        <v>0</v>
      </c>
      <c r="W112" s="187">
        <f>J112*IFERROR(VLOOKUP(A112,[1]Tørstofindhold!A$2:B$24,2,FALSE),0)</f>
        <v>0</v>
      </c>
      <c r="X112" s="188">
        <f t="shared" si="26"/>
        <v>0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625345.2947196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625345.2947196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558566.97681904281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277894.31813560455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0</v>
      </c>
      <c r="Z114" s="103">
        <f t="shared" si="22"/>
        <v>1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3889028.0134295681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696107.27987490175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323971.9849092192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2144935.243045331</v>
      </c>
      <c r="N115" s="199">
        <f t="shared" si="23"/>
        <v>0</v>
      </c>
      <c r="O115" s="190">
        <f t="shared" si="20"/>
        <v>0</v>
      </c>
      <c r="P115" s="200">
        <f t="shared" si="24"/>
        <v>323971.9849092192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3.3485116953266507</v>
      </c>
      <c r="S115" s="187">
        <f>IFERROR(VLOOKUP(A115,[1]Biogasudbytte!$A$2:$B$18,2,FALSE)*[1]Energiindhold!$C$10,0)*J115*IFERROR(VLOOKUP(A115,Biogasanlæg!$F$3:$G$8,2,FALSE),1)</f>
        <v>0</v>
      </c>
      <c r="T115" s="188">
        <f t="shared" si="25"/>
        <v>3.3485116953266507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275376.18717283633</v>
      </c>
      <c r="W115" s="187">
        <f>J115*IFERROR(VLOOKUP(A115,[1]Tørstofindhold!A$2:B$24,2,FALSE),0)</f>
        <v>0</v>
      </c>
      <c r="X115" s="188">
        <f t="shared" si="26"/>
        <v>275376.18717283633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523381.79192356829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1500.1831158298883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0.91552051921684041</v>
      </c>
      <c r="S116" s="187">
        <f>IFERROR(VLOOKUP(A116,[1]Biogasudbytte!$A$2:$B$18,2,FALSE)*[1]Energiindhold!$C$10,0)*J116*IFERROR(VLOOKUP(A116,Biogasanlæg!$F$3:$G$8,2,FALSE),1)</f>
        <v>0.88873891941165373</v>
      </c>
      <c r="T116" s="188">
        <f t="shared" si="25"/>
        <v>2.6781599805186684E-2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157014.53757707047</v>
      </c>
      <c r="X116" s="188">
        <f t="shared" si="26"/>
        <v>450.0549347489723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0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519697.07047323068</v>
      </c>
      <c r="O118" s="190">
        <f t="shared" si="20"/>
        <v>519697.07047323068</v>
      </c>
      <c r="P118" s="200">
        <f t="shared" si="24"/>
        <v>0</v>
      </c>
      <c r="Q118" s="187">
        <f>IFERROR(VLOOKUP(A118,[1]Energiindhold!$A$2:$C$11,3,FALSE),IFERROR(VLOOKUP(A118,[1]Biogasudbytte!$A$2:$B$18,2,FALSE)*[1]Energiindhold!$C$10,0))*O118</f>
        <v>2.2519149669796703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2.2519149669796703</v>
      </c>
      <c r="S118" s="187">
        <f>IFERROR(VLOOKUP(A118,[1]Biogasudbytte!$A$2:$B$18,2,FALSE)*[1]Energiindhold!$C$10,0)*J118*IFERROR(VLOOKUP(A118,Biogasanlæg!$F$3:$G$8,2,FALSE),1)</f>
        <v>0</v>
      </c>
      <c r="T118" s="188">
        <f t="shared" si="25"/>
        <v>2.2519149669796703</v>
      </c>
      <c r="U118" s="186">
        <f>O118*IFERROR(VLOOKUP(A118,[1]Tørstofindhold!A$2:B$24,2,FALSE),0)</f>
        <v>218272.76959875689</v>
      </c>
      <c r="V118" s="187">
        <f>IF(D118=År1,P118,SUM(O118,P118))*IFERROR(VLOOKUP(A118,[1]Tørstofindhold!A$2:B$24,2,FALSE),0)</f>
        <v>218272.76959875689</v>
      </c>
      <c r="W118" s="187">
        <f>J118*IFERROR(VLOOKUP(A118,[1]Tørstofindhold!A$2:B$24,2,FALSE),0)</f>
        <v>0</v>
      </c>
      <c r="X118" s="188">
        <f t="shared" si="26"/>
        <v>218272.76959875689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611231.17788747209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611231.17788747209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1498479.6089578127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1370131.810263376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5616280.3523078803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5880011.5738482485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-571201.77225890849</v>
      </c>
      <c r="O121" s="190">
        <f t="shared" si="20"/>
        <v>0</v>
      </c>
      <c r="P121" s="200">
        <f t="shared" si="24"/>
        <v>0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</v>
      </c>
      <c r="S121" s="187">
        <f>IFERROR(VLOOKUP(A121,[1]Biogasudbytte!$A$2:$B$18,2,FALSE)*[1]Energiindhold!$C$10,0)*J121*IFERROR(VLOOKUP(A121,Biogasanlæg!$F$3:$G$8,2,FALSE),1)</f>
        <v>0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0</v>
      </c>
      <c r="W121" s="187">
        <f>J121*IFERROR(VLOOKUP(A121,[1]Tørstofindhold!A$2:B$24,2,FALSE),0)</f>
        <v>0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90604.36104061213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-90604.36104061213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12735406.502549823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0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12735406.502549823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6.4465354175256957</v>
      </c>
      <c r="S123" s="187">
        <f>IFERROR(VLOOKUP(A123,[1]Biogasudbytte!$A$2:$B$18,2,FALSE)*[1]Energiindhold!$C$10,0)*J123*IFERROR(VLOOKUP(A123,Biogasanlæg!$F$3:$G$8,2,FALSE),1)</f>
        <v>6.4465354175256957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967890.89419378655</v>
      </c>
      <c r="W123" s="187">
        <f>J123*IFERROR(VLOOKUP(A123,[1]Tørstofindhold!A$2:B$24,2,FALSE),0)</f>
        <v>967890.89419378655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1373162.6504626232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217720.81961544044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5474878.3612365024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5742281.5453988183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-267403.18416231591</v>
      </c>
      <c r="O125" s="190">
        <f t="shared" si="20"/>
        <v>0</v>
      </c>
      <c r="P125" s="200">
        <f t="shared" si="24"/>
        <v>0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</v>
      </c>
      <c r="S125" s="187">
        <f>IFERROR(VLOOKUP(A125,[1]Biogasudbytte!$A$2:$B$18,2,FALSE)*[1]Energiindhold!$C$10,0)*J125*IFERROR(VLOOKUP(A125,Biogasanlæg!$F$3:$G$8,2,FALSE),1)</f>
        <v>0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0</v>
      </c>
      <c r="W125" s="187">
        <f>J125*IFERROR(VLOOKUP(A125,[1]Tørstofindhold!A$2:B$24,2,FALSE),0)</f>
        <v>0</v>
      </c>
      <c r="X125" s="188">
        <f t="shared" si="26"/>
        <v>0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234547.13045265959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-24951.984160983469</v>
      </c>
      <c r="O127" s="190">
        <f t="shared" si="20"/>
        <v>0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</v>
      </c>
      <c r="U127" s="186">
        <f>O127*IFERROR(VLOOKUP(A127,[1]Tørstofindhold!A$2:B$24,2,FALSE),0)</f>
        <v>0</v>
      </c>
      <c r="V127" s="187">
        <f>IF(D127=År1,P127,SUM(O127,P127))*IFERROR(VLOOKUP(A127,[1]Tørstofindhold!A$2:B$24,2,FALSE),0)</f>
        <v>0</v>
      </c>
      <c r="W127" s="187">
        <f>J127*IFERROR(VLOOKUP(A127,[1]Tørstofindhold!A$2:B$24,2,FALSE),0)</f>
        <v>0</v>
      </c>
      <c r="X127" s="188">
        <f t="shared" si="26"/>
        <v>0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37421.140603964748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65366.975133717067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1342759.0648478449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1342759.0648478449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114656.20203449765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114656.20203449765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114656.20203449765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2.1096741174347562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2.1096741174347562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47582.323844316525</v>
      </c>
      <c r="W130" s="187">
        <f>J130*IFERROR(VLOOKUP(A130,[1]Tørstofindhold!A$2:B$24,2,FALSE),0)</f>
        <v>0</v>
      </c>
      <c r="X130" s="188">
        <f t="shared" si="26"/>
        <v>47582.323844316525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1201163.7361053855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1201163.7361053855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1201163.7361053855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10.764143023698686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10.764143023698686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300290.93402634637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300290.93402634637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300290.93402634637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9.9902503880079312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9.9902503880079312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461408.46512183419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461408.46512183419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230704.23256091709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262373.56843565725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-31669.335874740151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147650.70883898693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147650.70883898693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147650.70883898693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5.1677748093645421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5.1677748093645421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6677019.1607134845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7383422.292610188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-706403.1318967035</v>
      </c>
      <c r="O137" s="190">
        <f t="shared" si="39"/>
        <v>0</v>
      </c>
      <c r="P137" s="200">
        <f t="shared" si="24"/>
        <v>0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</v>
      </c>
      <c r="S137" s="187">
        <f>IFERROR(VLOOKUP(A137,[1]Biogasudbytte!$A$2:$B$18,2,FALSE)*[1]Energiindhold!$C$10,0)*J137*IFERROR(VLOOKUP(A137,Biogasanlæg!$F$3:$G$8,2,FALSE),1)</f>
        <v>0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0</v>
      </c>
      <c r="W137" s="187">
        <f>J137*IFERROR(VLOOKUP(A137,[1]Tørstofindhold!A$2:B$24,2,FALSE),0)</f>
        <v>0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48103.484209199996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77996.764058262721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4121832.5977837904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0</v>
      </c>
      <c r="O140" s="190">
        <f t="shared" si="39"/>
        <v>0</v>
      </c>
      <c r="P140" s="200">
        <f t="shared" si="24"/>
        <v>4121832.5977837904</v>
      </c>
      <c r="Q140" s="187">
        <f>IFERROR(VLOOKUP(A140,[1]Energiindhold!$A$2:$C$11,3,FALSE),IFERROR(VLOOKUP(A140,[1]Biogasudbytte!$A$2:$B$18,2,FALSE)*[1]Energiindhold!$C$10,0))*O140</f>
        <v>0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2.0568356846200895</v>
      </c>
      <c r="T140" s="188">
        <f t="shared" si="25"/>
        <v>0</v>
      </c>
      <c r="U140" s="186">
        <f>O140*IFERROR(VLOOKUP(A140,[1]Tørstofindhold!A$2:B$24,2,FALSE),0)</f>
        <v>0</v>
      </c>
      <c r="V140" s="187">
        <f>IF(D140=År1,P140,SUM(O140,P140))*IFERROR(VLOOKUP(A140,[1]Tørstofindhold!A$2:B$24,2,FALSE),0)</f>
        <v>247309.95586702743</v>
      </c>
      <c r="W140" s="187">
        <f>J140*IFERROR(VLOOKUP(A140,[1]Tørstofindhold!A$2:B$24,2,FALSE),0)</f>
        <v>247309.95586702743</v>
      </c>
      <c r="X140" s="188">
        <f t="shared" si="26"/>
        <v>0</v>
      </c>
      <c r="Y140" s="168">
        <f t="shared" si="43"/>
        <v>0</v>
      </c>
      <c r="Z140" s="103">
        <f t="shared" si="44"/>
        <v>0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14432291.767579561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0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14432291.767579561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6.2174312934732763</v>
      </c>
      <c r="S141" s="187">
        <f>IFERROR(VLOOKUP(A141,[1]Biogasudbytte!$A$2:$B$18,2,FALSE)*[1]Energiindhold!$C$10,0)*J141*IFERROR(VLOOKUP(A141,Biogasanlæg!$F$3:$G$8,2,FALSE),1)</f>
        <v>6.2174312934732763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721614.58837897808</v>
      </c>
      <c r="W141" s="187">
        <f>J141*IFERROR(VLOOKUP(A141,[1]Tørstofindhold!A$2:B$24,2,FALSE),0)</f>
        <v>721614.58837897808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75976.255165625393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1264174.6197179309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97268.074687720582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-12668.074687720582</v>
      </c>
      <c r="O143" s="190">
        <f t="shared" si="39"/>
        <v>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0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0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0</v>
      </c>
      <c r="U143" s="186">
        <f>O143*IFERROR(VLOOKUP(A143,[1]Tørstofindhold!A$2:B$24,2,FALSE),0)</f>
        <v>0</v>
      </c>
      <c r="V143" s="187">
        <f>IF(D143=År1,P143,SUM(O143,P143))*IFERROR(VLOOKUP(A143,[1]Tørstofindhold!A$2:B$24,2,FALSE),0)</f>
        <v>0</v>
      </c>
      <c r="W143" s="187">
        <f>J143*IFERROR(VLOOKUP(A143,[1]Tørstofindhold!A$2:B$24,2,FALSE),0)</f>
        <v>0</v>
      </c>
      <c r="X143" s="188">
        <f t="shared" si="26"/>
        <v>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2503763.8240737421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2503763.8240737421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2503763.8240737421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36.288473495481476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36.288473495481476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1238319.8579898048</v>
      </c>
      <c r="W145" s="187">
        <f>J145*IFERROR(VLOOKUP(A145,[1]Tørstofindhold!A$2:B$24,2,FALSE),0)</f>
        <v>0</v>
      </c>
      <c r="X145" s="188">
        <f t="shared" ca="1" si="26"/>
        <v>1238319.8579898048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751814.60495192441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751814.60495192441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308</v>
      </c>
      <c r="B179" s="189" t="s">
        <v>314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309</v>
      </c>
      <c r="B180" s="189" t="s">
        <v>314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167839.49471867783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122310.42446543301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0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168912.745758362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0</v>
      </c>
      <c r="O197" s="190">
        <f t="shared" ca="1" si="59"/>
        <v>0</v>
      </c>
      <c r="P197" s="200">
        <f t="shared" ca="1" si="49"/>
        <v>168912.745758362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3.0154675860307889</v>
      </c>
      <c r="S197" s="187">
        <f ca="1">IFERROR(VLOOKUP(A197,[1]Biogasudbytte!$A$2:$B$18,2,FALSE)*[1]Energiindhold!$C$10,0)*J197*IFERROR(VLOOKUP(A197,Biogasanlæg!$F$3:$G$8,2,FALSE),1)</f>
        <v>0</v>
      </c>
      <c r="T197" s="188">
        <f t="shared" ca="1" si="50"/>
        <v>3.0154675860307889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47295.568812341364</v>
      </c>
      <c r="W197" s="187">
        <f ca="1">J197*IFERROR(VLOOKUP(A197,[1]Tørstofindhold!A$2:B$24,2,FALSE),0)</f>
        <v>0</v>
      </c>
      <c r="X197" s="188">
        <f t="shared" ca="1" si="51"/>
        <v>47295.568812341364</v>
      </c>
      <c r="Y197" s="168">
        <f t="shared" ca="1" si="60"/>
        <v>0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110585264.20583707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110585264.20583707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110585264.20583707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5136646.569981494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5136646.569981494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0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0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138068.49935653029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103551.37451739772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34517.124839132564</v>
      </c>
      <c r="O200" s="190">
        <f t="shared" si="59"/>
        <v>34517.124839132564</v>
      </c>
      <c r="P200" s="200">
        <f t="shared" si="49"/>
        <v>103551.37451739772</v>
      </c>
      <c r="Q200" s="187">
        <f>IFERROR(VLOOKUP(A200,[1]Energiindhold!$A$2:$C$11,3,FALSE),IFERROR(VLOOKUP(A200,[1]Biogasudbytte!$A$2:$B$18,2,FALSE)*[1]Energiindhold!$C$10,0))*O200</f>
        <v>1.96066270095927E-2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7.8426508038370812E-2</v>
      </c>
      <c r="S200" s="187">
        <f>IFERROR(VLOOKUP(A200,[1]Biogasudbytte!$A$2:$B$18,2,FALSE)*[1]Energiindhold!$C$10,0)*J200*IFERROR(VLOOKUP(A200,Biogasanlæg!$F$3:$G$8,2,FALSE),1)</f>
        <v>5.8819881028778116E-2</v>
      </c>
      <c r="T200" s="188">
        <f t="shared" si="50"/>
        <v>1.9606627009592696E-2</v>
      </c>
      <c r="U200" s="186">
        <f>O200*IFERROR(VLOOKUP(A200,[1]Tørstofindhold!A$2:B$24,2,FALSE),0)</f>
        <v>1476.0691868999997</v>
      </c>
      <c r="V200" s="187">
        <f>IF(D200=År1,P200,SUM(O200,P200))*IFERROR(VLOOKUP(A200,[1]Tørstofindhold!A$2:B$24,2,FALSE),0)</f>
        <v>5904.2767475999999</v>
      </c>
      <c r="W200" s="187">
        <f>J200*IFERROR(VLOOKUP(A200,[1]Tørstofindhold!A$2:B$24,2,FALSE),0)</f>
        <v>4428.2075607000006</v>
      </c>
      <c r="X200" s="188">
        <f t="shared" si="51"/>
        <v>1476.0691868999993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268541.33219413611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33887.358586402894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55626.418811642507</v>
      </c>
      <c r="O201" s="190">
        <f t="shared" si="59"/>
        <v>55626.418811642507</v>
      </c>
      <c r="P201" s="200">
        <f t="shared" si="49"/>
        <v>268541.33219413611</v>
      </c>
      <c r="Q201" s="187">
        <f>IFERROR(VLOOKUP(A201,[1]Energiindhold!$A$2:$C$11,3,FALSE),IFERROR(VLOOKUP(A201,[1]Biogasudbytte!$A$2:$B$18,2,FALSE)*[1]Energiindhold!$C$10,0))*O201</f>
        <v>0.11981930612027797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0.69825733566644721</v>
      </c>
      <c r="S201" s="187">
        <f>IFERROR(VLOOKUP(A201,[1]Biogasudbytte!$A$2:$B$18,2,FALSE)*[1]Energiindhold!$C$10,0)*J201*IFERROR(VLOOKUP(A201,Biogasanlæg!$F$3:$G$8,2,FALSE),1)</f>
        <v>0.57843802954616919</v>
      </c>
      <c r="T201" s="188">
        <f t="shared" si="50"/>
        <v>0.11981930612027802</v>
      </c>
      <c r="U201" s="186">
        <f>O201*IFERROR(VLOOKUP(A201,[1]Tørstofindhold!A$2:B$24,2,FALSE),0)</f>
        <v>16687.925643492752</v>
      </c>
      <c r="V201" s="187">
        <f>IF(D201=År1,P201,SUM(O201,P201))*IFERROR(VLOOKUP(A201,[1]Tørstofindhold!A$2:B$24,2,FALSE),0)</f>
        <v>97250.325301733581</v>
      </c>
      <c r="W201" s="187">
        <f>J201*IFERROR(VLOOKUP(A201,[1]Tørstofindhold!A$2:B$24,2,FALSE),0)</f>
        <v>80562.399658240829</v>
      </c>
      <c r="X201" s="188">
        <f t="shared" si="51"/>
        <v>16687.925643492752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97246.911136941184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99708.616697511316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-2461.7055605701316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525.15144386464101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175.05048128821366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525.15144386464101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2.4697347253510203E-4</v>
      </c>
      <c r="S203" s="187">
        <f>IFERROR(VLOOKUP(A203,[1]Biogasudbytte!$A$2:$B$18,2,FALSE)*[1]Energiindhold!$C$10,0)*J203*IFERROR(VLOOKUP(A203,Biogasanlæg!$F$3:$G$8,2,FALSE),1)</f>
        <v>2.4697347253510203E-4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33.084540963472385</v>
      </c>
      <c r="W203" s="187">
        <f>J203*IFERROR(VLOOKUP(A203,[1]Tørstofindhold!A$2:B$24,2,FALSE),0)</f>
        <v>33.084540963472385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-9204.0491150836206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339030.03607171885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339030.03607171885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9792.9368022040308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-213531.00585110526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4425023.2048908332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1464417.2058845724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282549.62447427149</v>
      </c>
      <c r="N208" s="199">
        <f t="shared" si="48"/>
        <v>2678056.3745319895</v>
      </c>
      <c r="O208" s="190">
        <f t="shared" si="59"/>
        <v>2678056.3745319895</v>
      </c>
      <c r="P208" s="200">
        <f t="shared" si="49"/>
        <v>0</v>
      </c>
      <c r="Q208" s="187">
        <f>IFERROR(VLOOKUP(A208,[1]Energiindhold!$A$2:$C$11,3,FALSE),IFERROR(VLOOKUP(A208,[1]Biogasudbytte!$A$2:$B$18,2,FALSE)*[1]Energiindhold!$C$10,0))*O208</f>
        <v>4.9272889720920441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4.9272889720920441</v>
      </c>
      <c r="S208" s="187">
        <f>IFERROR(VLOOKUP(A208,[1]Biogasudbytte!$A$2:$B$18,2,FALSE)*[1]Energiindhold!$C$10,0)*J208*IFERROR(VLOOKUP(A208,Biogasanlæg!$F$3:$G$8,2,FALSE),1)</f>
        <v>0</v>
      </c>
      <c r="T208" s="188">
        <f t="shared" si="50"/>
        <v>4.9272889720920441</v>
      </c>
      <c r="U208" s="186">
        <f>O208*IFERROR(VLOOKUP(A208,[1]Tørstofindhold!A$2:B$24,2,FALSE),0)</f>
        <v>749855.78486895713</v>
      </c>
      <c r="V208" s="187">
        <f>IF(D208=År1,P208,SUM(O208,P208))*IFERROR(VLOOKUP(A208,[1]Tørstofindhold!A$2:B$24,2,FALSE),0)</f>
        <v>749855.78486895713</v>
      </c>
      <c r="W208" s="187">
        <f>J208*IFERROR(VLOOKUP(A208,[1]Tørstofindhold!A$2:B$24,2,FALSE),0)</f>
        <v>0</v>
      </c>
      <c r="X208" s="188">
        <f t="shared" si="51"/>
        <v>749855.78486895713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47234.213980799999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47234.213980800007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192527.91889134687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-41374.526308698114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0</v>
      </c>
      <c r="Z210" s="103">
        <f t="shared" si="61"/>
        <v>1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1053624.1159511667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85441.004824644522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182361.19321301219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682301.05831163737</v>
      </c>
      <c r="N211" s="199">
        <f t="shared" si="48"/>
        <v>0</v>
      </c>
      <c r="O211" s="190">
        <f t="shared" si="59"/>
        <v>0</v>
      </c>
      <c r="P211" s="200">
        <f t="shared" si="49"/>
        <v>182361.19321301219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1.8848499768231581</v>
      </c>
      <c r="S211" s="187">
        <f>IFERROR(VLOOKUP(A211,[1]Biogasudbytte!$A$2:$B$18,2,FALSE)*[1]Energiindhold!$C$10,0)*J211*IFERROR(VLOOKUP(A211,Biogasanlæg!$F$3:$G$8,2,FALSE),1)</f>
        <v>0</v>
      </c>
      <c r="T211" s="188">
        <f t="shared" si="50"/>
        <v>1.8848499768231581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155007.01423106034</v>
      </c>
      <c r="W211" s="187">
        <f>J211*IFERROR(VLOOKUP(A211,[1]Tørstofindhold!A$2:B$24,2,FALSE),0)</f>
        <v>0</v>
      </c>
      <c r="X211" s="188">
        <f t="shared" si="51"/>
        <v>155007.01423106034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348039.31140100124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108035.57873060764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2.5196700890881236</v>
      </c>
      <c r="S212" s="187">
        <f>IFERROR(VLOOKUP(A212,[1]Biogasudbytte!$A$2:$B$18,2,FALSE)*[1]Energiindhold!$C$10,0)*J212*IFERROR(VLOOKUP(A212,Biogasanlæg!$F$3:$G$8,2,FALSE),1)</f>
        <v>0.59099511351069822</v>
      </c>
      <c r="T212" s="188">
        <f t="shared" si="50"/>
        <v>1.9286749755774255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104411.79342030037</v>
      </c>
      <c r="X212" s="188">
        <f t="shared" si="51"/>
        <v>32410.6736191823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296323.3632129106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-296323.3632129106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0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202910.9816220197</v>
      </c>
      <c r="O214" s="190">
        <f t="shared" si="59"/>
        <v>202910.9816220197</v>
      </c>
      <c r="P214" s="200">
        <f t="shared" si="49"/>
        <v>0</v>
      </c>
      <c r="Q214" s="187">
        <f>IFERROR(VLOOKUP(A214,[1]Energiindhold!$A$2:$C$11,3,FALSE),IFERROR(VLOOKUP(A214,[1]Biogasudbytte!$A$2:$B$18,2,FALSE)*[1]Energiindhold!$C$10,0))*O214</f>
        <v>0.87923966179582225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0.87923966179582225</v>
      </c>
      <c r="S214" s="187">
        <f>IFERROR(VLOOKUP(A214,[1]Biogasudbytte!$A$2:$B$18,2,FALSE)*[1]Energiindhold!$C$10,0)*J214*IFERROR(VLOOKUP(A214,Biogasanlæg!$F$3:$G$8,2,FALSE),1)</f>
        <v>0</v>
      </c>
      <c r="T214" s="188">
        <f t="shared" si="50"/>
        <v>0.87923966179582225</v>
      </c>
      <c r="U214" s="186">
        <f>O214*IFERROR(VLOOKUP(A214,[1]Tørstofindhold!A$2:B$24,2,FALSE),0)</f>
        <v>85222.612281248264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0</v>
      </c>
      <c r="X214" s="188">
        <f t="shared" si="51"/>
        <v>85222.612281248264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212892.50645586257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212892.50645586257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518861.51868714823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411901.10404793167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1805646.1027754019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721719.35529882624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827691.90801119967</v>
      </c>
      <c r="O217" s="190">
        <f t="shared" si="59"/>
        <v>487468.79382087733</v>
      </c>
      <c r="P217" s="200">
        <f t="shared" si="63"/>
        <v>0</v>
      </c>
      <c r="Q217" s="187">
        <f>IFERROR(VLOOKUP(A217,[1]Energiindhold!$A$2:$C$11,3,FALSE),IFERROR(VLOOKUP(A217,[1]Biogasudbytte!$A$2:$B$18,2,FALSE)*[1]Energiindhold!$C$10,0))*O217</f>
        <v>1.6695123732053703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1.6695123732053703</v>
      </c>
      <c r="S217" s="187">
        <f>IFERROR(VLOOKUP(A217,[1]Biogasudbytte!$A$2:$B$18,2,FALSE)*[1]Energiindhold!$C$10,0)*J217*IFERROR(VLOOKUP(A217,Biogasanlæg!$F$3:$G$8,2,FALSE),1)</f>
        <v>0</v>
      </c>
      <c r="T217" s="188">
        <f t="shared" si="64"/>
        <v>1.6695123732053703</v>
      </c>
      <c r="U217" s="186">
        <f>O217*IFERROR(VLOOKUP(A217,[1]Tørstofindhold!A$2:B$24,2,FALSE),0)</f>
        <v>151115.32608447198</v>
      </c>
      <c r="V217" s="187">
        <f>IF(D217=År1,P217,SUM(O217,P217))*IFERROR(VLOOKUP(A217,[1]Tørstofindhold!A$2:B$24,2,FALSE),0)</f>
        <v>151115.32608447198</v>
      </c>
      <c r="W217" s="187">
        <f>J217*IFERROR(VLOOKUP(A217,[1]Tørstofindhold!A$2:B$24,2,FALSE),0)</f>
        <v>0</v>
      </c>
      <c r="X217" s="188">
        <f t="shared" si="65"/>
        <v>151115.32608447198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292931.89088389446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-292931.89088389446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692091.87949965673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230697.29316655223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692091.87949965673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0.35032998848393127</v>
      </c>
      <c r="S219" s="187">
        <f>IFERROR(VLOOKUP(A219,[1]Biogasudbytte!$A$2:$B$18,2,FALSE)*[1]Energiindhold!$C$10,0)*J219*IFERROR(VLOOKUP(A219,Biogasanlæg!$F$3:$G$8,2,FALSE),1)</f>
        <v>0.35032998848393127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52598.982841973913</v>
      </c>
      <c r="W219" s="187">
        <f>J219*IFERROR(VLOOKUP(A219,[1]Tørstofindhold!A$2:B$24,2,FALSE),0)</f>
        <v>52598.982841973913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168543.55648210307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-53333.022588510197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1873550.9091536368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704814.2138566036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1168736.6952970331</v>
      </c>
      <c r="O221" s="190">
        <f t="shared" si="59"/>
        <v>1168736.6952970331</v>
      </c>
      <c r="P221" s="200">
        <f t="shared" si="63"/>
        <v>0</v>
      </c>
      <c r="Q221" s="187">
        <f>IFERROR(VLOOKUP(A221,[1]Energiindhold!$A$2:$C$11,3,FALSE),IFERROR(VLOOKUP(A221,[1]Biogasudbytte!$A$2:$B$18,2,FALSE)*[1]Energiindhold!$C$10,0))*O221</f>
        <v>4.1957647361163488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4.1957647361163488</v>
      </c>
      <c r="S221" s="187">
        <f>IFERROR(VLOOKUP(A221,[1]Biogasudbytte!$A$2:$B$18,2,FALSE)*[1]Energiindhold!$C$10,0)*J221*IFERROR(VLOOKUP(A221,Biogasanlæg!$F$3:$G$8,2,FALSE),1)</f>
        <v>0</v>
      </c>
      <c r="T221" s="188">
        <f t="shared" si="64"/>
        <v>4.1957647361163488</v>
      </c>
      <c r="U221" s="186">
        <f>O221*IFERROR(VLOOKUP(A221,[1]Tørstofindhold!A$2:B$24,2,FALSE),0)</f>
        <v>350621.00858910993</v>
      </c>
      <c r="V221" s="187">
        <f>IF(D221=År1,P221,SUM(O221,P221))*IFERROR(VLOOKUP(A221,[1]Tørstofindhold!A$2:B$24,2,FALSE),0)</f>
        <v>350621.00858910993</v>
      </c>
      <c r="W221" s="187">
        <f>J221*IFERROR(VLOOKUP(A221,[1]Tørstofindhold!A$2:B$24,2,FALSE),0)</f>
        <v>0</v>
      </c>
      <c r="X221" s="188">
        <f t="shared" si="65"/>
        <v>350621.00858910993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17273.150059468084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52591.898704423947</v>
      </c>
      <c r="O223" s="190">
        <f t="shared" si="59"/>
        <v>52591.898704423947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4.7201229087220499E-2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4.7201229087220499E-2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4.7201229087220499E-2</v>
      </c>
      <c r="U223" s="186">
        <f>O223*IFERROR(VLOOKUP(A223,[1]Tørstofindhold!A$2:B$24,2,FALSE),0)</f>
        <v>7888.7848056635921</v>
      </c>
      <c r="V223" s="187">
        <f>IF(D223=År1,P223,SUM(O223,P223))*IFERROR(VLOOKUP(A223,[1]Tørstofindhold!A$2:B$24,2,FALSE),0)</f>
        <v>7888.7848056635921</v>
      </c>
      <c r="W223" s="187">
        <f>J223*IFERROR(VLOOKUP(A223,[1]Tørstofindhold!A$2:B$24,2,FALSE),0)</f>
        <v>0</v>
      </c>
      <c r="X223" s="188">
        <f t="shared" si="65"/>
        <v>7888.7848056635921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-34034.772023196034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468671.74935785588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468671.74935785588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41548.457450977716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41548.457450977716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41548.457450977716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0.76449161709798985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0.76449161709798985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17242.609842155754</v>
      </c>
      <c r="W226" s="187">
        <f>J226*IFERROR(VLOOKUP(A226,[1]Tørstofindhold!A$2:B$24,2,FALSE),0)</f>
        <v>0</v>
      </c>
      <c r="X226" s="188">
        <f t="shared" si="65"/>
        <v>17242.609842155754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382088.59265451698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382088.59265451698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382088.59265451698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3.4240596310311204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3.4240596310311204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95522.148163629245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95522.148163629245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95522.148163629245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3.1778854091922817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3.1778854091922817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161171.16988590392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161171.16988590392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80585.584942951959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32204.032301743573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48381.552641208385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51574.774363489254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51574.774363489254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51574.774363489254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1.8051171027221238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1.8051171027221238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617187.04525740119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223896.98689600852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393290.0583613927</v>
      </c>
      <c r="O233" s="190">
        <f t="shared" si="59"/>
        <v>393290.0583613927</v>
      </c>
      <c r="P233" s="200">
        <f t="shared" si="63"/>
        <v>0</v>
      </c>
      <c r="Q233" s="187">
        <f>IFERROR(VLOOKUP(A233,[1]Energiindhold!$A$2:$C$11,3,FALSE),IFERROR(VLOOKUP(A233,[1]Biogasudbytte!$A$2:$B$18,2,FALSE)*[1]Energiindhold!$C$10,0))*O233</f>
        <v>1.0674049499951543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1.0674049499951543</v>
      </c>
      <c r="S233" s="187">
        <f>IFERROR(VLOOKUP(A233,[1]Biogasudbytte!$A$2:$B$18,2,FALSE)*[1]Energiindhold!$C$10,0)*J233*IFERROR(VLOOKUP(A233,Biogasanlæg!$F$3:$G$8,2,FALSE),1)</f>
        <v>0</v>
      </c>
      <c r="T233" s="188">
        <f t="shared" si="64"/>
        <v>1.0674049499951543</v>
      </c>
      <c r="U233" s="186">
        <f>O233*IFERROR(VLOOKUP(A233,[1]Tørstofindhold!A$2:B$24,2,FALSE),0)</f>
        <v>78658.011672278546</v>
      </c>
      <c r="V233" s="187">
        <f>IF(D233=År1,P233,SUM(O233,P233))*IFERROR(VLOOKUP(A233,[1]Tørstofindhold!A$2:B$24,2,FALSE),0)</f>
        <v>78658.011672278546</v>
      </c>
      <c r="W233" s="187">
        <f>J233*IFERROR(VLOOKUP(A233,[1]Tørstofindhold!A$2:B$24,2,FALSE),0)</f>
        <v>0</v>
      </c>
      <c r="X233" s="188">
        <f t="shared" si="65"/>
        <v>78658.011672278546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5313.8490728400002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12976.57718147061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2508040.5680731749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836013.52269105846</v>
      </c>
      <c r="O236" s="190">
        <f t="shared" si="59"/>
        <v>836013.52269105846</v>
      </c>
      <c r="P236" s="200">
        <f t="shared" si="63"/>
        <v>2508040.5680731749</v>
      </c>
      <c r="Q236" s="187">
        <f>IFERROR(VLOOKUP(A236,[1]Energiindhold!$A$2:$C$11,3,FALSE),IFERROR(VLOOKUP(A236,[1]Biogasudbytte!$A$2:$B$18,2,FALSE)*[1]Energiindhold!$C$10,0))*O236</f>
        <v>0.41717910795806512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1.6687164318322603</v>
      </c>
      <c r="S236" s="187">
        <f>IFERROR(VLOOKUP(A236,[1]Biogasudbytte!$A$2:$B$18,2,FALSE)*[1]Energiindhold!$C$10,0)*J236*IFERROR(VLOOKUP(A236,Biogasanlæg!$F$3:$G$8,2,FALSE),1)</f>
        <v>1.2515373238741951</v>
      </c>
      <c r="T236" s="188">
        <f t="shared" si="64"/>
        <v>0.41717910795806512</v>
      </c>
      <c r="U236" s="186">
        <f>O236*IFERROR(VLOOKUP(A236,[1]Tørstofindhold!A$2:B$24,2,FALSE),0)</f>
        <v>50160.811361463508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150482.43408439049</v>
      </c>
      <c r="X236" s="188">
        <f t="shared" si="65"/>
        <v>50160.811361463508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1638224.8785321345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546074.95951071149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1638224.8785321345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0.70574727767164369</v>
      </c>
      <c r="S237" s="187">
        <f>IFERROR(VLOOKUP(A237,[1]Biogasudbytte!$A$2:$B$18,2,FALSE)*[1]Energiindhold!$C$10,0)*J237*IFERROR(VLOOKUP(A237,Biogasanlæg!$F$3:$G$8,2,FALSE),1)</f>
        <v>0.70574727767164369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81911.243926606723</v>
      </c>
      <c r="W237" s="187">
        <f>J237*IFERROR(VLOOKUP(A237,[1]Tørstofindhold!A$2:B$24,2,FALSE),0)</f>
        <v>81911.243926606723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115248.96014866198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11938.794894044118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24061.20510595588</v>
      </c>
      <c r="O239" s="190">
        <f t="shared" si="59"/>
        <v>11393.130418235298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1.0225334550366181E-2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1.0225334550366181E-2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1.0225334550366181E-2</v>
      </c>
      <c r="U239" s="186">
        <f>O239*IFERROR(VLOOKUP(A239,[1]Tørstofindhold!A$2:B$24,2,FALSE),0)</f>
        <v>1708.9695627352946</v>
      </c>
      <c r="V239" s="187">
        <f>IF(D239=År1,P239,SUM(O239,P239))*IFERROR(VLOOKUP(A239,[1]Tørstofindhold!A$2:B$24,2,FALSE),0)</f>
        <v>1708.9695627352946</v>
      </c>
      <c r="W239" s="187">
        <f>J239*IFERROR(VLOOKUP(A239,[1]Tørstofindhold!A$2:B$24,2,FALSE),0)</f>
        <v>0</v>
      </c>
      <c r="X239" s="188">
        <f t="shared" si="65"/>
        <v>1708.9695627352946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649193.64467919595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649193.64467919595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649193.64467919595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9.4091328191033767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9.4091328191033767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321080.3567642523</v>
      </c>
      <c r="W241" s="187">
        <f>J241*IFERROR(VLOOKUP(A241,[1]Tørstofindhold!A$2:B$24,2,FALSE),0)</f>
        <v>0</v>
      </c>
      <c r="X241" s="188">
        <f t="shared" ca="1" si="65"/>
        <v>321080.3567642523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178756.25020896082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178756.25020896082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87304.47463273452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78752.00538693853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635.85249205589935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0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172292.68030975034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0</v>
      </c>
      <c r="O245" s="190">
        <f t="shared" ca="1" si="59"/>
        <v>0</v>
      </c>
      <c r="P245" s="200">
        <f t="shared" ca="1" si="63"/>
        <v>172292.68030975034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3.0758069229876184</v>
      </c>
      <c r="S245" s="187">
        <f ca="1">IFERROR(VLOOKUP(A245,[1]Biogasudbytte!$A$2:$B$18,2,FALSE)*[1]Energiindhold!$C$10,0)*J245*IFERROR(VLOOKUP(A245,Biogasanlæg!$F$3:$G$8,2,FALSE),1)</f>
        <v>0</v>
      </c>
      <c r="T245" s="188">
        <f t="shared" ca="1" si="64"/>
        <v>3.0758069229876184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48241.9504867301</v>
      </c>
      <c r="W245" s="187">
        <f ca="1">J245*IFERROR(VLOOKUP(A245,[1]Tørstofindhold!A$2:B$24,2,FALSE),0)</f>
        <v>0</v>
      </c>
      <c r="X245" s="188">
        <f t="shared" ca="1" si="65"/>
        <v>48241.9504867301</v>
      </c>
      <c r="Y245" s="168">
        <f t="shared" ca="1" si="60"/>
        <v>0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146378184.64159739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146378184.64159739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146378184.64159739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6971920.1468140706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6971920.1468140706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0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0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224361.31145436168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224361.31145436168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224361.31145436168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0.12744307556235254</v>
      </c>
      <c r="S248" s="187">
        <f>IFERROR(VLOOKUP(A248,[1]Biogasudbytte!$A$2:$B$18,2,FALSE)*[1]Energiindhold!$C$10,0)*J248*IFERROR(VLOOKUP(A248,Biogasanlæg!$F$3:$G$8,2,FALSE),1)</f>
        <v>0.12744307556235254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9594.4497148499977</v>
      </c>
      <c r="W248" s="187">
        <f>J248*IFERROR(VLOOKUP(A248,[1]Tørstofindhold!A$2:B$24,2,FALSE),0)</f>
        <v>9594.4497148499977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377058.10701599991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0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0</v>
      </c>
      <c r="O249" s="190">
        <f t="shared" si="59"/>
        <v>0</v>
      </c>
      <c r="P249" s="200">
        <f t="shared" si="63"/>
        <v>377058.10701599991</v>
      </c>
      <c r="Q249" s="187">
        <f>IFERROR(VLOOKUP(A249,[1]Energiindhold!$A$2:$C$11,3,FALSE),IFERROR(VLOOKUP(A249,[1]Biogasudbytte!$A$2:$B$18,2,FALSE)*[1]Energiindhold!$C$10,0))*O249</f>
        <v>0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0.81218316251246381</v>
      </c>
      <c r="S249" s="187">
        <f>IFERROR(VLOOKUP(A249,[1]Biogasudbytte!$A$2:$B$18,2,FALSE)*[1]Energiindhold!$C$10,0)*J249*IFERROR(VLOOKUP(A249,Biogasanlæg!$F$3:$G$8,2,FALSE),1)</f>
        <v>0.81218316251246381</v>
      </c>
      <c r="T249" s="188">
        <f t="shared" si="64"/>
        <v>0</v>
      </c>
      <c r="U249" s="186">
        <f>O249*IFERROR(VLOOKUP(A249,[1]Tørstofindhold!A$2:B$24,2,FALSE),0)</f>
        <v>0</v>
      </c>
      <c r="V249" s="187">
        <f>IF(D249=År1,P249,SUM(O249,P249))*IFERROR(VLOOKUP(A249,[1]Tørstofindhold!A$2:B$24,2,FALSE),0)</f>
        <v>113117.43210479997</v>
      </c>
      <c r="W249" s="187">
        <f>J249*IFERROR(VLOOKUP(A249,[1]Tørstofindhold!A$2:B$24,2,FALSE),0)</f>
        <v>113117.43210479997</v>
      </c>
      <c r="X249" s="188">
        <f t="shared" si="65"/>
        <v>0</v>
      </c>
      <c r="Y249" s="168">
        <f t="shared" si="60"/>
        <v>0</v>
      </c>
      <c r="Z249" s="103">
        <f t="shared" si="61"/>
        <v>0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158026.23059752941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157434.65794343888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591.5726540905307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1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723.09839736855315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0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723.09839736855315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3.4006594529845688E-4</v>
      </c>
      <c r="S251" s="187">
        <f>IFERROR(VLOOKUP(A251,[1]Biogasudbytte!$A$2:$B$18,2,FALSE)*[1]Energiindhold!$C$10,0)*J251*IFERROR(VLOOKUP(A251,Biogasanlæg!$F$3:$G$8,2,FALSE),1)</f>
        <v>3.4006594529845688E-4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45.555199034218852</v>
      </c>
      <c r="W251" s="187">
        <f>J251*IFERROR(VLOOKUP(A251,[1]Tørstofindhold!A$2:B$24,2,FALSE),0)</f>
        <v>45.555199034218852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19195.801313066269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-4620.6864202542638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326375.63353920425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326375.63353920425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9746.1676135051166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-224048.84837896869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4813432.2120521618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1464417.2058845721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459143.13977069111</v>
      </c>
      <c r="N256" s="199">
        <f t="shared" si="62"/>
        <v>2889871.8663968984</v>
      </c>
      <c r="O256" s="190">
        <f t="shared" si="59"/>
        <v>934419.49924003705</v>
      </c>
      <c r="P256" s="200">
        <f t="shared" si="63"/>
        <v>0</v>
      </c>
      <c r="Q256" s="187">
        <f>IFERROR(VLOOKUP(A256,[1]Energiindhold!$A$2:$C$11,3,FALSE),IFERROR(VLOOKUP(A256,[1]Biogasudbytte!$A$2:$B$18,2,FALSE)*[1]Energiindhold!$C$10,0))*O256</f>
        <v>1.7192150761642633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1.7192150761642633</v>
      </c>
      <c r="S256" s="187">
        <f>IFERROR(VLOOKUP(A256,[1]Biogasudbytte!$A$2:$B$18,2,FALSE)*[1]Energiindhold!$C$10,0)*J256*IFERROR(VLOOKUP(A256,Biogasanlæg!$F$3:$G$8,2,FALSE),1)</f>
        <v>0</v>
      </c>
      <c r="T256" s="188">
        <f t="shared" si="64"/>
        <v>1.7192150761642633</v>
      </c>
      <c r="U256" s="186">
        <f>O256*IFERROR(VLOOKUP(A256,[1]Tørstofindhold!A$2:B$24,2,FALSE),0)</f>
        <v>261637.45978721039</v>
      </c>
      <c r="V256" s="187">
        <f>IF(D256=År1,P256,SUM(O256,P256))*IFERROR(VLOOKUP(A256,[1]Tørstofindhold!A$2:B$24,2,FALSE),0)</f>
        <v>261637.45978721039</v>
      </c>
      <c r="W256" s="187">
        <f>J256*IFERROR(VLOOKUP(A256,[1]Tørstofindhold!A$2:B$24,2,FALSE),0)</f>
        <v>0</v>
      </c>
      <c r="X256" s="188">
        <f t="shared" si="65"/>
        <v>261637.45978721039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76755.597718799996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76755.597718799996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196017.71883274973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-48851.797917262302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0</v>
      </c>
      <c r="Z258" s="103">
        <f t="shared" si="61"/>
        <v>1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1364775.2754923252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85441.004824644508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321207.08930557885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855064.75695466879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321207.08930557885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3.3199342698195</v>
      </c>
      <c r="S259" s="187">
        <f>IFERROR(VLOOKUP(A259,[1]Biogasudbytte!$A$2:$B$18,2,FALSE)*[1]Energiindhold!$C$10,0)*J259*IFERROR(VLOOKUP(A259,Biogasanlæg!$F$3:$G$8,2,FALSE),1)</f>
        <v>0</v>
      </c>
      <c r="T259" s="188">
        <f t="shared" si="64"/>
        <v>3.3199342698195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273026.02590974199</v>
      </c>
      <c r="W259" s="187">
        <f>J259*IFERROR(VLOOKUP(A259,[1]Tørstofindhold!A$2:B$24,2,FALSE),0)</f>
        <v>0</v>
      </c>
      <c r="X259" s="188">
        <f t="shared" si="65"/>
        <v>273026.02590974199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456618.20807643177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1308.8168841700535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0.79873496822573153</v>
      </c>
      <c r="S260" s="187">
        <f>IFERROR(VLOOKUP(A260,[1]Biogasudbytte!$A$2:$B$18,2,FALSE)*[1]Energiindhold!$C$10,0)*J260*IFERROR(VLOOKUP(A260,Biogasanlæg!$F$3:$G$8,2,FALSE),1)</f>
        <v>0.77536968058834654</v>
      </c>
      <c r="T260" s="188">
        <f t="shared" si="64"/>
        <v>2.336528763738499E-2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136985.46242292953</v>
      </c>
      <c r="X260" s="188">
        <f t="shared" si="65"/>
        <v>392.64506525101024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0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203334.81459864558</v>
      </c>
      <c r="O262" s="190">
        <f t="shared" si="75"/>
        <v>203334.81459864558</v>
      </c>
      <c r="P262" s="200">
        <f t="shared" si="63"/>
        <v>0</v>
      </c>
      <c r="Q262" s="187">
        <f>IFERROR(VLOOKUP(A262,[1]Energiindhold!$A$2:$C$11,3,FALSE),IFERROR(VLOOKUP(A262,[1]Biogasudbytte!$A$2:$B$18,2,FALSE)*[1]Energiindhold!$C$10,0))*O262</f>
        <v>0.88107618518182917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0.88107618518182917</v>
      </c>
      <c r="S262" s="187">
        <f>IFERROR(VLOOKUP(A262,[1]Biogasudbytte!$A$2:$B$18,2,FALSE)*[1]Energiindhold!$C$10,0)*J262*IFERROR(VLOOKUP(A262,Biogasanlæg!$F$3:$G$8,2,FALSE),1)</f>
        <v>0</v>
      </c>
      <c r="T262" s="188">
        <f t="shared" si="64"/>
        <v>0.88107618518182917</v>
      </c>
      <c r="U262" s="186">
        <f>O262*IFERROR(VLOOKUP(A262,[1]Tørstofindhold!A$2:B$24,2,FALSE),0)</f>
        <v>85400.622131431141</v>
      </c>
      <c r="V262" s="187">
        <f>IF(D262=År1,P262,SUM(O262,P262))*IFERROR(VLOOKUP(A262,[1]Tørstofindhold!A$2:B$24,2,FALSE),0)</f>
        <v>85400.622131431141</v>
      </c>
      <c r="W262" s="187">
        <f>J262*IFERROR(VLOOKUP(A262,[1]Tørstofindhold!A$2:B$24,2,FALSE),0)</f>
        <v>0</v>
      </c>
      <c r="X262" s="188">
        <f t="shared" si="65"/>
        <v>85400.622131431141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214499.14896736204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214499.14896736204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525860.93853604153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413885.43087648827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1970919.3501806939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721719.35529882624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980950.97653260827</v>
      </c>
      <c r="O265" s="190">
        <f t="shared" si="75"/>
        <v>409749.20427369978</v>
      </c>
      <c r="P265" s="200">
        <f t="shared" si="63"/>
        <v>0</v>
      </c>
      <c r="Q265" s="187">
        <f>IFERROR(VLOOKUP(A265,[1]Energiindhold!$A$2:$C$11,3,FALSE),IFERROR(VLOOKUP(A265,[1]Biogasudbytte!$A$2:$B$18,2,FALSE)*[1]Energiindhold!$C$10,0))*O265</f>
        <v>1.4033336597488237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1.4033336597488237</v>
      </c>
      <c r="S265" s="187">
        <f>IFERROR(VLOOKUP(A265,[1]Biogasudbytte!$A$2:$B$18,2,FALSE)*[1]Energiindhold!$C$10,0)*J265*IFERROR(VLOOKUP(A265,Biogasanlæg!$F$3:$G$8,2,FALSE),1)</f>
        <v>0</v>
      </c>
      <c r="T265" s="188">
        <f t="shared" si="64"/>
        <v>1.4033336597488237</v>
      </c>
      <c r="U265" s="186">
        <f>O265*IFERROR(VLOOKUP(A265,[1]Tørstofindhold!A$2:B$24,2,FALSE),0)</f>
        <v>127022.25332484693</v>
      </c>
      <c r="V265" s="187">
        <f>IF(D265=År1,P265,SUM(O265,P265))*IFERROR(VLOOKUP(A265,[1]Tørstofindhold!A$2:B$24,2,FALSE),0)</f>
        <v>127022.25332484693</v>
      </c>
      <c r="W265" s="187">
        <f>J265*IFERROR(VLOOKUP(A265,[1]Tørstofindhold!A$2:B$24,2,FALSE),0)</f>
        <v>0</v>
      </c>
      <c r="X265" s="188">
        <f t="shared" si="65"/>
        <v>127022.25332484693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242528.9746703179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-242528.9746703179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905156.40673249087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0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905156.40673249087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0.4581811215239196</v>
      </c>
      <c r="S267" s="187">
        <f>IFERROR(VLOOKUP(A267,[1]Biogasudbytte!$A$2:$B$18,2,FALSE)*[1]Energiindhold!$C$10,0)*J267*IFERROR(VLOOKUP(A267,Biogasanlæg!$F$3:$G$8,2,FALSE),1)</f>
        <v>0.4581811215239196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68791.886911669309</v>
      </c>
      <c r="W267" s="187">
        <f>J267*IFERROR(VLOOKUP(A267,[1]Tørstofindhold!A$2:B$24,2,FALSE),0)</f>
        <v>68791.886911669309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168543.55648210307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-55473.089118720018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1921297.1976394423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704814.2138566036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1216482.9837828386</v>
      </c>
      <c r="O269" s="190">
        <f t="shared" si="75"/>
        <v>949079.79962052265</v>
      </c>
      <c r="P269" s="200">
        <f t="shared" si="63"/>
        <v>0</v>
      </c>
      <c r="Q269" s="187">
        <f>IFERROR(VLOOKUP(A269,[1]Energiindhold!$A$2:$C$11,3,FALSE),IFERROR(VLOOKUP(A269,[1]Biogasudbytte!$A$2:$B$18,2,FALSE)*[1]Energiindhold!$C$10,0))*O269</f>
        <v>3.4071964806376767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3.4071964806376767</v>
      </c>
      <c r="S269" s="187">
        <f>IFERROR(VLOOKUP(A269,[1]Biogasudbytte!$A$2:$B$18,2,FALSE)*[1]Energiindhold!$C$10,0)*J269*IFERROR(VLOOKUP(A269,Biogasanlæg!$F$3:$G$8,2,FALSE),1)</f>
        <v>0</v>
      </c>
      <c r="T269" s="188">
        <f t="shared" si="64"/>
        <v>3.4071964806376767</v>
      </c>
      <c r="U269" s="186">
        <f>O269*IFERROR(VLOOKUP(A269,[1]Tørstofindhold!A$2:B$24,2,FALSE),0)</f>
        <v>284723.93988615676</v>
      </c>
      <c r="V269" s="187">
        <f>IF(D269=År1,P269,SUM(O269,P269))*IFERROR(VLOOKUP(A269,[1]Tørstofindhold!A$2:B$24,2,FALSE),0)</f>
        <v>284723.93988615676</v>
      </c>
      <c r="W269" s="187">
        <f>J269*IFERROR(VLOOKUP(A269,[1]Tørstofindhold!A$2:B$24,2,FALSE),0)</f>
        <v>0</v>
      </c>
      <c r="X269" s="188">
        <f t="shared" si="65"/>
        <v>284723.93988615676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28788.583432446812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41076.465331445215</v>
      </c>
      <c r="O271" s="190">
        <f t="shared" si="75"/>
        <v>16124.481170461746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1.4471721850489418E-2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1.4471721850489418E-2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1.4471721850489418E-2</v>
      </c>
      <c r="U271" s="186">
        <f>O271*IFERROR(VLOOKUP(A271,[1]Tørstofindhold!A$2:B$24,2,FALSE),0)</f>
        <v>2418.672175569262</v>
      </c>
      <c r="V271" s="187">
        <f>IF(D271=År1,P271,SUM(O271,P271))*IFERROR(VLOOKUP(A271,[1]Tørstofindhold!A$2:B$24,2,FALSE),0)</f>
        <v>2418.672175569262</v>
      </c>
      <c r="W271" s="187">
        <f>J271*IFERROR(VLOOKUP(A271,[1]Tørstofindhold!A$2:B$24,2,FALSE),0)</f>
        <v>0</v>
      </c>
      <c r="X271" s="188">
        <f t="shared" si="65"/>
        <v>2418.672175569262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32647.628233222706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-25342.064686641326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471213.98105627781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471213.98105627781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40236.261908677334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40236.261908677334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40236.261908677334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0.74034721911966284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0.74034721911966284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16698.048692101096</v>
      </c>
      <c r="W274" s="187">
        <f>J274*IFERROR(VLOOKUP(A274,[1]Tørstofindhold!A$2:B$24,2,FALSE),0)</f>
        <v>0</v>
      </c>
      <c r="X274" s="188">
        <f t="shared" si="65"/>
        <v>16698.048692101096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478836.26389461459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478836.26389461459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478836.26389461459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4.2910569763013093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4.2910569763013093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119709.06597365365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119709.06597365365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119709.06597365365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3.9825496119920647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3.9825496119920647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161921.91543146531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161921.91543146531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80960.957715732657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32204.032301743569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48756.925413989084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51815.012938068903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51815.012938068903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51815.012938068903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1.8135254528324114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1.8135254528324114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2343164.0587474802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906249.70886479609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1436914.3498826842</v>
      </c>
      <c r="O281" s="190">
        <f t="shared" si="89"/>
        <v>730511.21798598068</v>
      </c>
      <c r="P281" s="200">
        <f t="shared" si="63"/>
        <v>0</v>
      </c>
      <c r="Q281" s="187">
        <f>IFERROR(VLOOKUP(A281,[1]Energiindhold!$A$2:$C$11,3,FALSE),IFERROR(VLOOKUP(A281,[1]Biogasudbytte!$A$2:$B$18,2,FALSE)*[1]Energiindhold!$C$10,0))*O281</f>
        <v>1.9826366660626711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1.9826366660626711</v>
      </c>
      <c r="S281" s="187">
        <f>IFERROR(VLOOKUP(A281,[1]Biogasudbytte!$A$2:$B$18,2,FALSE)*[1]Energiindhold!$C$10,0)*J281*IFERROR(VLOOKUP(A281,Biogasanlæg!$F$3:$G$8,2,FALSE),1)</f>
        <v>0</v>
      </c>
      <c r="T281" s="188">
        <f t="shared" si="64"/>
        <v>1.9826366660626711</v>
      </c>
      <c r="U281" s="186">
        <f>O281*IFERROR(VLOOKUP(A281,[1]Tørstofindhold!A$2:B$24,2,FALSE),0)</f>
        <v>146102.24359719615</v>
      </c>
      <c r="V281" s="187">
        <f>IF(D281=År1,P281,SUM(O281,P281))*IFERROR(VLOOKUP(A281,[1]Tørstofindhold!A$2:B$24,2,FALSE),0)</f>
        <v>146102.24359719615</v>
      </c>
      <c r="W281" s="187">
        <f>J281*IFERROR(VLOOKUP(A281,[1]Tørstofindhold!A$2:B$24,2,FALSE),0)</f>
        <v>0</v>
      </c>
      <c r="X281" s="188">
        <f t="shared" si="65"/>
        <v>146102.24359719615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5904.2767475999999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11881.497035411034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3500281.4918378997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0</v>
      </c>
      <c r="O284" s="190">
        <f t="shared" si="89"/>
        <v>0</v>
      </c>
      <c r="P284" s="200">
        <f t="shared" si="94"/>
        <v>3500281.4918378997</v>
      </c>
      <c r="Q284" s="187">
        <f>IFERROR(VLOOKUP(A284,[1]Energiindhold!$A$2:$C$11,3,FALSE),IFERROR(VLOOKUP(A284,[1]Biogasudbytte!$A$2:$B$18,2,FALSE)*[1]Energiindhold!$C$10,0))*O284</f>
        <v>0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1.7466754672420306</v>
      </c>
      <c r="T284" s="188">
        <f t="shared" si="95"/>
        <v>0</v>
      </c>
      <c r="U284" s="186">
        <f>O284*IFERROR(VLOOKUP(A284,[1]Tørstofindhold!A$2:B$24,2,FALSE),0)</f>
        <v>0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210016.88951027396</v>
      </c>
      <c r="X284" s="188">
        <f t="shared" si="96"/>
        <v>0</v>
      </c>
      <c r="Y284" s="168">
        <f t="shared" si="90"/>
        <v>0</v>
      </c>
      <c r="Z284" s="103">
        <f t="shared" si="91"/>
        <v>0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2091197.4416372697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0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2091197.4416372697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0.90088785785733594</v>
      </c>
      <c r="S285" s="187">
        <f>IFERROR(VLOOKUP(A285,[1]Biogasudbytte!$A$2:$B$18,2,FALSE)*[1]Energiindhold!$C$10,0)*J285*IFERROR(VLOOKUP(A285,Biogasanlæg!$F$3:$G$8,2,FALSE),1)</f>
        <v>0.90088785785733594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104559.87208186349</v>
      </c>
      <c r="W285" s="187">
        <f>J285*IFERROR(VLOOKUP(A285,[1]Tørstofindhold!A$2:B$24,2,FALSE),0)</f>
        <v>104559.87208186349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66284.578534118831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127899.4170569329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11938.794894044118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24061.20510595588</v>
      </c>
      <c r="O287" s="190">
        <f t="shared" si="89"/>
        <v>11393.130418235298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1.0225334550366181E-2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1.0225334550366181E-2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1.0225334550366181E-2</v>
      </c>
      <c r="U287" s="186">
        <f>O287*IFERROR(VLOOKUP(A287,[1]Tørstofindhold!A$2:B$24,2,FALSE),0)</f>
        <v>1708.9695627352946</v>
      </c>
      <c r="V287" s="187">
        <f>IF(D287=År1,P287,SUM(O287,P287))*IFERROR(VLOOKUP(A287,[1]Tørstofindhold!A$2:B$24,2,FALSE),0)</f>
        <v>1708.9695627352946</v>
      </c>
      <c r="W287" s="187">
        <f>J287*IFERROR(VLOOKUP(A287,[1]Tørstofindhold!A$2:B$24,2,FALSE),0)</f>
        <v>0</v>
      </c>
      <c r="X287" s="188">
        <f t="shared" si="96"/>
        <v>1708.9695627352946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663992.86087361549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663992.86087361549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663992.86087361549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9.6236262786946671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9.6236262786946671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328399.80244040897</v>
      </c>
      <c r="W289" s="187">
        <f>J289*IFERROR(VLOOKUP(A289,[1]Tørstofindhold!A$2:B$24,2,FALSE),0)</f>
        <v>0</v>
      </c>
      <c r="X289" s="188">
        <f t="shared" ca="1" si="96"/>
        <v>328399.80244040897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192346.0860095199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192346.0860095199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6" t="s">
        <v>23</v>
      </c>
      <c r="B2" s="447"/>
      <c r="C2" s="447"/>
      <c r="D2" s="447"/>
      <c r="E2" s="447"/>
      <c r="F2" s="447"/>
      <c r="G2" s="447"/>
      <c r="H2" s="447"/>
      <c r="I2" s="447"/>
      <c r="J2" s="447"/>
      <c r="K2" s="447"/>
      <c r="L2" s="447"/>
      <c r="M2" s="447"/>
      <c r="N2" s="447"/>
      <c r="O2" s="447"/>
      <c r="P2" s="447"/>
      <c r="Q2" s="447"/>
      <c r="R2" s="447"/>
      <c r="S2" s="447"/>
      <c r="T2" s="447"/>
      <c r="U2" s="448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2" t="s">
        <v>7</v>
      </c>
      <c r="D3" s="453"/>
      <c r="E3" s="453"/>
      <c r="F3" s="453"/>
      <c r="G3" s="453"/>
      <c r="H3" s="453"/>
      <c r="I3" s="453"/>
      <c r="J3" s="453"/>
      <c r="K3" s="454"/>
      <c r="L3" s="452" t="s">
        <v>8</v>
      </c>
      <c r="M3" s="453"/>
      <c r="N3" s="453"/>
      <c r="O3" s="453"/>
      <c r="P3" s="453"/>
      <c r="Q3" s="453"/>
      <c r="R3" s="453"/>
      <c r="S3" s="453"/>
      <c r="T3" s="454"/>
      <c r="U3" s="71"/>
      <c r="W3" s="31" t="s">
        <v>273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663573.02211878099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17989.144058005662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6" s="11">
        <f>IF(Landbrug!$E$47&gt;0,SUMIF(Landbrug!$B$32:$B$45,$B6,IF($I$4=År2,Landbrug!$D$32:$D$45,Landbrug!$E$32:$E$45)),'[1]Afgrødefordeling - jordtype'!$G4)*(1-Landbrug!$E$5)*Arealanvendelse!P$26</f>
        <v>584571.06793375465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103563.41963703519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2807.5542749488609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6" s="11">
        <f>IF(Landbrug!$E$47&gt;0,SUMIF(Landbrug!$B$32:$B$45,$B6,IF($R$4=År2,Landbrug!$D$32:$D$45,Landbrug!$E$32:$E$45)),'[1]Afgrødefordeling - jordtype'!$G4)*(Landbrug!$E$5)*Arealanvendelse!P$26</f>
        <v>123999.92350109947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276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115019.32383392204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1542.1050369777552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7" s="11">
        <f>IF(Landbrug!$E$47&gt;0,SUMIF(Landbrug!$B$32:$B$45,$B7,IF($I$4=År2,Landbrug!$D$32:$D$45,Landbrug!$E$32:$E$45)),'[1]Afgrødefordeling - jordtype'!$G5)*(1-Landbrug!$E$5)*Arealanvendelse!P$26</f>
        <v>47915.661306045469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17950.992737086101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240.67535259190402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7" s="11">
        <f>IF(Landbrug!$E$47&gt;0,SUMIF(Landbrug!$B$32:$B$45,$B7,IF($R$4=År2,Landbrug!$D$32:$D$45,Landbrug!$E$32:$E$45)),'[1]Afgrødefordeling - jordtype'!$G5)*(Landbrug!$E$5)*Arealanvendelse!P$26</f>
        <v>10163.928155827825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277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96335.597530550134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1651.259855586846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8" s="11">
        <f>IF(Landbrug!$E$47&gt;0,SUMIF(Landbrug!$B$32:$B$45,$B8,IF($I$4=År2,Landbrug!$D$32:$D$45,Landbrug!$E$32:$E$45)),'[1]Afgrødefordeling - jordtype'!$G6)*(1-Landbrug!$E$5)*Arealanvendelse!P$26</f>
        <v>78257.880787285307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15035.035452744823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257.71107572742682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8" s="11">
        <f>IF(Landbrug!$E$47&gt;0,SUMIF(Landbrug!$B$32:$B$45,$B8,IF($R$4=År2,Landbrug!$D$32:$D$45,Landbrug!$E$32:$E$45)),'[1]Afgrødefordeling - jordtype'!$G6)*(Landbrug!$E$5)*Arealanvendelse!P$26</f>
        <v>16600.156530636279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278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194648.08648817576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15238.408806724705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9" s="11">
        <f>IF(Landbrug!$E$47&gt;0,SUMIF(Landbrug!$B$32:$B$45,$B9,IF($I$4=År2,Landbrug!$D$32:$D$45,Landbrug!$E$32:$E$45)),'[1]Afgrødefordeling - jordtype'!$G7)*(1-Landbrug!$E$5)*Arealanvendelse!P$26</f>
        <v>197652.10288743756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30378.603093530324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2378.2487733038556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9" s="11">
        <f>IF(Landbrug!$E$47&gt;0,SUMIF(Landbrug!$B$32:$B$45,$B9,IF($R$4=År2,Landbrug!$D$32:$D$45,Landbrug!$E$32:$E$45)),'[1]Afgrødefordeling - jordtype'!$G7)*(Landbrug!$E$5)*Arealanvendelse!P$26</f>
        <v>41926.203642789784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22119.100737292698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71.270611166506612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0" s="11">
        <f>IF(Landbrug!$E$47&gt;0,SUMIF(Landbrug!$B$32:$B$45,$B10,IF($I$4=År2,Landbrug!$D$32:$D$45,Landbrug!$E$32:$E$45)),'[1]Afgrødefordeling - jordtype'!$G8)*(1-Landbrug!$E$5)*Arealanvendelse!P$26</f>
        <v>17968.372989767049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3452.1139879011725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11.123158968183114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0" s="11">
        <f>IF(Landbrug!$E$47&gt;0,SUMIF(Landbrug!$B$32:$B$45,$B10,IF($R$4=År2,Landbrug!$D$32:$D$45,Landbrug!$E$32:$E$45)),'[1]Afgrødefordeling - jordtype'!$G8)*(Landbrug!$E$5)*Arealanvendelse!P$26</f>
        <v>3811.4730584354347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32289.881679138594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1125.1782236252373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1" s="11">
        <f>IF(Landbrug!$E$47&gt;0,SUMIF(Landbrug!$B$32:$B$45,$B11,IF($I$4=År2,Landbrug!$D$32:$D$45,Landbrug!$E$32:$E$45)),'[1]Afgrødefordeling - jordtype'!$G9)*(1-Landbrug!$E$5)*Arealanvendelse!P$26</f>
        <v>26230.570794770108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5039.4613025245208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175.60584992995032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1" s="11">
        <f>IF(Landbrug!$E$47&gt;0,SUMIF(Landbrug!$B$32:$B$45,$B11,IF($R$4=År2,Landbrug!$D$32:$D$45,Landbrug!$E$32:$E$45)),'[1]Afgrødefordeling - jordtype'!$G9)*(Landbrug!$E$5)*Arealanvendelse!P$26</f>
        <v>5564.0604716179014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19858.399472434132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29.519410101552374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2" s="11">
        <f>IF(Landbrug!$E$47&gt;0,SUMIF(Landbrug!$B$32:$B$45,$B12,IF($I$4=År2,Landbrug!$D$32:$D$45,Landbrug!$E$32:$E$45)),'[1]Afgrødefordeling - jordtype'!$G10)*(1-Landbrug!$E$5)*Arealanvendelse!P$26</f>
        <v>61092.468165207967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3099.2877789348072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4.6070755649821624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2" s="11">
        <f>IF(Landbrug!$E$47&gt;0,SUMIF(Landbrug!$B$32:$B$45,$B12,IF($R$4=År2,Landbrug!$D$32:$D$45,Landbrug!$E$32:$E$45)),'[1]Afgrødefordeling - jordtype'!$G10)*(Landbrug!$E$5)*Arealanvendelse!P$26</f>
        <v>12959.008398680477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107291.3336859984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3810.512240832039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3" s="11">
        <f>IF(Landbrug!$E$47&gt;0,SUMIF(Landbrug!$B$32:$B$45,$B13,IF($I$4=År2,Landbrug!$D$32:$D$45,Landbrug!$E$32:$E$45)),'[1]Afgrødefordeling - jordtype'!$G11)*(1-Landbrug!$E$5)*Arealanvendelse!P$26</f>
        <v>87157.734174483412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16744.890228450618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594.7042225576015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3" s="11">
        <f>IF(Landbrug!$E$47&gt;0,SUMIF(Landbrug!$B$32:$B$45,$B13,IF($R$4=År2,Landbrug!$D$32:$D$45,Landbrug!$E$32:$E$45)),'[1]Afgrødefordeling - jordtype'!$G11)*(Landbrug!$E$5)*Arealanvendelse!P$26</f>
        <v>18488.004218829818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2993.7338370755265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64.915351748399516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4" s="11">
        <f>IF(Landbrug!$E$47&gt;0,SUMIF(Landbrug!$B$32:$B$45,$B14,IF($I$4=År2,Landbrug!$D$32:$D$45,Landbrug!$E$32:$E$45)),'[1]Afgrødefordeling - jordtype'!$G12)*(1-Landbrug!$E$5)*Arealanvendelse!P$26</f>
        <v>2431.9490586688098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467.230136422192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10.131297671715533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4" s="11">
        <f>IF(Landbrug!$E$47&gt;0,SUMIF(Landbrug!$B$32:$B$45,$B14,IF($R$4=År2,Landbrug!$D$32:$D$45,Landbrug!$E$32:$E$45)),'[1]Afgrødefordeling - jordtype'!$G12)*(Landbrug!$E$5)*Arealanvendelse!P$26</f>
        <v>515.86798214186877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41242.788936926569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1148.0865099527102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5" s="11">
        <f>IF(Landbrug!$E$47&gt;0,SUMIF(Landbrug!$B$32:$B$45,$B15,IF($I$4=År2,Landbrug!$D$32:$D$45,Landbrug!$E$32:$E$45)),'[1]Afgrødefordeling - jordtype'!$G13)*(1-Landbrug!$E$5)*Arealanvendelse!P$26</f>
        <v>33503.433234403652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6436.7358456474994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179.18113161111663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5" s="11">
        <f>IF(Landbrug!$E$47&gt;0,SUMIF(Landbrug!$B$32:$B$45,$B15,IF($R$4=År2,Landbrug!$D$32:$D$45,Landbrug!$E$32:$E$45)),'[1]Afgrødefordeling - jordtype'!$G13)*(Landbrug!$E$5)*Arealanvendelse!P$26</f>
        <v>7106.788867903806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59567.191448489772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2833.816076318562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6" s="11">
        <f>IF(Landbrug!$E$47&gt;0,SUMIF(Landbrug!$B$32:$B$45,$B16,IF($I$4=År2,Landbrug!$D$32:$D$45,Landbrug!$E$32:$E$45)),'[1]Afgrødefordeling - jordtype'!$G14)*(1-Landbrug!$E$5)*Arealanvendelse!P$26</f>
        <v>48389.196586765502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9296.61369427297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442.27187318266579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6" s="11">
        <f>IF(Landbrug!$E$47&gt;0,SUMIF(Landbrug!$B$32:$B$45,$B16,IF($R$4=År2,Landbrug!$D$32:$D$45,Landbrug!$E$32:$E$45)),'[1]Afgrødefordeling - jordtype'!$G14)*(Landbrug!$E$5)*Arealanvendelse!P$26</f>
        <v>10264.37503355632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11187.745265710901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325.58580566036647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7" s="11">
        <f>IF(Landbrug!$E$47&gt;0,SUMIF(Landbrug!$B$32:$B$45,$B17,IF($I$4=År2,Landbrug!$D$32:$D$45,Landbrug!$E$32:$E$45)),'[1]Afgrødefordeling - jordtype'!$G15)*(1-Landbrug!$E$5)*Arealanvendelse!P$26</f>
        <v>9088.3251645879882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1746.0642900242449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50.813969669536974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7" s="11">
        <f>IF(Landbrug!$E$47&gt;0,SUMIF(Landbrug!$B$32:$B$45,$B17,IF($R$4=År2,Landbrug!$D$32:$D$45,Landbrug!$E$32:$E$45)),'[1]Afgrødefordeling - jordtype'!$G15)*(Landbrug!$E$5)*Arealanvendelse!P$26</f>
        <v>1927.8265500641185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4302.1790726627405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534.73194997058431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8" s="11">
        <f>IF(Landbrug!$E$47&gt;0,SUMIF(Landbrug!$B$32:$B$45,$B18,IF($I$4=År2,Landbrug!$D$32:$D$45,Landbrug!$E$32:$E$45)),'[1]Afgrødefordeling - jordtype'!$G16)*(1-Landbrug!$E$5)*Arealanvendelse!P$26</f>
        <v>3494.8599025113845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671.43835238089025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83.455275428935138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8" s="11">
        <f>IF(Landbrug!$E$47&gt;0,SUMIF(Landbrug!$B$32:$B$45,$B18,IF($R$4=År2,Landbrug!$D$32:$D$45,Landbrug!$E$32:$E$45)),'[1]Afgrødefordeling - jordtype'!$G16)*(Landbrug!$E$5)*Arealanvendelse!P$26</f>
        <v>741.33391871453603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104697.07682318543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15114.23333078555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16340.006209398884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2358.8687857295367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1475125.4609303435</v>
      </c>
      <c r="G20" s="38">
        <f t="shared" si="2"/>
        <v>61478.767267456482</v>
      </c>
      <c r="H20" s="38">
        <f t="shared" si="2"/>
        <v>0</v>
      </c>
      <c r="I20" s="38">
        <f t="shared" si="2"/>
        <v>1197753.622985689</v>
      </c>
      <c r="J20" s="38">
        <f t="shared" si="2"/>
        <v>0</v>
      </c>
      <c r="K20" s="39">
        <f t="shared" si="2"/>
        <v>0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230221.89274635419</v>
      </c>
      <c r="P20" s="38">
        <f t="shared" si="2"/>
        <v>9594.9521168862721</v>
      </c>
      <c r="Q20" s="38">
        <f t="shared" si="2"/>
        <v>0</v>
      </c>
      <c r="R20" s="38">
        <f t="shared" si="2"/>
        <v>254068.95033029767</v>
      </c>
      <c r="S20" s="38">
        <f t="shared" si="2"/>
        <v>0</v>
      </c>
      <c r="T20" s="39">
        <f t="shared" si="2"/>
        <v>0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2" t="s">
        <v>7</v>
      </c>
      <c r="D22" s="453"/>
      <c r="E22" s="454"/>
      <c r="F22" s="458" t="s">
        <v>8</v>
      </c>
      <c r="G22" s="453"/>
      <c r="H22" s="454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9" t="s">
        <v>24</v>
      </c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  <c r="Q29" s="450"/>
      <c r="R29" s="450"/>
      <c r="S29" s="450"/>
      <c r="T29" s="450"/>
      <c r="U29" s="451"/>
    </row>
    <row r="30" spans="1:21" x14ac:dyDescent="0.25">
      <c r="A30" s="56"/>
      <c r="B30" s="53"/>
      <c r="C30" s="455" t="s">
        <v>7</v>
      </c>
      <c r="D30" s="456"/>
      <c r="E30" s="456"/>
      <c r="F30" s="456"/>
      <c r="G30" s="456"/>
      <c r="H30" s="456"/>
      <c r="I30" s="456"/>
      <c r="J30" s="456"/>
      <c r="K30" s="457"/>
      <c r="L30" s="455" t="s">
        <v>8</v>
      </c>
      <c r="M30" s="456"/>
      <c r="N30" s="456"/>
      <c r="O30" s="456"/>
      <c r="P30" s="456"/>
      <c r="Q30" s="456"/>
      <c r="R30" s="456"/>
      <c r="S30" s="456"/>
      <c r="T30" s="457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208944.86588121904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2543.5912283773305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3" s="11">
        <f>IF(Landbrug!$E$47&gt;0,SUMIF(Landbrug!$B$32:$B$45,$B33,IF($I$31=År2,Landbrug!$D$32:$D$45,Landbrug!$E$32:$E$45)),'[1]Afgrødefordeling - jordtype'!$P4)*(1-Landbrug!$E$5)*Arealanvendelse!P$36</f>
        <v>205143.32566624522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32609.892362964823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396.97666570050825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3" s="11">
        <f>IF(Landbrug!$E$47&gt;0,SUMIF(Landbrug!$B$32:$B$45,$B33,IF($R$31=År2,Landbrug!$D$32:$D$45,Landbrug!$E$32:$E$45)),'[1]Afgrødefordeling - jordtype'!$P4)*(Landbrug!$E$5)*Arealanvendelse!P$36</f>
        <v>43515.2508989005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36217.11008607797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68.782772699511852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4" s="11">
        <f>IF(Landbrug!$E$47&gt;0,SUMIF(Landbrug!$B$32:$B$45,$B34,IF($I$31=År2,Landbrug!$D$32:$D$45,Landbrug!$E$32:$E$45)),'[1]Afgrødefordeling - jordtype'!$P5)*(1-Landbrug!$E$5)*Arealanvendelse!P$36</f>
        <v>16815.026693954529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5652.3813429139027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10.734883600501851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4" s="11">
        <f>IF(Landbrug!$E$47&gt;0,SUMIF(Landbrug!$B$32:$B$45,$B34,IF($R$31=År2,Landbrug!$D$32:$D$45,Landbrug!$E$32:$E$45)),'[1]Afgrødefordeling - jordtype'!$P5)*(Landbrug!$E$5)*Arealanvendelse!P$36</f>
        <v>3566.8238441721724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30334.006710123296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277.82436371988916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5" s="11">
        <f>IF(Landbrug!$E$47&gt;0,SUMIF(Landbrug!$B$32:$B$45,$B35,IF($I$31=År2,Landbrug!$D$32:$D$45,Landbrug!$E$32:$E$45)),'[1]Afgrødefordeling - jordtype'!$P6)*(1-Landbrug!$E$5)*Arealanvendelse!P$36</f>
        <v>27463.01143681569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4734.2091397302265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43.359871794433573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5" s="11">
        <f>IF(Landbrug!$E$47&gt;0,SUMIF(Landbrug!$B$32:$B$45,$B35,IF($R$31=År2,Landbrug!$D$32:$D$45,Landbrug!$E$32:$E$45)),'[1]Afgrødefordeling - jordtype'!$P6)*(Landbrug!$E$5)*Arealanvendelse!P$36</f>
        <v>5825.4872744760551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61290.493991824253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816.92003872404018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6" s="11">
        <f>IF(Landbrug!$E$47&gt;0,SUMIF(Landbrug!$B$32:$B$45,$B36,IF($I$31=År2,Landbrug!$D$32:$D$45,Landbrug!$E$32:$E$45)),'[1]Afgrødefordeling - jordtype'!$P7)*(1-Landbrug!$E$5)*Arealanvendelse!P$36</f>
        <v>69361.985112562426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9565.5684264696829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127.49619101473459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6" s="11">
        <f>IF(Landbrug!$E$47&gt;0,SUMIF(Landbrug!$B$32:$B$45,$B36,IF($R$31=År2,Landbrug!$D$32:$D$45,Landbrug!$E$32:$E$45)),'[1]Afgrødefordeling - jordtype'!$P7)*(Landbrug!$E$5)*Arealanvendelse!P$36</f>
        <v>14713.148357210212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6964.8288627073007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15.47158083370352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7" s="11">
        <f>IF(Landbrug!$E$47&gt;0,SUMIF(Landbrug!$B$32:$B$45,$B37,IF($I$31=År2,Landbrug!$D$32:$D$45,Landbrug!$E$32:$E$45)),'[1]Afgrødefordeling - jordtype'!$P8)*(1-Landbrug!$E$5)*Arealanvendelse!P$36</f>
        <v>6305.635010232947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1086.9964120988272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2.4146397832947688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7" s="11">
        <f>IF(Landbrug!$E$47&gt;0,SUMIF(Landbrug!$B$32:$B$45,$B37,IF($R$31=År2,Landbrug!$D$32:$D$45,Landbrug!$E$32:$E$45)),'[1]Afgrødefordeling - jordtype'!$P8)*(Landbrug!$E$5)*Arealanvendelse!P$36</f>
        <v>1337.5589415645645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10167.388926128393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26.303103413603303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8" s="11">
        <f>IF(Landbrug!$E$47&gt;0,SUMIF(Landbrug!$B$32:$B$45,$B38,IF($I$31=År2,Landbrug!$D$32:$D$45,Landbrug!$E$32:$E$45)),'[1]Afgrødefordeling - jordtype'!$P9)*(1-Landbrug!$E$5)*Arealanvendelse!P$36</f>
        <v>9205.0852704410936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1586.8179248870906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4.1051086252444469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8" s="11">
        <f>IF(Landbrug!$E$47&gt;0,SUMIF(Landbrug!$B$32:$B$45,$B38,IF($R$31=År2,Landbrug!$D$32:$D$45,Landbrug!$E$32:$E$45)),'[1]Afgrødefordeling - jordtype'!$P9)*(Landbrug!$E$5)*Arealanvendelse!P$36</f>
        <v>1952.5938452450805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6252.9826802402549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73.485337039665154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9" s="11">
        <f>IF(Landbrug!$E$47&gt;0,SUMIF(Landbrug!$B$32:$B$45,$B39,IF($I$31=År2,Landbrug!$D$32:$D$45,Landbrug!$E$32:$E$45)),'[1]Afgrødefordeling - jordtype'!$P10)*(1-Landbrug!$E$5)*Arealanvendelse!P$36</f>
        <v>21439.159034792021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975.89903102015546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11.468809826999765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9" s="11">
        <f>IF(Landbrug!$E$47&gt;0,SUMIF(Landbrug!$B$32:$B$45,$B39,IF($R$31=År2,Landbrug!$D$32:$D$45,Landbrug!$E$32:$E$45)),'[1]Afgrødefordeling - jordtype'!$P10)*(Landbrug!$E$5)*Arealanvendelse!P$36</f>
        <v>4547.7004013195192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33783.732279618183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78.346709324351167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0" s="11">
        <f>IF(Landbrug!$E$47&gt;0,SUMIF(Landbrug!$B$32:$B$45,$B40,IF($I$31=År2,Landbrug!$D$32:$D$45,Landbrug!$E$32:$E$45)),'[1]Afgrødefordeling - jordtype'!$P11)*(1-Landbrug!$E$5)*Arealanvendelse!P$36</f>
        <v>30586.233953190236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5272.6056158941683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12.227521108424749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0" s="11">
        <f>IF(Landbrug!$E$47&gt;0,SUMIF(Landbrug!$B$32:$B$45,$B40,IF($R$31=År2,Landbrug!$D$32:$D$45,Landbrug!$E$32:$E$45)),'[1]Afgrødefordeling - jordtype'!$P11)*(Landbrug!$E$5)*Arealanvendelse!P$36</f>
        <v>6487.9890203736868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942.66236604152175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16.900995738263163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1" s="11">
        <f>IF(Landbrug!$E$47&gt;0,SUMIF(Landbrug!$B$32:$B$45,$B41,IF($I$31=År2,Landbrug!$D$32:$D$45,Landbrug!$E$32:$E$45)),'[1]Afgrødefordeling - jordtype'!$P12)*(1-Landbrug!$E$5)*Arealanvendelse!P$36</f>
        <v>853.44305442559266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147.12071608740513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2.6377276585728633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1" s="11">
        <f>IF(Landbrug!$E$47&gt;0,SUMIF(Landbrug!$B$32:$B$45,$B41,IF($R$31=År2,Landbrug!$D$32:$D$45,Landbrug!$E$32:$E$45)),'[1]Afgrødefordeling - jordtype'!$P12)*(Landbrug!$E$5)*Arealanvendelse!P$36</f>
        <v>181.03337518118633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12986.466772681726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120.68130675187054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2" s="11">
        <f>IF(Landbrug!$E$47&gt;0,SUMIF(Landbrug!$B$32:$B$45,$B42,IF($I$31=År2,Landbrug!$D$32:$D$45,Landbrug!$E$32:$E$45)),'[1]Afgrødefordeling - jordtype'!$P13)*(1-Landbrug!$E$5)*Arealanvendelse!P$36</f>
        <v>11757.348408015023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2026.7896119214258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18.834654810985576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2" s="11">
        <f>IF(Landbrug!$E$47&gt;0,SUMIF(Landbrug!$B$32:$B$45,$B42,IF($R$31=År2,Landbrug!$D$32:$D$45,Landbrug!$E$32:$E$45)),'[1]Afgrødefordeling - jordtype'!$P13)*(Landbrug!$E$5)*Arealanvendelse!P$36</f>
        <v>2493.9829956395506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18756.42681853586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876.14056409986233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3" s="11">
        <f>IF(Landbrug!$E$47&gt;0,SUMIF(Landbrug!$B$32:$B$45,$B43,IF($I$31=År2,Landbrug!$D$32:$D$45,Landbrug!$E$32:$E$45)),'[1]Afgrødefordeling - jordtype'!$P14)*(1-Landbrug!$E$5)*Arealanvendelse!P$36</f>
        <v>16981.204268651425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2927.3036075171572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136.73870075546986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3" s="11">
        <f>IF(Landbrug!$E$47&gt;0,SUMIF(Landbrug!$B$32:$B$45,$B43,IF($R$31=År2,Landbrug!$D$32:$D$45,Landbrug!$E$32:$E$45)),'[1]Afgrødefordeling - jordtype'!$P14)*(Landbrug!$E$5)*Arealanvendelse!P$36</f>
        <v>3602.0736327442423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3522.780245937678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26.483764144438243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4" s="11">
        <f>IF(Landbrug!$E$47&gt;0,SUMIF(Landbrug!$B$32:$B$45,$B44,IF($I$31=År2,Landbrug!$D$32:$D$45,Landbrug!$E$32:$E$45)),'[1]Afgrødefordeling - jordtype'!$P15)*(1-Landbrug!$E$5)*Arealanvendelse!P$36</f>
        <v>3189.3628529886219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549.79807306541795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4.1333042306348711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4" s="11">
        <f>IF(Landbrug!$E$47&gt;0,SUMIF(Landbrug!$B$32:$B$45,$B44,IF($R$31=År2,Landbrug!$D$32:$D$45,Landbrug!$E$32:$E$45)),'[1]Afgrødefordeling - jordtype'!$P15)*(Landbrug!$E$5)*Arealanvendelse!P$36</f>
        <v>676.53151427031366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1354.663615564521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56.208438932954692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5" s="11">
        <f>IF(Landbrug!$E$47&gt;0,SUMIF(Landbrug!$B$32:$B$45,$B45,IF($I$31=År2,Landbrug!$D$32:$D$45,Landbrug!$E$32:$E$45)),'[1]Afgrødefordeling - jordtype'!$P16)*(1-Landbrug!$E$5)*Arealanvendelse!P$36</f>
        <v>1226.4499946481128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211.42148913434721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8.7724153247963965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5" s="11">
        <f>IF(Landbrug!$E$47&gt;0,SUMIF(Landbrug!$B$32:$B$45,$B45,IF($R$31=År2,Landbrug!$D$32:$D$45,Landbrug!$E$32:$E$45)),'[1]Afgrødefordeling - jordtype'!$P16)*(Landbrug!$E$5)*Arealanvendelse!P$36</f>
        <v>260.15605947081178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32966.856616814555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1629.0025287440153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5145.1163506011162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254.23738887912378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464485.26585351455</v>
      </c>
      <c r="G47" s="38">
        <f t="shared" si="3"/>
        <v>6626.1427325434997</v>
      </c>
      <c r="H47" s="38">
        <f t="shared" si="3"/>
        <v>0</v>
      </c>
      <c r="I47" s="38">
        <f t="shared" si="3"/>
        <v>420327.270756963</v>
      </c>
      <c r="J47" s="38">
        <f t="shared" si="3"/>
        <v>0</v>
      </c>
      <c r="K47" s="39">
        <f t="shared" si="3"/>
        <v>0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72491.920104305755</v>
      </c>
      <c r="P47" s="38">
        <f t="shared" si="3"/>
        <v>1034.1378831137254</v>
      </c>
      <c r="Q47" s="38">
        <f t="shared" si="3"/>
        <v>0</v>
      </c>
      <c r="R47" s="38">
        <f t="shared" si="3"/>
        <v>89160.330160567915</v>
      </c>
      <c r="S47" s="38">
        <f t="shared" si="3"/>
        <v>0</v>
      </c>
      <c r="T47" s="39">
        <f t="shared" si="3"/>
        <v>0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2" t="s">
        <v>7</v>
      </c>
      <c r="D49" s="453"/>
      <c r="E49" s="454"/>
      <c r="F49" s="458" t="s">
        <v>8</v>
      </c>
      <c r="G49" s="453"/>
      <c r="H49" s="454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174</v>
      </c>
      <c r="B3" s="77" t="s">
        <v>62</v>
      </c>
    </row>
    <row r="4" spans="1:44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106</v>
      </c>
      <c r="X4" s="168" t="s">
        <v>14</v>
      </c>
      <c r="Y4" s="168" t="s">
        <v>50</v>
      </c>
      <c r="Z4" s="168" t="s">
        <v>52</v>
      </c>
      <c r="AA4" s="168" t="s">
        <v>107</v>
      </c>
      <c r="AB4" s="168" t="s">
        <v>140</v>
      </c>
      <c r="AC4" s="168" t="s">
        <v>135</v>
      </c>
      <c r="AD4" s="168" t="s">
        <v>13</v>
      </c>
      <c r="AE4" s="168" t="s">
        <v>99</v>
      </c>
      <c r="AF4" s="168" t="s">
        <v>95</v>
      </c>
      <c r="AG4" s="168" t="s">
        <v>119</v>
      </c>
      <c r="AH4" s="168" t="s">
        <v>204</v>
      </c>
      <c r="AI4" s="168" t="s">
        <v>203</v>
      </c>
      <c r="AJ4" s="168" t="s">
        <v>208</v>
      </c>
      <c r="AK4" s="168" t="s">
        <v>238</v>
      </c>
      <c r="AL4" s="168" t="s">
        <v>231</v>
      </c>
      <c r="AM4" s="168" t="s">
        <v>110</v>
      </c>
      <c r="AN4" s="168" t="s">
        <v>115</v>
      </c>
      <c r="AO4" s="168" t="s">
        <v>308</v>
      </c>
      <c r="AP4" s="168" t="s">
        <v>309</v>
      </c>
      <c r="AQ4" s="168" t="s">
        <v>118</v>
      </c>
      <c r="AR4" s="168" t="s">
        <v>61</v>
      </c>
    </row>
    <row r="5" spans="1:44" x14ac:dyDescent="0.25">
      <c r="A5" s="78" t="s">
        <v>109</v>
      </c>
      <c r="B5" s="237"/>
      <c r="C5" s="237"/>
      <c r="D5" s="237">
        <v>729134</v>
      </c>
      <c r="E5" s="237">
        <v>6170358.5307428464</v>
      </c>
      <c r="F5" s="237"/>
      <c r="G5" s="237">
        <v>20562.326165374725</v>
      </c>
      <c r="H5" s="237"/>
      <c r="I5" s="237"/>
      <c r="J5" s="237">
        <v>428226</v>
      </c>
      <c r="K5" s="237">
        <v>85676.999999999985</v>
      </c>
      <c r="L5" s="237"/>
      <c r="M5" s="237">
        <v>75934</v>
      </c>
      <c r="N5" s="237">
        <v>1730078</v>
      </c>
      <c r="O5" s="237"/>
      <c r="P5" s="237">
        <v>995654</v>
      </c>
      <c r="Q5" s="237"/>
      <c r="R5" s="237">
        <v>3785.9999999999991</v>
      </c>
      <c r="S5" s="237">
        <v>28423786.988950476</v>
      </c>
      <c r="T5" s="237"/>
      <c r="U5" s="237">
        <v>330026</v>
      </c>
      <c r="V5" s="237"/>
      <c r="W5" s="237">
        <v>0</v>
      </c>
      <c r="X5" s="237"/>
      <c r="Y5" s="237"/>
      <c r="Z5" s="237">
        <v>28645.000000000004</v>
      </c>
      <c r="AA5" s="237"/>
      <c r="AB5" s="237">
        <v>15779421.905823391</v>
      </c>
      <c r="AC5" s="237">
        <v>32382708.3029931</v>
      </c>
      <c r="AD5" s="237"/>
      <c r="AE5" s="237">
        <v>0</v>
      </c>
      <c r="AF5" s="237"/>
      <c r="AG5" s="237"/>
      <c r="AH5" s="237"/>
      <c r="AI5" s="237"/>
      <c r="AJ5" s="237">
        <v>2999491.8456123834</v>
      </c>
      <c r="AK5" s="237"/>
      <c r="AL5" s="237"/>
      <c r="AM5" s="237"/>
      <c r="AN5" s="237"/>
      <c r="AO5" s="237"/>
      <c r="AP5" s="237"/>
      <c r="AQ5" s="237"/>
      <c r="AR5" s="237">
        <v>90183489.900287569</v>
      </c>
    </row>
    <row r="6" spans="1:44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>
        <v>0</v>
      </c>
      <c r="X6" s="237"/>
      <c r="Y6" s="237"/>
      <c r="Z6" s="237">
        <v>28645.000000000004</v>
      </c>
      <c r="AA6" s="237"/>
      <c r="AB6" s="237">
        <v>2668834</v>
      </c>
      <c r="AC6" s="237">
        <v>2914869.3333333335</v>
      </c>
      <c r="AD6" s="237"/>
      <c r="AE6" s="237">
        <v>0</v>
      </c>
      <c r="AF6" s="237"/>
      <c r="AG6" s="237"/>
      <c r="AH6" s="237"/>
      <c r="AI6" s="237"/>
      <c r="AJ6" s="237">
        <v>0</v>
      </c>
      <c r="AK6" s="237"/>
      <c r="AL6" s="237"/>
      <c r="AM6" s="237"/>
      <c r="AN6" s="237"/>
      <c r="AO6" s="237"/>
      <c r="AP6" s="237"/>
      <c r="AQ6" s="237"/>
      <c r="AR6" s="237">
        <v>13090417.500000002</v>
      </c>
    </row>
    <row r="7" spans="1:44" x14ac:dyDescent="0.25">
      <c r="A7" s="79">
        <v>2030</v>
      </c>
      <c r="B7" s="237"/>
      <c r="C7" s="237"/>
      <c r="D7" s="237">
        <v>0</v>
      </c>
      <c r="E7" s="237">
        <v>2258235.6960382708</v>
      </c>
      <c r="F7" s="237"/>
      <c r="G7" s="237">
        <v>6782.1960455237531</v>
      </c>
      <c r="H7" s="237"/>
      <c r="I7" s="237"/>
      <c r="J7" s="237">
        <v>142742</v>
      </c>
      <c r="K7" s="237">
        <v>0</v>
      </c>
      <c r="L7" s="237"/>
      <c r="M7" s="237">
        <v>0</v>
      </c>
      <c r="N7" s="237">
        <v>750000</v>
      </c>
      <c r="O7" s="237"/>
      <c r="P7" s="237">
        <v>0</v>
      </c>
      <c r="Q7" s="237"/>
      <c r="R7" s="237">
        <v>0</v>
      </c>
      <c r="S7" s="237">
        <v>10429714.413001494</v>
      </c>
      <c r="T7" s="237"/>
      <c r="U7" s="237">
        <v>0</v>
      </c>
      <c r="V7" s="237"/>
      <c r="W7" s="237">
        <v>0</v>
      </c>
      <c r="X7" s="237"/>
      <c r="Y7" s="237"/>
      <c r="Z7" s="237">
        <v>0</v>
      </c>
      <c r="AA7" s="237"/>
      <c r="AB7" s="237">
        <v>5488473.8162016999</v>
      </c>
      <c r="AC7" s="237">
        <v>12944349.760442935</v>
      </c>
      <c r="AD7" s="237"/>
      <c r="AE7" s="237">
        <v>0</v>
      </c>
      <c r="AF7" s="237"/>
      <c r="AG7" s="237"/>
      <c r="AH7" s="237"/>
      <c r="AI7" s="237"/>
      <c r="AJ7" s="237">
        <v>947207.95124601573</v>
      </c>
      <c r="AK7" s="237"/>
      <c r="AL7" s="237"/>
      <c r="AM7" s="237"/>
      <c r="AN7" s="237"/>
      <c r="AO7" s="237"/>
      <c r="AP7" s="237"/>
      <c r="AQ7" s="237"/>
      <c r="AR7" s="237">
        <v>32967505.832975939</v>
      </c>
    </row>
    <row r="8" spans="1:44" x14ac:dyDescent="0.25">
      <c r="A8" s="79">
        <v>2050</v>
      </c>
      <c r="B8" s="237"/>
      <c r="C8" s="237"/>
      <c r="D8" s="237">
        <v>0</v>
      </c>
      <c r="E8" s="237">
        <v>3155035.8347045756</v>
      </c>
      <c r="F8" s="237"/>
      <c r="G8" s="237">
        <v>9338.6301198509736</v>
      </c>
      <c r="H8" s="237"/>
      <c r="I8" s="237"/>
      <c r="J8" s="237">
        <v>142742</v>
      </c>
      <c r="K8" s="237">
        <v>0</v>
      </c>
      <c r="L8" s="237"/>
      <c r="M8" s="237">
        <v>0</v>
      </c>
      <c r="N8" s="237">
        <v>980000</v>
      </c>
      <c r="O8" s="237"/>
      <c r="P8" s="237">
        <v>0</v>
      </c>
      <c r="Q8" s="237"/>
      <c r="R8" s="237">
        <v>0</v>
      </c>
      <c r="S8" s="237">
        <v>13640562.909282314</v>
      </c>
      <c r="T8" s="237"/>
      <c r="U8" s="237">
        <v>0</v>
      </c>
      <c r="V8" s="237"/>
      <c r="W8" s="237">
        <v>0</v>
      </c>
      <c r="X8" s="237"/>
      <c r="Y8" s="237"/>
      <c r="Z8" s="237">
        <v>0</v>
      </c>
      <c r="AA8" s="237"/>
      <c r="AB8" s="237">
        <v>7622114.0896216901</v>
      </c>
      <c r="AC8" s="237">
        <v>16523489.209216831</v>
      </c>
      <c r="AD8" s="237"/>
      <c r="AE8" s="237">
        <v>0</v>
      </c>
      <c r="AF8" s="237"/>
      <c r="AG8" s="237"/>
      <c r="AH8" s="237"/>
      <c r="AI8" s="237"/>
      <c r="AJ8" s="237">
        <v>2052283.894366368</v>
      </c>
      <c r="AK8" s="237"/>
      <c r="AL8" s="237"/>
      <c r="AM8" s="237"/>
      <c r="AN8" s="237"/>
      <c r="AO8" s="237"/>
      <c r="AP8" s="237"/>
      <c r="AQ8" s="237"/>
      <c r="AR8" s="237">
        <v>44125566.56731163</v>
      </c>
    </row>
    <row r="9" spans="1:44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40530471.827939324</v>
      </c>
      <c r="L9" s="237"/>
      <c r="M9" s="237">
        <v>2431071.9109764313</v>
      </c>
      <c r="N9" s="237"/>
      <c r="O9" s="237">
        <v>8131611.3982071662</v>
      </c>
      <c r="P9" s="237"/>
      <c r="Q9" s="237">
        <v>0</v>
      </c>
      <c r="R9" s="237">
        <v>19804298.667995278</v>
      </c>
      <c r="S9" s="237"/>
      <c r="T9" s="237">
        <v>4785167.0812693574</v>
      </c>
      <c r="U9" s="237">
        <v>19245598.566090096</v>
      </c>
      <c r="V9" s="237"/>
      <c r="W9" s="237">
        <v>421337.14221617021</v>
      </c>
      <c r="X9" s="237"/>
      <c r="Y9" s="237"/>
      <c r="Z9" s="237">
        <v>11282122.108089752</v>
      </c>
      <c r="AA9" s="237">
        <v>146868.41329115626</v>
      </c>
      <c r="AB9" s="237"/>
      <c r="AC9" s="237"/>
      <c r="AD9" s="237"/>
      <c r="AE9" s="237">
        <v>218413.73916352939</v>
      </c>
      <c r="AF9" s="237"/>
      <c r="AG9" s="237"/>
      <c r="AH9" s="237">
        <v>2352147.9602226238</v>
      </c>
      <c r="AI9" s="237">
        <v>1134162.9800928</v>
      </c>
      <c r="AJ9" s="237"/>
      <c r="AK9" s="237">
        <v>829533.07706806227</v>
      </c>
      <c r="AL9" s="237"/>
      <c r="AM9" s="237"/>
      <c r="AN9" s="237"/>
      <c r="AO9" s="237"/>
      <c r="AP9" s="237"/>
      <c r="AQ9" s="237"/>
      <c r="AR9" s="237">
        <v>111530050.14930853</v>
      </c>
    </row>
    <row r="10" spans="1:44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>
        <v>0</v>
      </c>
      <c r="X10" s="237"/>
      <c r="Y10" s="237"/>
      <c r="Z10" s="237">
        <v>944413.49448565592</v>
      </c>
      <c r="AA10" s="237">
        <v>44253.667473236274</v>
      </c>
      <c r="AB10" s="237"/>
      <c r="AC10" s="237"/>
      <c r="AD10" s="237"/>
      <c r="AE10" s="237">
        <v>0</v>
      </c>
      <c r="AF10" s="237"/>
      <c r="AG10" s="237"/>
      <c r="AH10" s="237">
        <v>0</v>
      </c>
      <c r="AI10" s="237">
        <v>0</v>
      </c>
      <c r="AJ10" s="237"/>
      <c r="AK10" s="237">
        <v>240377.87559326066</v>
      </c>
      <c r="AL10" s="237"/>
      <c r="AM10" s="237"/>
      <c r="AN10" s="237"/>
      <c r="AO10" s="237"/>
      <c r="AP10" s="237"/>
      <c r="AQ10" s="237"/>
      <c r="AR10" s="237">
        <v>35984266.24676016</v>
      </c>
    </row>
    <row r="11" spans="1:44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13395356.921334656</v>
      </c>
      <c r="L11" s="237"/>
      <c r="M11" s="237">
        <v>781548.28469954629</v>
      </c>
      <c r="N11" s="237"/>
      <c r="O11" s="237">
        <v>2710537.1327357218</v>
      </c>
      <c r="P11" s="237"/>
      <c r="Q11" s="237">
        <v>0</v>
      </c>
      <c r="R11" s="237">
        <v>6601730.9291470749</v>
      </c>
      <c r="S11" s="237"/>
      <c r="T11" s="237">
        <v>1541706.2069447264</v>
      </c>
      <c r="U11" s="237">
        <v>6447095.7592554223</v>
      </c>
      <c r="V11" s="237"/>
      <c r="W11" s="237">
        <v>158001.4283310638</v>
      </c>
      <c r="X11" s="237"/>
      <c r="Y11" s="237"/>
      <c r="Z11" s="237">
        <v>2048036.6121291136</v>
      </c>
      <c r="AA11" s="237">
        <v>48606.984861119992</v>
      </c>
      <c r="AB11" s="237"/>
      <c r="AC11" s="237"/>
      <c r="AD11" s="237"/>
      <c r="AE11" s="237">
        <v>109206.86958176469</v>
      </c>
      <c r="AF11" s="237"/>
      <c r="AG11" s="237"/>
      <c r="AH11" s="237">
        <v>912057.37233122147</v>
      </c>
      <c r="AI11" s="237">
        <v>432062.08765439998</v>
      </c>
      <c r="AJ11" s="237"/>
      <c r="AK11" s="237">
        <v>294577.60073740082</v>
      </c>
      <c r="AL11" s="237"/>
      <c r="AM11" s="237"/>
      <c r="AN11" s="237"/>
      <c r="AO11" s="237"/>
      <c r="AP11" s="237"/>
      <c r="AQ11" s="237"/>
      <c r="AR11" s="237">
        <v>35552939.281972162</v>
      </c>
    </row>
    <row r="12" spans="1:44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13395356.921334656</v>
      </c>
      <c r="L12" s="237"/>
      <c r="M12" s="237">
        <v>781548.28469954629</v>
      </c>
      <c r="N12" s="237"/>
      <c r="O12" s="237">
        <v>0</v>
      </c>
      <c r="P12" s="237"/>
      <c r="Q12" s="237">
        <v>0</v>
      </c>
      <c r="R12" s="237">
        <v>6601730.9291470749</v>
      </c>
      <c r="S12" s="237"/>
      <c r="T12" s="237">
        <v>1541706.2069447264</v>
      </c>
      <c r="U12" s="237">
        <v>6447095.7592554223</v>
      </c>
      <c r="V12" s="237"/>
      <c r="W12" s="237">
        <v>263335.71388510638</v>
      </c>
      <c r="X12" s="237"/>
      <c r="Y12" s="237"/>
      <c r="Z12" s="237">
        <v>8289672.001474984</v>
      </c>
      <c r="AA12" s="237">
        <v>54007.760956799997</v>
      </c>
      <c r="AB12" s="237"/>
      <c r="AC12" s="237"/>
      <c r="AD12" s="237"/>
      <c r="AE12" s="237">
        <v>109206.86958176469</v>
      </c>
      <c r="AF12" s="237"/>
      <c r="AG12" s="237"/>
      <c r="AH12" s="237">
        <v>1440090.5878914024</v>
      </c>
      <c r="AI12" s="237">
        <v>702100.89243839995</v>
      </c>
      <c r="AJ12" s="237"/>
      <c r="AK12" s="237">
        <v>294577.60073740082</v>
      </c>
      <c r="AL12" s="237"/>
      <c r="AM12" s="237"/>
      <c r="AN12" s="237"/>
      <c r="AO12" s="237"/>
      <c r="AP12" s="237"/>
      <c r="AQ12" s="237"/>
      <c r="AR12" s="237">
        <v>39992844.62057621</v>
      </c>
    </row>
    <row r="13" spans="1:44" x14ac:dyDescent="0.25">
      <c r="A13" s="78" t="s">
        <v>127</v>
      </c>
      <c r="B13" s="237">
        <v>182574.19618217932</v>
      </c>
      <c r="C13" s="237">
        <v>250070.75532096261</v>
      </c>
      <c r="D13" s="237"/>
      <c r="E13" s="237"/>
      <c r="F13" s="237">
        <v>281468.55244752642</v>
      </c>
      <c r="G13" s="237"/>
      <c r="H13" s="237">
        <v>157152.21479103784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0</v>
      </c>
      <c r="X13" s="237">
        <v>267279.65146383434</v>
      </c>
      <c r="Y13" s="237"/>
      <c r="Z13" s="237"/>
      <c r="AA13" s="237"/>
      <c r="AB13" s="237"/>
      <c r="AC13" s="237"/>
      <c r="AD13" s="237">
        <v>542658.68630536064</v>
      </c>
      <c r="AE13" s="237">
        <v>0</v>
      </c>
      <c r="AF13" s="237"/>
      <c r="AG13" s="237"/>
      <c r="AH13" s="237"/>
      <c r="AI13" s="237"/>
      <c r="AJ13" s="237"/>
      <c r="AK13" s="237"/>
      <c r="AL13" s="237"/>
      <c r="AM13" s="237"/>
      <c r="AN13" s="237"/>
      <c r="AO13" s="237"/>
      <c r="AP13" s="237"/>
      <c r="AQ13" s="237"/>
      <c r="AR13" s="237">
        <v>9638396.1067842171</v>
      </c>
    </row>
    <row r="14" spans="1:44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0</v>
      </c>
      <c r="X14" s="237">
        <v>107607.71285182264</v>
      </c>
      <c r="Y14" s="237"/>
      <c r="Z14" s="237"/>
      <c r="AA14" s="237"/>
      <c r="AB14" s="237"/>
      <c r="AC14" s="237"/>
      <c r="AD14" s="237">
        <v>218476.26548703379</v>
      </c>
      <c r="AE14" s="237">
        <v>0</v>
      </c>
      <c r="AF14" s="237"/>
      <c r="AG14" s="237"/>
      <c r="AH14" s="237"/>
      <c r="AI14" s="237"/>
      <c r="AJ14" s="237"/>
      <c r="AK14" s="237"/>
      <c r="AL14" s="237"/>
      <c r="AM14" s="237"/>
      <c r="AN14" s="237"/>
      <c r="AO14" s="237"/>
      <c r="AP14" s="237"/>
      <c r="AQ14" s="237"/>
      <c r="AR14" s="237">
        <v>3083197.0190696353</v>
      </c>
    </row>
    <row r="15" spans="1:44" x14ac:dyDescent="0.25">
      <c r="A15" s="79">
        <v>2030</v>
      </c>
      <c r="B15" s="237">
        <v>60789.12467762841</v>
      </c>
      <c r="C15" s="237">
        <v>81052.166236837889</v>
      </c>
      <c r="D15" s="237"/>
      <c r="E15" s="237"/>
      <c r="F15" s="237">
        <v>93716.56721134379</v>
      </c>
      <c r="G15" s="237"/>
      <c r="H15" s="237">
        <v>52683.90805394463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0</v>
      </c>
      <c r="X15" s="237">
        <v>89603.169774824273</v>
      </c>
      <c r="Y15" s="237"/>
      <c r="Z15" s="237"/>
      <c r="AA15" s="237"/>
      <c r="AB15" s="237"/>
      <c r="AC15" s="237"/>
      <c r="AD15" s="237">
        <v>181921.58711858263</v>
      </c>
      <c r="AE15" s="237">
        <v>0</v>
      </c>
      <c r="AF15" s="237"/>
      <c r="AG15" s="237"/>
      <c r="AH15" s="237"/>
      <c r="AI15" s="237"/>
      <c r="AJ15" s="237"/>
      <c r="AK15" s="237"/>
      <c r="AL15" s="237"/>
      <c r="AM15" s="237"/>
      <c r="AN15" s="237"/>
      <c r="AO15" s="237"/>
      <c r="AP15" s="237"/>
      <c r="AQ15" s="237"/>
      <c r="AR15" s="237">
        <v>3209159.2069398002</v>
      </c>
    </row>
    <row r="16" spans="1:44" x14ac:dyDescent="0.25">
      <c r="A16" s="79">
        <v>2050</v>
      </c>
      <c r="B16" s="237">
        <v>63381.970906546776</v>
      </c>
      <c r="C16" s="237">
        <v>169018.58908412472</v>
      </c>
      <c r="D16" s="237"/>
      <c r="E16" s="237"/>
      <c r="F16" s="237">
        <v>97713.871814259604</v>
      </c>
      <c r="G16" s="237"/>
      <c r="H16" s="237">
        <v>41198.281089255397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0</v>
      </c>
      <c r="X16" s="237">
        <v>70068.768837187454</v>
      </c>
      <c r="Y16" s="237"/>
      <c r="Z16" s="237"/>
      <c r="AA16" s="237"/>
      <c r="AB16" s="237"/>
      <c r="AC16" s="237"/>
      <c r="AD16" s="237">
        <v>142260.83369974422</v>
      </c>
      <c r="AE16" s="237">
        <v>0</v>
      </c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7"/>
      <c r="AQ16" s="237"/>
      <c r="AR16" s="237">
        <v>3346039.880774782</v>
      </c>
    </row>
    <row r="17" spans="1:44" x14ac:dyDescent="0.25">
      <c r="A17" s="78" t="s">
        <v>120</v>
      </c>
      <c r="B17" s="237"/>
      <c r="C17" s="237"/>
      <c r="D17" s="237">
        <v>733771.78685234336</v>
      </c>
      <c r="E17" s="237"/>
      <c r="F17" s="237"/>
      <c r="G17" s="237"/>
      <c r="H17" s="237"/>
      <c r="I17" s="237"/>
      <c r="J17" s="237"/>
      <c r="K17" s="237"/>
      <c r="L17" s="237"/>
      <c r="M17" s="237">
        <v>2437593.1510791099</v>
      </c>
      <c r="N17" s="237">
        <v>1218349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>
        <v>550662.98562002438</v>
      </c>
      <c r="AG17" s="237">
        <v>9061844.2043394558</v>
      </c>
      <c r="AH17" s="237"/>
      <c r="AI17" s="237"/>
      <c r="AJ17" s="237"/>
      <c r="AK17" s="237"/>
      <c r="AL17" s="237">
        <v>529271.97483155481</v>
      </c>
      <c r="AM17" s="237"/>
      <c r="AN17" s="237"/>
      <c r="AO17" s="237">
        <v>3136000</v>
      </c>
      <c r="AP17" s="237">
        <v>784000</v>
      </c>
      <c r="AQ17" s="237"/>
      <c r="AR17" s="237">
        <v>18451493.102722488</v>
      </c>
    </row>
    <row r="18" spans="1:44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>
        <v>209782.38739500003</v>
      </c>
      <c r="AG18" s="237">
        <v>3010238.4923246857</v>
      </c>
      <c r="AH18" s="237"/>
      <c r="AI18" s="237"/>
      <c r="AJ18" s="237"/>
      <c r="AK18" s="237"/>
      <c r="AL18" s="237">
        <v>112887.06079513082</v>
      </c>
      <c r="AM18" s="237"/>
      <c r="AN18" s="237"/>
      <c r="AO18" s="237">
        <v>0</v>
      </c>
      <c r="AP18" s="237">
        <v>0</v>
      </c>
      <c r="AQ18" s="237"/>
      <c r="AR18" s="237">
        <v>6209404.1530503789</v>
      </c>
    </row>
    <row r="19" spans="1:44" x14ac:dyDescent="0.25">
      <c r="A19" s="79">
        <v>2030</v>
      </c>
      <c r="B19" s="237"/>
      <c r="C19" s="237"/>
      <c r="D19" s="237">
        <v>363994.97174274386</v>
      </c>
      <c r="E19" s="237"/>
      <c r="F19" s="237"/>
      <c r="G19" s="237"/>
      <c r="H19" s="237"/>
      <c r="I19" s="237"/>
      <c r="J19" s="237"/>
      <c r="K19" s="237"/>
      <c r="L19" s="237"/>
      <c r="M19" s="237">
        <v>117557.33470049594</v>
      </c>
      <c r="N19" s="237">
        <v>232809.00000000006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>
        <v>185988.13428184931</v>
      </c>
      <c r="AG19" s="237">
        <v>2883849.0270674126</v>
      </c>
      <c r="AH19" s="237"/>
      <c r="AI19" s="237"/>
      <c r="AJ19" s="237"/>
      <c r="AK19" s="237"/>
      <c r="AL19" s="237">
        <v>216919.19225936814</v>
      </c>
      <c r="AM19" s="237"/>
      <c r="AN19" s="237"/>
      <c r="AO19" s="237">
        <v>1456000</v>
      </c>
      <c r="AP19" s="237">
        <v>364000</v>
      </c>
      <c r="AQ19" s="237"/>
      <c r="AR19" s="237">
        <v>5821117.6600518692</v>
      </c>
    </row>
    <row r="20" spans="1:44" x14ac:dyDescent="0.25">
      <c r="A20" s="79">
        <v>2050</v>
      </c>
      <c r="B20" s="237"/>
      <c r="C20" s="237"/>
      <c r="D20" s="237">
        <v>369776.8151095995</v>
      </c>
      <c r="E20" s="237"/>
      <c r="F20" s="237"/>
      <c r="G20" s="237"/>
      <c r="H20" s="237"/>
      <c r="I20" s="237"/>
      <c r="J20" s="237"/>
      <c r="K20" s="237"/>
      <c r="L20" s="237"/>
      <c r="M20" s="237">
        <v>426270.60384305252</v>
      </c>
      <c r="N20" s="237">
        <v>2808.9999999999418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>
        <v>154892.46394317498</v>
      </c>
      <c r="AG20" s="237">
        <v>3167756.6849473575</v>
      </c>
      <c r="AH20" s="237"/>
      <c r="AI20" s="237"/>
      <c r="AJ20" s="237"/>
      <c r="AK20" s="237"/>
      <c r="AL20" s="237">
        <v>199465.72177705582</v>
      </c>
      <c r="AM20" s="237"/>
      <c r="AN20" s="237"/>
      <c r="AO20" s="237">
        <v>1679999.9999999998</v>
      </c>
      <c r="AP20" s="237">
        <v>419999.99999999994</v>
      </c>
      <c r="AQ20" s="237"/>
      <c r="AR20" s="237">
        <v>6420971.2896202402</v>
      </c>
    </row>
    <row r="21" spans="1:44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>
        <v>0</v>
      </c>
      <c r="AG21" s="237"/>
      <c r="AH21" s="237"/>
      <c r="AI21" s="237"/>
      <c r="AJ21" s="237"/>
      <c r="AK21" s="237"/>
      <c r="AL21" s="237">
        <v>104203.4407339669</v>
      </c>
      <c r="AM21" s="237"/>
      <c r="AN21" s="237"/>
      <c r="AO21" s="237"/>
      <c r="AP21" s="237"/>
      <c r="AQ21" s="237">
        <v>2566943.5559678753</v>
      </c>
      <c r="AR21" s="237">
        <v>2671146.9967018422</v>
      </c>
    </row>
    <row r="22" spans="1:44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>
        <v>0</v>
      </c>
      <c r="AG22" s="237"/>
      <c r="AH22" s="237"/>
      <c r="AI22" s="237"/>
      <c r="AJ22" s="237"/>
      <c r="AK22" s="237"/>
      <c r="AL22" s="237">
        <v>104203.4407339669</v>
      </c>
      <c r="AM22" s="237"/>
      <c r="AN22" s="237"/>
      <c r="AO22" s="237"/>
      <c r="AP22" s="237"/>
      <c r="AQ22" s="237">
        <v>827693.20492220437</v>
      </c>
      <c r="AR22" s="237">
        <v>931896.64565617125</v>
      </c>
    </row>
    <row r="23" spans="1:44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>
        <v>0</v>
      </c>
      <c r="AG23" s="237"/>
      <c r="AH23" s="237"/>
      <c r="AI23" s="237"/>
      <c r="AJ23" s="237"/>
      <c r="AK23" s="237"/>
      <c r="AL23" s="237">
        <v>0</v>
      </c>
      <c r="AM23" s="237"/>
      <c r="AN23" s="237"/>
      <c r="AO23" s="237"/>
      <c r="AP23" s="237"/>
      <c r="AQ23" s="237">
        <v>795089.66008422675</v>
      </c>
      <c r="AR23" s="237">
        <v>795089.66008422675</v>
      </c>
    </row>
    <row r="24" spans="1:44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>
        <v>0</v>
      </c>
      <c r="AG24" s="237"/>
      <c r="AH24" s="237"/>
      <c r="AI24" s="237"/>
      <c r="AJ24" s="237"/>
      <c r="AK24" s="237"/>
      <c r="AL24" s="237">
        <v>0</v>
      </c>
      <c r="AM24" s="237"/>
      <c r="AN24" s="237"/>
      <c r="AO24" s="237"/>
      <c r="AP24" s="237"/>
      <c r="AQ24" s="237">
        <v>944160.69096144428</v>
      </c>
      <c r="AR24" s="237">
        <v>944160.69096144428</v>
      </c>
    </row>
    <row r="25" spans="1:44" x14ac:dyDescent="0.25">
      <c r="A25" s="78" t="s">
        <v>114</v>
      </c>
      <c r="B25" s="237"/>
      <c r="C25" s="237"/>
      <c r="D25" s="237"/>
      <c r="E25" s="237">
        <v>1108732.8306905439</v>
      </c>
      <c r="F25" s="237"/>
      <c r="G25" s="237">
        <v>6702.2320151745844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13173061.804333832</v>
      </c>
      <c r="T25" s="237"/>
      <c r="U25" s="237"/>
      <c r="V25" s="237"/>
      <c r="W25" s="237"/>
      <c r="X25" s="237"/>
      <c r="Y25" s="237"/>
      <c r="Z25" s="237"/>
      <c r="AA25" s="237"/>
      <c r="AB25" s="237"/>
      <c r="AC25" s="237">
        <v>19056913.920147642</v>
      </c>
      <c r="AD25" s="237"/>
      <c r="AE25" s="237"/>
      <c r="AF25" s="237"/>
      <c r="AG25" s="237"/>
      <c r="AH25" s="237"/>
      <c r="AI25" s="237"/>
      <c r="AJ25" s="237"/>
      <c r="AK25" s="237"/>
      <c r="AL25" s="237"/>
      <c r="AM25" s="237">
        <v>79675153.193092853</v>
      </c>
      <c r="AN25" s="237">
        <v>1938253.6841625753</v>
      </c>
      <c r="AO25" s="237"/>
      <c r="AP25" s="237"/>
      <c r="AQ25" s="237"/>
      <c r="AR25" s="237">
        <v>114958817.66444261</v>
      </c>
    </row>
    <row r="26" spans="1:44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/>
      <c r="AC26" s="237">
        <v>14742130.666666664</v>
      </c>
      <c r="AD26" s="237"/>
      <c r="AE26" s="237"/>
      <c r="AF26" s="237"/>
      <c r="AG26" s="237"/>
      <c r="AH26" s="237"/>
      <c r="AI26" s="237"/>
      <c r="AJ26" s="237"/>
      <c r="AK26" s="237"/>
      <c r="AL26" s="237"/>
      <c r="AM26" s="237">
        <v>8803491.7355084848</v>
      </c>
      <c r="AN26" s="237">
        <v>944815.08868008247</v>
      </c>
      <c r="AO26" s="237"/>
      <c r="AP26" s="237"/>
      <c r="AQ26" s="237"/>
      <c r="AR26" s="237">
        <v>35015134.317045711</v>
      </c>
    </row>
    <row r="27" spans="1:44" x14ac:dyDescent="0.25">
      <c r="A27" s="79">
        <v>2030</v>
      </c>
      <c r="B27" s="237"/>
      <c r="C27" s="237"/>
      <c r="D27" s="237"/>
      <c r="E27" s="237">
        <v>284967.83783340082</v>
      </c>
      <c r="F27" s="237"/>
      <c r="G27" s="237">
        <v>2260.7320151745844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3476571.4710004977</v>
      </c>
      <c r="T27" s="237"/>
      <c r="U27" s="237"/>
      <c r="V27" s="237"/>
      <c r="W27" s="237"/>
      <c r="X27" s="237"/>
      <c r="Y27" s="237"/>
      <c r="Z27" s="237"/>
      <c r="AA27" s="237"/>
      <c r="AB27" s="237"/>
      <c r="AC27" s="237">
        <v>4314783.2534809783</v>
      </c>
      <c r="AD27" s="237"/>
      <c r="AE27" s="237"/>
      <c r="AF27" s="237"/>
      <c r="AG27" s="237"/>
      <c r="AH27" s="237"/>
      <c r="AI27" s="237"/>
      <c r="AJ27" s="237"/>
      <c r="AK27" s="237"/>
      <c r="AL27" s="237"/>
      <c r="AM27" s="237">
        <v>30307028.112254784</v>
      </c>
      <c r="AN27" s="237">
        <v>660305.25977156288</v>
      </c>
      <c r="AO27" s="237"/>
      <c r="AP27" s="237"/>
      <c r="AQ27" s="237"/>
      <c r="AR27" s="237">
        <v>39045916.6663564</v>
      </c>
    </row>
    <row r="28" spans="1:44" x14ac:dyDescent="0.25">
      <c r="A28" s="79">
        <v>2050</v>
      </c>
      <c r="B28" s="237"/>
      <c r="C28" s="237"/>
      <c r="D28" s="237"/>
      <c r="E28" s="237">
        <v>0</v>
      </c>
      <c r="F28" s="237"/>
      <c r="G28" s="237">
        <v>0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0</v>
      </c>
      <c r="T28" s="237"/>
      <c r="U28" s="237"/>
      <c r="V28" s="237"/>
      <c r="W28" s="237"/>
      <c r="X28" s="237"/>
      <c r="Y28" s="237"/>
      <c r="Z28" s="237"/>
      <c r="AA28" s="237"/>
      <c r="AB28" s="237"/>
      <c r="AC28" s="237">
        <v>0</v>
      </c>
      <c r="AD28" s="237"/>
      <c r="AE28" s="237"/>
      <c r="AF28" s="237"/>
      <c r="AG28" s="237"/>
      <c r="AH28" s="237"/>
      <c r="AI28" s="237"/>
      <c r="AJ28" s="237"/>
      <c r="AK28" s="237"/>
      <c r="AL28" s="237"/>
      <c r="AM28" s="237">
        <v>40564633.345329583</v>
      </c>
      <c r="AN28" s="237">
        <v>333133.33571093006</v>
      </c>
      <c r="AO28" s="237"/>
      <c r="AP28" s="237"/>
      <c r="AQ28" s="237"/>
      <c r="AR28" s="237">
        <v>40897766.681040511</v>
      </c>
    </row>
    <row r="29" spans="1:44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6784432.2390566804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>
        <v>6784432.2390566804</v>
      </c>
    </row>
    <row r="30" spans="1:44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>
        <v>0</v>
      </c>
    </row>
    <row r="31" spans="1:44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2584545.614878735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>
        <v>2584545.614878735</v>
      </c>
    </row>
    <row r="32" spans="1:44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4199886.6241779448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>
        <v>4199886.6241779448</v>
      </c>
    </row>
    <row r="33" spans="1:44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>
        <v>1979610.6736422554</v>
      </c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>
        <v>1979610.6736422554</v>
      </c>
    </row>
    <row r="34" spans="1:44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>
        <v>678407.81727843033</v>
      </c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>
        <v>678407.81727843033</v>
      </c>
    </row>
    <row r="35" spans="1:44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>
        <v>677872.47581052547</v>
      </c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>
        <v>677872.47581052547</v>
      </c>
    </row>
    <row r="36" spans="1:44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>
        <v>623330.38055329956</v>
      </c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>
        <v>623330.38055329956</v>
      </c>
    </row>
    <row r="37" spans="1:44" x14ac:dyDescent="0.25">
      <c r="A37" s="78" t="s">
        <v>312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5599999.9999999991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>
        <v>5599999.9999999991</v>
      </c>
    </row>
    <row r="38" spans="1:44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0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>
        <v>0</v>
      </c>
    </row>
    <row r="39" spans="1:44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2600000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>
        <v>2600000</v>
      </c>
    </row>
    <row r="40" spans="1:44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2999999.9999999991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>
        <v>2999999.9999999991</v>
      </c>
    </row>
    <row r="41" spans="1:44" x14ac:dyDescent="0.25">
      <c r="A41" s="78" t="s">
        <v>61</v>
      </c>
      <c r="B41" s="237">
        <v>182574.19618217932</v>
      </c>
      <c r="C41" s="237">
        <v>467316.0320077588</v>
      </c>
      <c r="D41" s="237">
        <v>1462905.7868523435</v>
      </c>
      <c r="E41" s="237">
        <v>7279091.3614333905</v>
      </c>
      <c r="F41" s="237">
        <v>281468.55244752642</v>
      </c>
      <c r="G41" s="237">
        <v>27264.558180549309</v>
      </c>
      <c r="H41" s="237">
        <v>157152.21479103784</v>
      </c>
      <c r="I41" s="237">
        <v>1445379.0531089196</v>
      </c>
      <c r="J41" s="237">
        <v>428226</v>
      </c>
      <c r="K41" s="237">
        <v>47400581.066996008</v>
      </c>
      <c r="L41" s="237">
        <v>1513844.376677237</v>
      </c>
      <c r="M41" s="237">
        <v>10544599.062055539</v>
      </c>
      <c r="N41" s="237">
        <v>2948427</v>
      </c>
      <c r="O41" s="237">
        <v>8131611.3982071662</v>
      </c>
      <c r="P41" s="237">
        <v>995654</v>
      </c>
      <c r="Q41" s="237">
        <v>692260.49385742994</v>
      </c>
      <c r="R41" s="237">
        <v>21466466.949983407</v>
      </c>
      <c r="S41" s="237">
        <v>41596848.793284312</v>
      </c>
      <c r="T41" s="237">
        <v>4785167.0812693574</v>
      </c>
      <c r="U41" s="237">
        <v>19575624.566090096</v>
      </c>
      <c r="V41" s="237">
        <v>2647325.8446415998</v>
      </c>
      <c r="W41" s="237">
        <v>421337.14221617021</v>
      </c>
      <c r="X41" s="237">
        <v>267279.65146383434</v>
      </c>
      <c r="Y41" s="237">
        <v>1979610.6736422554</v>
      </c>
      <c r="Z41" s="237">
        <v>11310767.108089752</v>
      </c>
      <c r="AA41" s="237">
        <v>146868.41329115626</v>
      </c>
      <c r="AB41" s="237">
        <v>15779421.905823391</v>
      </c>
      <c r="AC41" s="237">
        <v>51439622.223140739</v>
      </c>
      <c r="AD41" s="237">
        <v>542658.68630536064</v>
      </c>
      <c r="AE41" s="237">
        <v>218413.73916352939</v>
      </c>
      <c r="AF41" s="237">
        <v>550662.98562002438</v>
      </c>
      <c r="AG41" s="237">
        <v>9061844.2043394558</v>
      </c>
      <c r="AH41" s="237">
        <v>2352147.9602226238</v>
      </c>
      <c r="AI41" s="237">
        <v>1134162.9800928</v>
      </c>
      <c r="AJ41" s="237">
        <v>2999491.8456123834</v>
      </c>
      <c r="AK41" s="237">
        <v>829533.07706806227</v>
      </c>
      <c r="AL41" s="237">
        <v>633475.41556552169</v>
      </c>
      <c r="AM41" s="237">
        <v>79675153.193092853</v>
      </c>
      <c r="AN41" s="237">
        <v>1938253.6841625753</v>
      </c>
      <c r="AO41" s="237">
        <v>3136000</v>
      </c>
      <c r="AP41" s="237">
        <v>784000</v>
      </c>
      <c r="AQ41" s="237">
        <v>2566943.5559678753</v>
      </c>
      <c r="AR41" s="237">
        <v>361797436.83294624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12.5703125" bestFit="1" customWidth="1"/>
    <col min="8" max="8" width="8.85546875" bestFit="1" customWidth="1"/>
    <col min="9" max="9" width="14.5703125" bestFit="1" customWidth="1"/>
    <col min="10" max="10" width="11.28515625" bestFit="1" customWidth="1"/>
    <col min="11" max="11" width="14.5703125" bestFit="1" customWidth="1"/>
    <col min="12" max="12" width="11.28515625" bestFit="1" customWidth="1"/>
    <col min="13" max="13" width="9.28515625" bestFit="1" customWidth="1"/>
    <col min="14" max="14" width="11.2851562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279</v>
      </c>
      <c r="B2" s="78">
        <v>1</v>
      </c>
    </row>
    <row r="4" spans="1:10" x14ac:dyDescent="0.25">
      <c r="A4" s="77" t="s">
        <v>307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158</v>
      </c>
      <c r="G5" s="168" t="s">
        <v>204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0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0</v>
      </c>
      <c r="C7" s="76">
        <v>0</v>
      </c>
      <c r="D7" s="76">
        <v>0</v>
      </c>
      <c r="E7" s="76">
        <v>660305.25977156288</v>
      </c>
      <c r="F7" s="76">
        <v>142742</v>
      </c>
      <c r="G7" s="76">
        <v>22517.780101574506</v>
      </c>
      <c r="H7" s="76">
        <v>440216.4356082459</v>
      </c>
      <c r="I7" s="76">
        <v>2710537.1327357218</v>
      </c>
      <c r="J7" s="76">
        <v>3976318.6082171053</v>
      </c>
    </row>
    <row r="8" spans="1:10" x14ac:dyDescent="0.25">
      <c r="A8" s="78">
        <v>2050</v>
      </c>
      <c r="B8" s="76">
        <v>0</v>
      </c>
      <c r="C8" s="76">
        <v>0</v>
      </c>
      <c r="D8" s="76">
        <v>0</v>
      </c>
      <c r="E8" s="76">
        <v>333133.33571093006</v>
      </c>
      <c r="F8" s="76">
        <v>142742</v>
      </c>
      <c r="G8" s="76">
        <v>0</v>
      </c>
      <c r="H8" s="76">
        <v>464255.34380909731</v>
      </c>
      <c r="I8" s="76">
        <v>0</v>
      </c>
      <c r="J8" s="76">
        <v>940130.67952002736</v>
      </c>
    </row>
    <row r="9" spans="1:10" x14ac:dyDescent="0.25">
      <c r="A9" s="78" t="s">
        <v>61</v>
      </c>
      <c r="B9" s="76">
        <v>370459.67448149773</v>
      </c>
      <c r="C9" s="76">
        <v>203649.62100550608</v>
      </c>
      <c r="D9" s="76">
        <v>282332.03034110228</v>
      </c>
      <c r="E9" s="76">
        <v>1938253.6841625755</v>
      </c>
      <c r="F9" s="76">
        <v>428226</v>
      </c>
      <c r="G9" s="76">
        <v>22517.780101574506</v>
      </c>
      <c r="H9" s="76">
        <v>1325101.7692587711</v>
      </c>
      <c r="I9" s="76">
        <v>8131611.3982071662</v>
      </c>
      <c r="J9" s="76">
        <v>12702151.957558194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0.85546875" style="168" bestFit="1" customWidth="1"/>
    <col min="10" max="10" width="5.5703125" style="168" bestFit="1" customWidth="1"/>
    <col min="11" max="11" width="13.140625" style="168" bestFit="1" customWidth="1"/>
    <col min="12" max="13" width="9.85546875" style="168" bestFit="1" customWidth="1"/>
    <col min="14" max="14" width="13.85546875" style="168" bestFit="1" customWidth="1"/>
    <col min="15" max="15" width="9.85546875" style="168" bestFit="1" customWidth="1"/>
    <col min="16" max="16" width="16" style="168" bestFit="1" customWidth="1"/>
    <col min="17" max="17" width="10" style="168" bestFit="1" customWidth="1"/>
    <col min="18" max="18" width="8.7109375" style="168" bestFit="1" customWidth="1"/>
    <col min="19" max="19" width="11" style="168" bestFit="1" customWidth="1"/>
    <col min="20" max="20" width="9.85546875" style="168" bestFit="1" customWidth="1"/>
    <col min="21" max="21" width="21" style="168" bestFit="1" customWidth="1"/>
    <col min="22" max="22" width="20.7109375" style="168" bestFit="1" customWidth="1"/>
    <col min="23" max="23" width="9.85546875" style="168" bestFit="1" customWidth="1"/>
    <col min="24" max="24" width="7.140625" style="168" bestFit="1" customWidth="1"/>
    <col min="25" max="25" width="16" style="168" bestFit="1" customWidth="1"/>
    <col min="26" max="26" width="8.85546875" style="168" bestFit="1" customWidth="1"/>
    <col min="27" max="27" width="12.5703125" style="168" bestFit="1" customWidth="1"/>
    <col min="28" max="29" width="9.85546875" style="168" bestFit="1" customWidth="1"/>
    <col min="30" max="30" width="9.28515625" style="168" bestFit="1" customWidth="1"/>
    <col min="31" max="31" width="11.28515625" style="168" bestFit="1" customWidth="1"/>
    <col min="32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301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6</v>
      </c>
      <c r="J5" s="168" t="s">
        <v>67</v>
      </c>
      <c r="K5" s="168" t="s">
        <v>103</v>
      </c>
      <c r="L5" s="168" t="s">
        <v>12</v>
      </c>
      <c r="M5" s="168" t="s">
        <v>48</v>
      </c>
      <c r="N5" s="168" t="s">
        <v>108</v>
      </c>
      <c r="O5" s="168" t="s">
        <v>53</v>
      </c>
      <c r="P5" s="168" t="s">
        <v>116</v>
      </c>
      <c r="Q5" s="168" t="s">
        <v>106</v>
      </c>
      <c r="R5" s="168" t="s">
        <v>14</v>
      </c>
      <c r="S5" s="168" t="s">
        <v>117</v>
      </c>
      <c r="T5" s="168" t="s">
        <v>52</v>
      </c>
      <c r="U5" s="168" t="s">
        <v>121</v>
      </c>
      <c r="V5" s="168" t="s">
        <v>107</v>
      </c>
      <c r="W5" s="168" t="s">
        <v>13</v>
      </c>
      <c r="X5" s="168" t="s">
        <v>99</v>
      </c>
      <c r="Y5" s="168" t="s">
        <v>140</v>
      </c>
      <c r="Z5" s="168" t="s">
        <v>208</v>
      </c>
      <c r="AA5" s="168" t="s">
        <v>204</v>
      </c>
      <c r="AB5" s="168" t="s">
        <v>56</v>
      </c>
      <c r="AC5" s="168" t="s">
        <v>55</v>
      </c>
      <c r="AD5" s="168" t="s">
        <v>238</v>
      </c>
      <c r="AE5" s="168" t="s">
        <v>61</v>
      </c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/>
      <c r="L6" s="98">
        <v>2040873.7508661344</v>
      </c>
      <c r="M6" s="98">
        <v>1974670.329311419</v>
      </c>
      <c r="N6" s="98">
        <v>51892.132620096323</v>
      </c>
      <c r="O6" s="98">
        <v>1266262.2462674922</v>
      </c>
      <c r="P6" s="98">
        <v>2536783.2413289398</v>
      </c>
      <c r="Q6" s="98">
        <v>880.09999999999991</v>
      </c>
      <c r="R6" s="98">
        <v>8064.2063400965635</v>
      </c>
      <c r="S6" s="98">
        <v>5269000</v>
      </c>
      <c r="T6" s="98">
        <v>1656364.6415009145</v>
      </c>
      <c r="U6" s="98">
        <v>217010.36743552322</v>
      </c>
      <c r="V6" s="98">
        <v>105946.31157195524</v>
      </c>
      <c r="W6" s="98">
        <v>1382651.4311789067</v>
      </c>
      <c r="X6" s="98">
        <v>76.5</v>
      </c>
      <c r="Y6" s="98">
        <v>4368323.901678659</v>
      </c>
      <c r="Z6" s="98"/>
      <c r="AA6" s="98"/>
      <c r="AB6" s="98">
        <v>911574.64248506655</v>
      </c>
      <c r="AC6" s="98">
        <v>2005102.1714007764</v>
      </c>
      <c r="AD6" s="98">
        <v>98826.033045954537</v>
      </c>
      <c r="AE6" s="98">
        <v>34625194.021511331</v>
      </c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554745.95524052053</v>
      </c>
      <c r="D7" s="98"/>
      <c r="E7" s="98">
        <v>467777.39417935623</v>
      </c>
      <c r="F7" s="98">
        <v>144189.02716916322</v>
      </c>
      <c r="G7" s="98">
        <v>1416785.790883505</v>
      </c>
      <c r="H7" s="98">
        <v>3636404.0112226619</v>
      </c>
      <c r="I7" s="98">
        <v>300639.93598133605</v>
      </c>
      <c r="J7" s="98">
        <v>1.1641532182693481E-10</v>
      </c>
      <c r="K7" s="98">
        <v>725968.40288562409</v>
      </c>
      <c r="L7" s="98">
        <v>1999775.6469783075</v>
      </c>
      <c r="M7" s="98">
        <v>487468.79382087733</v>
      </c>
      <c r="N7" s="98">
        <v>194498.19231552945</v>
      </c>
      <c r="O7" s="98">
        <v>1612899.4239677084</v>
      </c>
      <c r="P7" s="98">
        <v>2468531.1111667752</v>
      </c>
      <c r="Q7" s="98">
        <v>121458.76672450436</v>
      </c>
      <c r="R7" s="98">
        <v>24110.764087167023</v>
      </c>
      <c r="S7" s="98">
        <v>5216592.6341052745</v>
      </c>
      <c r="T7" s="98">
        <v>505420.74417557381</v>
      </c>
      <c r="U7" s="98">
        <v>213658.900448664</v>
      </c>
      <c r="V7" s="98">
        <v>99376.769106966894</v>
      </c>
      <c r="W7" s="98">
        <v>1395761.5506915147</v>
      </c>
      <c r="X7" s="98">
        <v>11393.130418235298</v>
      </c>
      <c r="Y7" s="98">
        <v>1829491.2720672335</v>
      </c>
      <c r="Z7" s="98">
        <v>315735.98374867195</v>
      </c>
      <c r="AA7" s="98"/>
      <c r="AB7" s="98">
        <v>906357.89627477434</v>
      </c>
      <c r="AC7" s="98">
        <v>1989849.7527209353</v>
      </c>
      <c r="AD7" s="98">
        <v>44358.637167861903</v>
      </c>
      <c r="AE7" s="98">
        <v>26854196.792161904</v>
      </c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94651.346163423223</v>
      </c>
      <c r="D8" s="98"/>
      <c r="E8" s="98"/>
      <c r="F8" s="98">
        <v>147035.58505348547</v>
      </c>
      <c r="G8" s="98">
        <v>1256407.1226258678</v>
      </c>
      <c r="H8" s="98">
        <v>934419.49924003705</v>
      </c>
      <c r="I8" s="98">
        <v>229042.52021834225</v>
      </c>
      <c r="J8" s="98"/>
      <c r="K8" s="98">
        <v>723031.88507187623</v>
      </c>
      <c r="L8" s="98">
        <v>1784017.2411398643</v>
      </c>
      <c r="M8" s="98">
        <v>409749.20427369978</v>
      </c>
      <c r="N8" s="98">
        <v>162247.73049672041</v>
      </c>
      <c r="O8" s="98">
        <v>949079.79962052265</v>
      </c>
      <c r="P8" s="98">
        <v>2368708.1871831375</v>
      </c>
      <c r="Q8" s="98">
        <v>16124.481170461746</v>
      </c>
      <c r="R8" s="98">
        <v>40024.910447075745</v>
      </c>
      <c r="S8" s="98">
        <v>5119693.0284815514</v>
      </c>
      <c r="T8" s="98">
        <v>730511.21798598068</v>
      </c>
      <c r="U8" s="98">
        <v>207462.14120035616</v>
      </c>
      <c r="V8" s="98">
        <v>89878.261093673762</v>
      </c>
      <c r="W8" s="98">
        <v>1392074.0367748637</v>
      </c>
      <c r="X8" s="98">
        <v>11393.130418235298</v>
      </c>
      <c r="Y8" s="98"/>
      <c r="Z8" s="98"/>
      <c r="AA8" s="98">
        <v>5411.2494817741099</v>
      </c>
      <c r="AB8" s="98">
        <v>825730.3268548341</v>
      </c>
      <c r="AC8" s="98">
        <v>1813973.0459041228</v>
      </c>
      <c r="AD8" s="98">
        <v>17087.589539248933</v>
      </c>
      <c r="AE8" s="98">
        <v>19490070.908116426</v>
      </c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862108.31115969061</v>
      </c>
      <c r="D9" s="98">
        <v>3230529.0722415121</v>
      </c>
      <c r="E9" s="98">
        <v>1819995.4013222137</v>
      </c>
      <c r="F9" s="98">
        <v>429499.89225154783</v>
      </c>
      <c r="G9" s="98">
        <v>4175750.9491175879</v>
      </c>
      <c r="H9" s="98">
        <v>8688827.2207628656</v>
      </c>
      <c r="I9" s="98">
        <v>529682.45619967836</v>
      </c>
      <c r="J9" s="98">
        <v>1.1641532182693481E-10</v>
      </c>
      <c r="K9" s="98">
        <v>1449000.2879575002</v>
      </c>
      <c r="L9" s="98">
        <v>5824666.6389843067</v>
      </c>
      <c r="M9" s="98">
        <v>2871888.3274059962</v>
      </c>
      <c r="N9" s="98">
        <v>408638.05543234618</v>
      </c>
      <c r="O9" s="98">
        <v>3828241.4698557234</v>
      </c>
      <c r="P9" s="98">
        <v>7374022.539678853</v>
      </c>
      <c r="Q9" s="98">
        <v>138463.34789496611</v>
      </c>
      <c r="R9" s="98">
        <v>72199.880874339331</v>
      </c>
      <c r="S9" s="98">
        <v>15605285.662586827</v>
      </c>
      <c r="T9" s="98">
        <v>2892296.603662469</v>
      </c>
      <c r="U9" s="98">
        <v>638131.40908454335</v>
      </c>
      <c r="V9" s="98">
        <v>295201.34177259589</v>
      </c>
      <c r="W9" s="98">
        <v>4170487.0186452847</v>
      </c>
      <c r="X9" s="98">
        <v>22862.760836470596</v>
      </c>
      <c r="Y9" s="98">
        <v>6197815.1737458929</v>
      </c>
      <c r="Z9" s="98">
        <v>315735.98374867195</v>
      </c>
      <c r="AA9" s="98">
        <v>5411.2494817741099</v>
      </c>
      <c r="AB9" s="98">
        <v>2643662.865614675</v>
      </c>
      <c r="AC9" s="98">
        <v>5808924.9700258337</v>
      </c>
      <c r="AD9" s="98">
        <v>160272.25975306539</v>
      </c>
      <c r="AE9" s="98">
        <v>80969461.721789658</v>
      </c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314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14.892272288632798</v>
      </c>
      <c r="C7" s="235">
        <v>0</v>
      </c>
      <c r="D7" s="235">
        <v>13.852569878714643</v>
      </c>
      <c r="E7" s="235">
        <v>2.8845622184144979</v>
      </c>
      <c r="F7" s="235">
        <v>0.11923457768560886</v>
      </c>
      <c r="G7" s="235">
        <v>1.0075925070623333</v>
      </c>
      <c r="H7" s="235">
        <v>25.157599999999992</v>
      </c>
      <c r="I7" s="235">
        <v>7.5921717290778847</v>
      </c>
      <c r="J7" s="235">
        <v>45.219446244021441</v>
      </c>
      <c r="K7" s="235">
        <v>110.72544944360921</v>
      </c>
    </row>
    <row r="8" spans="1:11" x14ac:dyDescent="0.25">
      <c r="A8" s="79">
        <v>2050</v>
      </c>
      <c r="B8" s="235">
        <v>9.7844752863730715</v>
      </c>
      <c r="C8" s="235">
        <v>0</v>
      </c>
      <c r="D8" s="235">
        <v>7.1090482228646108</v>
      </c>
      <c r="E8" s="235">
        <v>5.8091840691364798</v>
      </c>
      <c r="F8" s="235">
        <v>2.4697056400855601E-2</v>
      </c>
      <c r="G8" s="235">
        <v>0</v>
      </c>
      <c r="H8" s="235">
        <v>29.027999999999992</v>
      </c>
      <c r="I8" s="235">
        <v>6.9813002621969531</v>
      </c>
      <c r="J8" s="235">
        <v>48.762121110730561</v>
      </c>
      <c r="K8" s="235">
        <v>107.49882600770252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4.5503946356146914</v>
      </c>
      <c r="C11" s="235">
        <v>2.1694819870080004</v>
      </c>
      <c r="D11" s="235">
        <v>0</v>
      </c>
      <c r="E11" s="235">
        <v>0</v>
      </c>
      <c r="F11" s="235">
        <v>0</v>
      </c>
      <c r="G11" s="235">
        <v>15.723272303760726</v>
      </c>
      <c r="H11" s="235">
        <v>0</v>
      </c>
      <c r="I11" s="235">
        <v>0</v>
      </c>
      <c r="J11" s="235">
        <v>0</v>
      </c>
      <c r="K11" s="235">
        <v>22.443148926383419</v>
      </c>
    </row>
    <row r="12" spans="1:11" x14ac:dyDescent="0.25">
      <c r="A12" s="79">
        <v>2050</v>
      </c>
      <c r="B12" s="235">
        <v>6.6333705211445277</v>
      </c>
      <c r="C12" s="235">
        <v>2.1694819870080004</v>
      </c>
      <c r="D12" s="235">
        <v>0</v>
      </c>
      <c r="E12" s="235">
        <v>0</v>
      </c>
      <c r="F12" s="235">
        <v>0</v>
      </c>
      <c r="G12" s="235">
        <v>20.823374742692948</v>
      </c>
      <c r="H12" s="235">
        <v>0</v>
      </c>
      <c r="I12" s="235">
        <v>0</v>
      </c>
      <c r="J12" s="235">
        <v>0</v>
      </c>
      <c r="K12" s="235">
        <v>29.626227250845474</v>
      </c>
    </row>
    <row r="13" spans="1:11" x14ac:dyDescent="0.25">
      <c r="A13" s="78" t="s">
        <v>287</v>
      </c>
      <c r="B13" s="235">
        <v>42.22067809950817</v>
      </c>
      <c r="C13" s="235">
        <v>0</v>
      </c>
      <c r="D13" s="235">
        <v>20.961618101579255</v>
      </c>
      <c r="E13" s="235">
        <v>28.267336776108174</v>
      </c>
      <c r="F13" s="235">
        <v>0.14393163408646445</v>
      </c>
      <c r="G13" s="235">
        <v>1.0075925070623333</v>
      </c>
      <c r="H13" s="235">
        <v>54.18559999999998</v>
      </c>
      <c r="I13" s="235">
        <v>18.524519119104415</v>
      </c>
      <c r="J13" s="235">
        <v>141.47066227909386</v>
      </c>
      <c r="K13" s="235">
        <v>306.78193851654265</v>
      </c>
    </row>
    <row r="14" spans="1:11" x14ac:dyDescent="0.25">
      <c r="A14" s="78" t="s">
        <v>244</v>
      </c>
      <c r="B14" s="235">
        <v>18.666919860966221</v>
      </c>
      <c r="C14" s="235">
        <v>6.5084459610240017</v>
      </c>
      <c r="D14" s="235">
        <v>1.4201719861750002</v>
      </c>
      <c r="E14" s="235">
        <v>0.45076703431999998</v>
      </c>
      <c r="F14" s="235">
        <v>0</v>
      </c>
      <c r="G14" s="235">
        <v>41.638930004458679</v>
      </c>
      <c r="H14" s="235">
        <v>0</v>
      </c>
      <c r="I14" s="235">
        <v>0</v>
      </c>
      <c r="J14" s="235">
        <v>0</v>
      </c>
      <c r="K14" s="235">
        <v>68.685234846943899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1194753.6875528663</v>
      </c>
      <c r="C4" s="236">
        <v>128467.8</v>
      </c>
      <c r="D4" s="236">
        <v>1603147.099167773</v>
      </c>
      <c r="E4" s="236">
        <v>251039.06057989362</v>
      </c>
      <c r="F4" s="236">
        <v>19927.784571410946</v>
      </c>
      <c r="G4" s="236">
        <v>2258106.9888264164</v>
      </c>
      <c r="H4" s="236">
        <v>1503488.7403640586</v>
      </c>
      <c r="I4" s="236">
        <v>6958931.1610624194</v>
      </c>
    </row>
    <row r="5" spans="1:9" x14ac:dyDescent="0.25">
      <c r="A5" s="78">
        <v>2050</v>
      </c>
      <c r="B5" s="236">
        <v>1247143.0568929773</v>
      </c>
      <c r="C5" s="236">
        <v>128467.8</v>
      </c>
      <c r="D5" s="236">
        <v>692463.64327056333</v>
      </c>
      <c r="E5" s="236">
        <v>489352.26659144158</v>
      </c>
      <c r="F5" s="236">
        <v>4127.6417383045564</v>
      </c>
      <c r="G5" s="236">
        <v>2809956.3256752207</v>
      </c>
      <c r="H5" s="236">
        <v>1631000.0329666312</v>
      </c>
      <c r="I5" s="236">
        <v>7002510.7671351386</v>
      </c>
    </row>
    <row r="6" spans="1:9" x14ac:dyDescent="0.25">
      <c r="A6" s="78" t="s">
        <v>61</v>
      </c>
      <c r="B6" s="236">
        <v>3519201.6844458431</v>
      </c>
      <c r="C6" s="236">
        <v>385403.4</v>
      </c>
      <c r="D6" s="236">
        <v>2424337.1024383362</v>
      </c>
      <c r="E6" s="236">
        <v>2415809.3178265626</v>
      </c>
      <c r="F6" s="236">
        <v>24055.426309715502</v>
      </c>
      <c r="G6" s="236">
        <v>5772079.4303349704</v>
      </c>
      <c r="H6" s="236">
        <v>4710362.2517618658</v>
      </c>
      <c r="I6" s="236">
        <v>19251248.613117296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312</v>
      </c>
      <c r="I2" s="168" t="s">
        <v>334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5952813.188435493</v>
      </c>
      <c r="C4" s="98">
        <v>-50273.43159900204</v>
      </c>
      <c r="D4" s="98">
        <v>5507316.8818720337</v>
      </c>
      <c r="E4" s="98">
        <v>6205630.1808079043</v>
      </c>
      <c r="F4" s="98">
        <v>-2892121.6550282035</v>
      </c>
      <c r="G4" s="98">
        <v>-471658.98279996391</v>
      </c>
      <c r="H4" s="98">
        <v>-1696933.333333333</v>
      </c>
      <c r="I4" s="98">
        <v>-649146.47148394026</v>
      </c>
      <c r="J4" s="98">
        <v>11905626.376870988</v>
      </c>
    </row>
    <row r="5" spans="1:10" x14ac:dyDescent="0.25">
      <c r="A5" s="78">
        <v>2050</v>
      </c>
      <c r="B5" s="98">
        <v>65514.057639753562</v>
      </c>
      <c r="C5" s="98">
        <v>-50273.43159900204</v>
      </c>
      <c r="D5" s="98">
        <v>5485230.909845111</v>
      </c>
      <c r="E5" s="98">
        <v>4465226.8571674135</v>
      </c>
      <c r="F5" s="98">
        <v>-5233059.5501821535</v>
      </c>
      <c r="G5" s="98">
        <v>-611696.40509332635</v>
      </c>
      <c r="H5" s="98">
        <v>-1957999.9999999993</v>
      </c>
      <c r="I5" s="98">
        <v>-2031914.3224982892</v>
      </c>
      <c r="J5" s="98">
        <v>131028.11527950666</v>
      </c>
    </row>
    <row r="6" spans="1:10" x14ac:dyDescent="0.25">
      <c r="A6" s="78" t="s">
        <v>61</v>
      </c>
      <c r="B6" s="98">
        <v>19929889.364352819</v>
      </c>
      <c r="C6" s="98">
        <v>-100705.30039800408</v>
      </c>
      <c r="D6" s="98">
        <v>16511809.692453861</v>
      </c>
      <c r="E6" s="98">
        <v>20396323.227709502</v>
      </c>
      <c r="F6" s="98">
        <v>-8687081.2052103579</v>
      </c>
      <c r="G6" s="98">
        <v>-1248562.5987883499</v>
      </c>
      <c r="H6" s="98">
        <v>-3654933.3333333321</v>
      </c>
      <c r="I6" s="98">
        <v>-3286961.1180805042</v>
      </c>
      <c r="J6" s="98">
        <v>39859778.728705622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333</v>
      </c>
      <c r="E9" s="168" t="s">
        <v>334</v>
      </c>
      <c r="G9" s="168" t="s">
        <v>332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312</v>
      </c>
      <c r="E11" s="168" t="s">
        <v>312</v>
      </c>
      <c r="G11" s="168" t="s">
        <v>312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5247659.6622266844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3845243.4797012922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1037756.4163185137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0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-2463696.6162966844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-510343.90982166253</v>
      </c>
      <c r="D19" s="168" t="s">
        <v>333</v>
      </c>
      <c r="E19" s="98" t="str">
        <f t="shared" si="4"/>
        <v>Træprodukter</v>
      </c>
      <c r="G19" s="168" t="s">
        <v>332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-430442.57059981115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-1251618.1759419381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212189.93597584683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3305299.3001200864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0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0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-4425001.48436624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-1709543.2509407327</v>
      </c>
      <c r="D29" s="168" t="s">
        <v>333</v>
      </c>
      <c r="E29" s="98" t="str">
        <f t="shared" si="4"/>
        <v>Træprodukter</v>
      </c>
      <c r="G29" s="168" t="s">
        <v>332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-558445.02691664896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-1399927.7352942526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333</v>
      </c>
      <c r="E39" s="98" t="str">
        <f t="shared" si="4"/>
        <v>Træprodukter</v>
      </c>
      <c r="G39" s="168" t="s">
        <v>332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705153.52620880806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1210780.7654976042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111849.51929049424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0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-428425.0387315189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-138802.5616622777</v>
      </c>
      <c r="D49" s="168" t="s">
        <v>333</v>
      </c>
      <c r="E49" s="98" t="str">
        <f t="shared" si="4"/>
        <v>Træprodukter</v>
      </c>
      <c r="G49" s="168" t="s">
        <v>332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-41216.412200152758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-445315.1573913953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-146675.87833609374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1159927.5570473268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0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0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-808058.06581591361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-322371.07155755645</v>
      </c>
      <c r="D59" s="168" t="s">
        <v>333</v>
      </c>
      <c r="E59" s="98" t="str">
        <f t="shared" si="4"/>
        <v>Træprodukter</v>
      </c>
      <c r="G59" s="168" t="s">
        <v>332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-53251.378176677419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-558072.26470574713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708213.21370629047</v>
      </c>
      <c r="C6" s="98">
        <v>1416785.790883505</v>
      </c>
      <c r="D6" s="98">
        <v>41030.801422979057</v>
      </c>
      <c r="E6" s="98">
        <v>19616306.547436051</v>
      </c>
      <c r="F6" s="98">
        <v>804683.09476667165</v>
      </c>
      <c r="G6" s="98">
        <v>906357.89627477434</v>
      </c>
      <c r="H6" s="98">
        <v>2230267.744714315</v>
      </c>
      <c r="I6" s="98">
        <v>7641367.60545641</v>
      </c>
      <c r="J6" s="98">
        <v>8059995.1832231302</v>
      </c>
      <c r="K6" s="98">
        <v>1989849.7527209353</v>
      </c>
      <c r="L6" s="98">
        <v>185988.13428184931</v>
      </c>
      <c r="M6" s="98">
        <v>677872.47581052547</v>
      </c>
      <c r="N6" s="98">
        <v>2553457.3563046874</v>
      </c>
      <c r="O6" s="98">
        <v>46832175.597002134</v>
      </c>
    </row>
    <row r="7" spans="1:15" x14ac:dyDescent="0.25">
      <c r="A7" s="78">
        <v>2050</v>
      </c>
      <c r="B7" s="98">
        <v>336085.02747648</v>
      </c>
      <c r="C7" s="98">
        <v>1256407.1226258678</v>
      </c>
      <c r="D7" s="98">
        <v>37518.592534397925</v>
      </c>
      <c r="E7" s="98">
        <v>18529663.044752639</v>
      </c>
      <c r="F7" s="98">
        <v>754584.69565179257</v>
      </c>
      <c r="G7" s="98">
        <v>825730.3268548341</v>
      </c>
      <c r="H7" s="98">
        <v>2024340.5474938541</v>
      </c>
      <c r="I7" s="98">
        <v>7587199.7024885742</v>
      </c>
      <c r="J7" s="98">
        <v>7396175.5588759445</v>
      </c>
      <c r="K7" s="98">
        <v>1813973.0459041228</v>
      </c>
      <c r="L7" s="98">
        <v>154892.46394317498</v>
      </c>
      <c r="M7" s="98">
        <v>623330.38055329956</v>
      </c>
      <c r="N7" s="98">
        <v>9020183.2194609642</v>
      </c>
      <c r="O7" s="98">
        <v>50360083.72861594</v>
      </c>
    </row>
    <row r="8" spans="1:15" x14ac:dyDescent="0.25">
      <c r="A8" s="78" t="s">
        <v>61</v>
      </c>
      <c r="B8" s="98">
        <v>1329424.3431674493</v>
      </c>
      <c r="C8" s="98">
        <v>4175750.9491175879</v>
      </c>
      <c r="D8" s="98">
        <v>120277.28385014852</v>
      </c>
      <c r="E8" s="98">
        <v>56089408.287758872</v>
      </c>
      <c r="F8" s="98">
        <v>1839877.2118714089</v>
      </c>
      <c r="G8" s="98">
        <v>2643662.865614675</v>
      </c>
      <c r="H8" s="98">
        <v>6516927.1328417361</v>
      </c>
      <c r="I8" s="98">
        <v>24338355.2773894</v>
      </c>
      <c r="J8" s="98">
        <v>23403866.035945818</v>
      </c>
      <c r="K8" s="98">
        <v>5808924.9700258337</v>
      </c>
      <c r="L8" s="98">
        <v>550662.98562002438</v>
      </c>
      <c r="M8" s="98">
        <v>1979610.6736422554</v>
      </c>
      <c r="N8" s="98">
        <v>14203063.711752221</v>
      </c>
      <c r="O8" s="98">
        <v>142999811.72859743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5835721.5026810085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540373.71898761264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516701.30592462153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15191283.342545219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612155.17587532476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1711406.2260271669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1936270.3110472863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6186444.2740694936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31237.864620775024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1521178.0033630794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1077755.7548117861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693465.38981891179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144439.67683087158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5616280.3523078803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248780.55284374548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461408.46512183419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13716230.832700476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558566.97681904281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1498479.6089578127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6677019.1607134845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5474878.3612365024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27772.424920892809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1342759.0648478449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930031.48908666347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611231.17788747209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114656.20203449765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1805646.1027754019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167839.49471867783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161171.16988590392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4425023.2048908332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192527.91889134687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518861.51868714823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617187.04525740119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1873550.9091536368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9792.9368022040308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468671.74935785588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339030.03607171885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212892.50645586257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41548.457450977716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1970919.3501806939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87304.47463273452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161921.91543146531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4813432.2120521618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196017.71883274973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525860.93853604153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2343164.0587474802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1921297.1976394423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9746.1676135051166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471213.98105627781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326375.63353920425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214499.14896736204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40236.261908677334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2883849.0270674126</v>
      </c>
      <c r="C7" s="236">
        <v>795089.66008422675</v>
      </c>
      <c r="D7" s="236">
        <v>3678938.6871516393</v>
      </c>
    </row>
    <row r="8" spans="1:4" x14ac:dyDescent="0.25">
      <c r="A8" s="78">
        <v>2050</v>
      </c>
      <c r="B8" s="236">
        <v>3167756.6849473575</v>
      </c>
      <c r="C8" s="236">
        <v>944160.69096144428</v>
      </c>
      <c r="D8" s="236">
        <v>4111917.3759088018</v>
      </c>
    </row>
    <row r="9" spans="1:4" x14ac:dyDescent="0.25">
      <c r="A9" s="78" t="s">
        <v>61</v>
      </c>
      <c r="B9" s="236">
        <v>9061844.2043394558</v>
      </c>
      <c r="C9" s="236">
        <v>2566943.5559678753</v>
      </c>
      <c r="D9" s="236">
        <v>11628787.760307331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2320269.9999999995</v>
      </c>
      <c r="E6" s="236">
        <v>572920.00000000012</v>
      </c>
      <c r="F6" s="236">
        <v>720000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1961536</v>
      </c>
      <c r="E7" s="236">
        <v>651654.00000000012</v>
      </c>
      <c r="F7" s="236">
        <v>1000000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6860176</v>
      </c>
      <c r="E8" s="236">
        <v>1697494.0000000002</v>
      </c>
      <c r="F8" s="236">
        <v>2281900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176702.1060458697</v>
      </c>
      <c r="C7" s="236">
        <v>4645.3324284435967</v>
      </c>
      <c r="D7" s="236">
        <v>314443.8258097673</v>
      </c>
      <c r="E7" s="236">
        <v>33723.31999075169</v>
      </c>
      <c r="F7" s="236">
        <v>17413.40471844322</v>
      </c>
      <c r="G7" s="236">
        <v>50414.742118272625</v>
      </c>
      <c r="H7" s="236">
        <v>1032428.4662270325</v>
      </c>
      <c r="I7" s="236">
        <v>167588.35250378377</v>
      </c>
      <c r="J7" s="236">
        <v>64159.564770303899</v>
      </c>
      <c r="K7" s="236">
        <v>148669.00399997705</v>
      </c>
      <c r="L7" s="236">
        <v>30305.649595162547</v>
      </c>
      <c r="M7" s="236">
        <v>178505.39803413823</v>
      </c>
      <c r="N7" s="236">
        <v>7222.8706093997698</v>
      </c>
      <c r="O7" s="236">
        <v>94836.502783172298</v>
      </c>
      <c r="P7" s="236">
        <v>2321058.5396345183</v>
      </c>
    </row>
    <row r="8" spans="1:16" x14ac:dyDescent="0.25">
      <c r="A8" s="78">
        <v>2050</v>
      </c>
      <c r="B8" s="236">
        <v>78461.440000000002</v>
      </c>
      <c r="C8" s="236">
        <v>3982.2934704174572</v>
      </c>
      <c r="D8" s="236">
        <v>323653.44</v>
      </c>
      <c r="E8" s="236">
        <v>29423.039999999994</v>
      </c>
      <c r="F8" s="236">
        <v>14882.046081911043</v>
      </c>
      <c r="G8" s="236">
        <v>42952.310382074182</v>
      </c>
      <c r="H8" s="236">
        <v>957229.56799999974</v>
      </c>
      <c r="I8" s="236">
        <v>142719.96136687713</v>
      </c>
      <c r="J8" s="236">
        <v>54861.553505962031</v>
      </c>
      <c r="K8" s="236">
        <v>128146.53602921333</v>
      </c>
      <c r="L8" s="236">
        <v>100038.336</v>
      </c>
      <c r="M8" s="236">
        <v>0</v>
      </c>
      <c r="N8" s="236">
        <v>5722.7998753448446</v>
      </c>
      <c r="O8" s="236">
        <v>79236.849521717479</v>
      </c>
      <c r="P8" s="236">
        <v>1961310.1742335171</v>
      </c>
    </row>
    <row r="9" spans="1:16" x14ac:dyDescent="0.25">
      <c r="A9" s="78" t="s">
        <v>61</v>
      </c>
      <c r="B9" s="236">
        <v>332016.75891229202</v>
      </c>
      <c r="C9" s="236">
        <v>13742.40679196696</v>
      </c>
      <c r="D9" s="236">
        <v>927028.68146541505</v>
      </c>
      <c r="E9" s="236">
        <v>75898.438559579678</v>
      </c>
      <c r="F9" s="236">
        <v>51238.147267100489</v>
      </c>
      <c r="G9" s="236">
        <v>148442.5733023283</v>
      </c>
      <c r="H9" s="236">
        <v>3327479.3669100339</v>
      </c>
      <c r="I9" s="236">
        <v>490448.98975376535</v>
      </c>
      <c r="J9" s="236">
        <v>188959.75434540631</v>
      </c>
      <c r="K9" s="236">
        <v>438247.16236188367</v>
      </c>
      <c r="L9" s="236">
        <v>164310.34245888155</v>
      </c>
      <c r="M9" s="236">
        <v>399510.41311044426</v>
      </c>
      <c r="N9" s="236">
        <v>21525.297871319024</v>
      </c>
      <c r="O9" s="236">
        <v>281890.38075761864</v>
      </c>
      <c r="P9" s="236">
        <v>6860738.713868035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1704747.6483462581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577387.94948388997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71073.719384342752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75164.786728182051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0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116449.18079330676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1451989.7365468324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830145.86128331558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0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146238.5061125248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116449.18079330676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536788.35165374191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142612.05051611003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7660.2806156572242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8101.213271817951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12550.819206693192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509546.26345316751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169854.13871668442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15761.493887475173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12550.819206693192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663573.02211878099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4651646.885052654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2251397.0923654856</v>
      </c>
      <c r="J16" s="76">
        <f t="shared" si="2"/>
        <v>2251397.0923654856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115019.32383392204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443974.58999893907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195450.03660450707</v>
      </c>
      <c r="J17" s="76">
        <f t="shared" si="2"/>
        <v>195450.03660450707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96335.597530550134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423876.6291344206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335710.29027446121</v>
      </c>
      <c r="J18" s="76">
        <f t="shared" si="2"/>
        <v>335710.29027446121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194648.08648817576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9658438.0515432805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9658438.0515432805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22119.100737292698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458971.34029882349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458971.34029882349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32289.881679138594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1371380.3187219338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1371380.3187219338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19858.399472434132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1613569.0556407673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1613569.0556407673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107291.3336859984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4775537.2623637896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4775537.2623637896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2993.7338370755265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25416.800276771224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25416.800276771224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41242.788936926569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1228867.8092847152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1228867.8092847152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59567.191448489772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851147.3044415724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209676.51389868403</v>
      </c>
      <c r="J26" s="76">
        <f t="shared" si="2"/>
        <v>209676.51389868403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11187.745265710901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559387.26328554505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559387.26328554505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4302.1790726627405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104931.19689421319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104931.19689421319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104697.07682318543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1443772.6893917273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1443772.6893917273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584571.06793375465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4097843.18621562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2704576.5029023094</v>
      </c>
      <c r="J30" s="76">
        <f t="shared" si="2"/>
        <v>2704576.5029023094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47915.661306045469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184954.45264133555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111030.17037836854</v>
      </c>
      <c r="J31" s="76">
        <f t="shared" si="2"/>
        <v>111030.17037836854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78257.880787285307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344334.67546405538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371881.4495011798</v>
      </c>
      <c r="J32" s="76">
        <f t="shared" si="2"/>
        <v>371881.4495011798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197652.10288743756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9807497.3452746514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9807497.3452746514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17968.372989767049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372843.73953766632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372843.73953766632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26230.570794770108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1114035.9352889929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1114035.9352889929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61092.468165207967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4963990.9953939123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4963990.9953939123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87157.734174483412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3879390.7481062571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3879390.7481062571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2431.9490586688098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20647.247508098197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20647.247508098197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33503.433234403652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998266.40398258273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998266.40398258273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48389.196586765502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691426.49229205865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232268.14361647438</v>
      </c>
      <c r="J40" s="76">
        <f t="shared" si="2"/>
        <v>232268.14361647438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9088.3251645879882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454416.25822939939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454416.25822939939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3494.8599025113845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85240.485427106949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85240.485427106949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103563.41963703519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486406.31300926325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235420.65549648344</v>
      </c>
      <c r="J58" s="76">
        <f t="shared" si="2"/>
        <v>235420.65549648344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17950.992737086101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39495.774220136838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17387.144874817135</v>
      </c>
      <c r="J59" s="76">
        <f t="shared" si="2"/>
        <v>17387.144874817135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15035.035452744823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36384.785795642478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28816.75035014885</v>
      </c>
      <c r="J60" s="76">
        <f t="shared" si="2"/>
        <v>28816.75035014885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30378.603093530324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1175761.3026907602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1175761.3026907602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3452.1139879011725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40829.878191901109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40829.878191901109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5039.4613025245208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121997.35898919399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121997.35898919399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3099.2877789348072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143542.35703070179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143542.35703070179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16744.890228450618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618611.50317671977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618611.50317671977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467.230136422192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2261.0667991879141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2261.0667991879141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6436.7358456474994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109319.5120513975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109319.5120513975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9296.61369427297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75717.670608993052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18652.725716189289</v>
      </c>
      <c r="J68" s="76">
        <f t="shared" si="2"/>
        <v>18652.725716189289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1746.0642900242449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49762.83226569098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49762.83226569098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671.43835238089025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9334.6307526123765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9334.6307526123765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16340.006209398884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225328.68562761063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225328.68562761063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123999.92350109947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582390.44070761395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384377.69086702517</v>
      </c>
      <c r="J72" s="76">
        <f t="shared" ref="J72:J139" si="15">IF(I72&lt;&gt;0,I72,H72)</f>
        <v>384377.69086702517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10163.928155827825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22362.674728452384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13424.556963930012</v>
      </c>
      <c r="J73" s="76">
        <f t="shared" si="15"/>
        <v>13424.556963930012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16600.156530636279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40172.3788041398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43386.169108470989</v>
      </c>
      <c r="J74" s="76">
        <f t="shared" si="15"/>
        <v>43386.169108470989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41926.203642789784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1622695.0153090789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1622695.0153090789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3811.4730584354347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45080.197598645107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45080.197598645107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5564.0604716179014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134697.07217585095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134697.07217585095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12959.008398680477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600191.63853399118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600191.63853399118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18488.004218829818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683007.88625749561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683007.88625749561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515.86798214186877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2496.4399259791458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2496.4399259791458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7106.788867903806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120699.48339062138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120699.48339062138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10264.37503355632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83599.748613494376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28083.330091810087</v>
      </c>
      <c r="J82" s="76">
        <f t="shared" si="15"/>
        <v>28083.330091810087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1927.8265500641185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54943.056676827371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54943.056676827371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741.33391871453603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10306.34960164111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10306.34960164111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0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17989.144058005662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151324.67981594364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73241.145030916727</v>
      </c>
      <c r="J100" s="76">
        <f t="shared" si="15"/>
        <v>73241.145030916727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1542.1050369777552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7143.0305312809624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3144.5618966826723</v>
      </c>
      <c r="J101" s="76">
        <f t="shared" si="15"/>
        <v>3144.5618966826723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1651.259855586846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8718.6520374985466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6905.1724136988505</v>
      </c>
      <c r="J102" s="76">
        <f t="shared" si="15"/>
        <v>6905.1724136988505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15238.408806724705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907355.81398761575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907355.81398761575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71.270611166506612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1774.6382180460148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1774.6382180460148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1125.1782236252373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57344.797466919234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57344.797466919234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29.519410101552374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2878.2746613644977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2878.2746613644977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3810.512240832039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203527.0798073209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203527.0798073209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64.915351748399516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661.35760361269433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661.35760361269433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1148.0865099527102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41049.984951674072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41049.984951674072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2833.816076318562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48590.403999036746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11970.039106369608</v>
      </c>
      <c r="J110" s="76">
        <f t="shared" si="15"/>
        <v>11970.039106369608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325.58580566036647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19535.148339621988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19535.148339621988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534.73194997058431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15650.691218651249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15650.691218651249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15114.23333078555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250110.33315783931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250110.33315783931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2807.5542749488609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15823.488195782778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7658.5682867588657</v>
      </c>
      <c r="J142" s="76">
        <f t="shared" si="29"/>
        <v>7658.5682867588657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240.67535259190402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635.44069292724873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279.73877219622153</v>
      </c>
      <c r="J143" s="76">
        <f t="shared" si="29"/>
        <v>279.73877219622153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257.71107572742682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748.3929639124475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592.72722741865846</v>
      </c>
      <c r="J144" s="76">
        <f t="shared" si="29"/>
        <v>592.72722741865846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2378.2487733038556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110456.14706693174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110456.14706693174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11.123158968183114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157.87099523542295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157.87099523542295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175.60584992995032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5101.3666648317167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5101.3666648317167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4.6070755649821624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256.04998288092264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256.04998288092264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594.7042225576015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26364.40380625469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26364.40380625469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10.131297671715533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58.83406658727958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58.83406658727958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179.18113161111663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3651.7876786489246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3651.7876786489246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442.27187318266579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4322.5798702033262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1064.8491436244408</v>
      </c>
      <c r="J152" s="76">
        <f t="shared" si="29"/>
        <v>1064.8491436244408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50.813969669536974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1737.8377626981642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1737.8377626981642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83.455275428935138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1392.2782534973571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1392.2782534973571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2358.8687857295367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39034.560666252371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39034.560666252371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0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0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0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Korn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0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</v>
      </c>
      <c r="J184" s="76">
        <f t="shared" si="29"/>
        <v>0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Bælgsæd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0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0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0</v>
      </c>
      <c r="J185" s="76">
        <f t="shared" si="29"/>
        <v>0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Raps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0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0</v>
      </c>
      <c r="J186" s="76">
        <f t="shared" si="29"/>
        <v>0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0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0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0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0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0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0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0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0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0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0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0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0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0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0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0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0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0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0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Frø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0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0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</v>
      </c>
      <c r="J194" s="76">
        <f t="shared" si="29"/>
        <v>0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0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0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0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0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Korn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0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</v>
      </c>
      <c r="J226" s="76">
        <f t="shared" si="42"/>
        <v>0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Bælgsæd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0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0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0</v>
      </c>
      <c r="J227" s="76">
        <f t="shared" si="42"/>
        <v>0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Raps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0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0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0</v>
      </c>
      <c r="J228" s="76">
        <f t="shared" si="42"/>
        <v>0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0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0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0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0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0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0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0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0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0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0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0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0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0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0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0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0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Frø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0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0</v>
      </c>
      <c r="J236" s="76">
        <f t="shared" si="42"/>
        <v>0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0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0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0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0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0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0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0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0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0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208944.86588121904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1464703.5098273456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708916.49875643523</v>
      </c>
      <c r="J268" s="76">
        <f t="shared" si="42"/>
        <v>708916.49875643523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36217.11008607797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139798.04493226096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61543.010827070582</v>
      </c>
      <c r="J269" s="76">
        <f t="shared" si="42"/>
        <v>61543.010827070582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30334.006710123296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133469.62952454251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105707.94658343769</v>
      </c>
      <c r="J270" s="76">
        <f t="shared" si="42"/>
        <v>105707.94658343769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61290.493991824253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3041234.3118743193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3041234.3118743193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6964.8288627073007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144520.19890117651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144520.19890117651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10167.388926128393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431818.15296313551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431818.15296313551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6252.9826802402549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508078.17479444697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508078.17479444697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33783.732279618183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1503713.9237658055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1503713.9237658055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942.66236604152175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8003.2034876925209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8003.2034876925209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12986.466772681726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386944.03032976319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386944.03032976319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18756.42681853586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268007.97115569178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66022.622401246248</v>
      </c>
      <c r="J278" s="76">
        <f t="shared" si="55"/>
        <v>66022.622401246248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3522.780245937678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176139.01229688391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176139.01229688391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1354.663615564521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33040.575989378565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33040.575989378565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32966.856616814555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454612.95274587278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454612.95274587278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205143.32566624522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1438054.7129203789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949116.1105274501</v>
      </c>
      <c r="J282" s="76">
        <f t="shared" si="55"/>
        <v>949116.1105274501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16815.026693954529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64906.003038664494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38963.779855231427</v>
      </c>
      <c r="J283" s="76">
        <f t="shared" si="55"/>
        <v>38963.779855231427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27463.01143681569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120837.25032198905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130504.23034774818</v>
      </c>
      <c r="J284" s="76">
        <f t="shared" si="55"/>
        <v>130504.23034774818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69361.985112562426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3441741.7012853473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3441741.7012853473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6305.635010232947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130841.92646233365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130841.92646233365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9205.0852704410936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390948.2511419612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390948.2511419612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21439.159034792021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1742011.6684389217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1742011.6684389217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30586.233953190236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1361393.2732564975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1361393.2732564975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853.44305442559266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7245.7315320732832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7245.7315320732832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11757.348408015023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350321.28897127981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350321.28897127981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16981.204268651425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242642.06332327976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81509.780489526849</v>
      </c>
      <c r="J292" s="76">
        <f t="shared" si="55"/>
        <v>81509.780489526849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3189.3628529886219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159468.1426494311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159468.1426494311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1226.4499946481128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29913.414503612512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29913.414503612512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32609.892362964823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153158.88146113689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74128.898627190283</v>
      </c>
      <c r="J310" s="76">
        <f t="shared" si="55"/>
        <v>74128.898627190283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5652.3813429139027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12436.369430679168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5474.8377839804398</v>
      </c>
      <c r="J311" s="76">
        <f t="shared" si="55"/>
        <v>5474.8377839804398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4734.2091397302265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11456.786118147149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9073.7746055725438</v>
      </c>
      <c r="J312" s="76">
        <f t="shared" si="55"/>
        <v>9073.7746055725438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9565.5684264696829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370221.9341507121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370221.9341507121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1086.9964120988272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12856.450064098879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12856.450064098879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1586.8179248870906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38414.343202905533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38414.343202905533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975.89903102015546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45198.399480269007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45198.399480269007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5272.6056158941683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194787.45104966301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194787.45104966301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147.12071608740513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711.96128136177958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711.96128136177958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2026.7896119214258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34422.362004480099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34422.362004480099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2927.3036075171572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23841.865179688415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5873.3419581224243</v>
      </c>
      <c r="J320" s="76">
        <f t="shared" si="55"/>
        <v>5873.3419581224243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549.79807306541795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15669.24508236441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15669.24508236441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211.42148913434721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2939.2743611360465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2939.2743611360465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5145.1163506011162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70951.154474789393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70951.154474789393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43515.2508989005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204378.07889686598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134889.53207193155</v>
      </c>
      <c r="J324" s="76">
        <f t="shared" si="55"/>
        <v>134889.53207193155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3566.8238441721724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7847.7258219476134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4711.0752006779812</v>
      </c>
      <c r="J325" s="76">
        <f t="shared" si="55"/>
        <v>4711.0752006779812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5825.4872744760551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14097.679204232054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15225.493540570618</v>
      </c>
      <c r="J326" s="76">
        <f t="shared" si="55"/>
        <v>15225.493540570618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14713.148357210212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569451.80875812122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569451.80875812122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1337.5589415645645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15819.978381354886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15819.978381354886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1952.5938452450805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47269.197638073478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47269.197638073478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4547.7004013195192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210625.04718397872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210625.04718397872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6487.9890203736868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239687.72477637127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239687.72477637127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181.03337518118633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876.07481251431511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876.07481251431511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2493.9829956395506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42357.02857561838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42357.02857561838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3602.0736327442423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29337.631292723832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9855.2734591882472</v>
      </c>
      <c r="J334" s="76">
        <f t="shared" si="55"/>
        <v>9855.2734591882472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676.53151427031366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19281.148156703941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19281.148156703941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260.15605947081178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3616.803753618603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3616.803753618603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0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2543.5912283773305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21396.689413110103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10355.997675945291</v>
      </c>
      <c r="J352" s="76">
        <f t="shared" si="60"/>
        <v>10355.997675945291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68.782772699511852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318.6018031441389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140.25742799139184</v>
      </c>
      <c r="J353" s="76">
        <f t="shared" si="60"/>
        <v>140.25742799139184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277.82436371988916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1466.9126404410149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1161.7948112292841</v>
      </c>
      <c r="J354" s="76">
        <f t="shared" si="60"/>
        <v>1161.7948112292841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816.92003872404018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48642.686785784252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48642.686785784252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15.47158083370352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385.24236275921766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385.24236275921766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26.303103413603303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1340.5397530221824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1340.5397530221824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73.485337039665154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7165.1494001899164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7165.1494001899164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78.346709324351167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4184.6544384322442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4184.6544384322442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16.900995738263163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172.18734458142512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172.18734458142512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120.68130675187054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4314.976078167404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4314.976078167404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876.14056409986233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15022.860631400607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3700.8177427578189</v>
      </c>
      <c r="J362" s="76">
        <f t="shared" si="60"/>
        <v>3700.8177427578189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26.483764144438243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1589.0258486662945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1589.0258486662945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56.208438932954692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1645.1250419401372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1645.1250419401372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1629.0025287440153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26956.733845655966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26956.733845655966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396.97666570050825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2237.3763669546925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1082.8901616060714</v>
      </c>
      <c r="J394" s="76">
        <f t="shared" si="60"/>
        <v>1082.8901616060714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10.734883600501851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28.342669077389008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12.477235935187975</v>
      </c>
      <c r="J395" s="76">
        <f t="shared" si="60"/>
        <v>12.477235935187975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43.359871794433573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125.9170676910351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99.726317611299834</v>
      </c>
      <c r="J396" s="76">
        <f t="shared" si="60"/>
        <v>99.726317611299834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127.49619101473459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5921.4738942694585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5921.4738942694585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2.4146397832947688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34.270982444302653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34.270982444302653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4.1051086252444469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119.25379652607738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119.25379652607738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11.468809826999765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637.40837727701046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637.40837727701046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12.227521108424749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542.06997667784162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542.06997667784162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2.6377276585728633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15.31770654975799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15.31770654975799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18.834654810985576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383.85827654911185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383.85827654911185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136.73870075546986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1336.4267347818229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329.22303503492969</v>
      </c>
      <c r="J404" s="76">
        <f t="shared" si="60"/>
        <v>329.22303503492969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4.1333042306348711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141.35900468771257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141.35900468771257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8.7724153247963965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146.34956297953013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146.34956297953013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254.23738887912378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4207.1203111717405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4207.1203111717405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0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Korn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0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</v>
      </c>
      <c r="J436" s="76">
        <f t="shared" si="64"/>
        <v>0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Bælgsæd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0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0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0</v>
      </c>
      <c r="J437" s="76">
        <f t="shared" si="64"/>
        <v>0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Raps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0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0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0</v>
      </c>
      <c r="J438" s="76">
        <f t="shared" si="64"/>
        <v>0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0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0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0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0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0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0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0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0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0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0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0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0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0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0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0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0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0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Frø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0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</v>
      </c>
      <c r="J446" s="76">
        <f t="shared" si="64"/>
        <v>0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0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0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0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0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0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0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0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0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0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Korn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0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0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0</v>
      </c>
      <c r="J478" s="76">
        <f t="shared" si="68"/>
        <v>0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Bælgsæd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0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0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0</v>
      </c>
      <c r="J479" s="76">
        <f t="shared" si="68"/>
        <v>0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Raps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0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0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0</v>
      </c>
      <c r="J480" s="76">
        <f t="shared" si="68"/>
        <v>0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0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0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0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0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0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0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0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0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0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0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0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0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0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0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0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0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0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Frø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0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0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0</v>
      </c>
      <c r="J488" s="76">
        <f t="shared" ref="J488:J505" si="70">IF(I488&lt;&gt;0,I488,H488)</f>
        <v>0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0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0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0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0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0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0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0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2021-09-30T09:37:42Z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