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E63D5526-F8E6-416F-9738-65F234795939}" xr6:coauthVersionLast="47" xr6:coauthVersionMax="47" xr10:uidLastSave="{00000000-0000-0000-0000-000000000000}"/>
  <bookViews>
    <workbookView xWindow="-240" yWindow="2145" windowWidth="32400" windowHeight="16695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1" r:id="rId41"/>
    <pivotCache cacheId="26" r:id="rId42"/>
    <pivotCache cacheId="31" r:id="rId43"/>
    <pivotCache cacheId="37" r:id="rId44"/>
    <pivotCache cacheId="42" r:id="rId45"/>
    <pivotCache cacheId="47" r:id="rId46"/>
    <pivotCache cacheId="51" r:id="rId47"/>
    <pivotCache cacheId="56" r:id="rId48"/>
    <pivotCache cacheId="61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34" l="1"/>
  <c r="E14" i="34"/>
  <c r="D14" i="34"/>
  <c r="E7" i="34"/>
  <c r="E3" i="34"/>
  <c r="G6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D8" i="34" s="1"/>
  <c r="E8" i="34" s="1"/>
  <c r="C9" i="34"/>
  <c r="D9" i="34" s="1"/>
  <c r="E9" i="34" s="1"/>
  <c r="C207" i="38"/>
  <c r="C807" i="76" s="1"/>
  <c r="C15" i="34"/>
  <c r="C13" i="34"/>
  <c r="D13" i="34" s="1"/>
  <c r="E13" i="34" s="1"/>
  <c r="C196" i="38"/>
  <c r="C796" i="76" s="1"/>
  <c r="C12" i="34"/>
  <c r="D12" i="34" s="1"/>
  <c r="E12" i="34" s="1"/>
  <c r="C10" i="34"/>
  <c r="D10" i="34" s="1"/>
  <c r="E10" i="34" s="1"/>
  <c r="C7" i="34"/>
  <c r="C197" i="38"/>
  <c r="C797" i="76" s="1"/>
  <c r="C195" i="38"/>
  <c r="C795" i="76" s="1"/>
  <c r="C3" i="34"/>
  <c r="C14" i="34"/>
  <c r="C17" i="34"/>
  <c r="D17" i="34" s="1"/>
  <c r="E17" i="34" s="1"/>
  <c r="C11" i="34"/>
  <c r="D11" i="34" s="1"/>
  <c r="E11" i="34" s="1"/>
  <c r="C204" i="38"/>
  <c r="C804" i="76" s="1"/>
  <c r="C203" i="38"/>
  <c r="C803" i="76" s="1"/>
  <c r="C202" i="38"/>
  <c r="C802" i="76" s="1"/>
  <c r="C206" i="38"/>
  <c r="C806" i="76" s="1"/>
  <c r="C205" i="38"/>
  <c r="C805" i="76" s="1"/>
  <c r="C16" i="34"/>
  <c r="D16" i="34" s="1"/>
  <c r="E16" i="34" s="1"/>
  <c r="C201" i="38"/>
  <c r="C801" i="76" s="1"/>
  <c r="C6" i="34"/>
  <c r="D6" i="34" s="1"/>
  <c r="E6" i="34" s="1"/>
  <c r="C200" i="38"/>
  <c r="C800" i="76" s="1"/>
  <c r="C5" i="34"/>
  <c r="D5" i="34" s="1"/>
  <c r="E5" i="34" s="1"/>
  <c r="C199" i="38"/>
  <c r="C799" i="76" s="1"/>
  <c r="C4" i="34"/>
  <c r="D4" i="34" s="1"/>
  <c r="E4" i="34" s="1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D185" i="38" s="1"/>
  <c r="D785" i="76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4" i="66" l="1"/>
  <c r="D121" i="66"/>
  <c r="D117" i="66"/>
  <c r="D263" i="76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6" i="70"/>
  <c r="Q37" i="70"/>
  <c r="Q38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C355" i="38"/>
  <c r="C955" i="76" s="1"/>
  <c r="C354" i="38"/>
  <c r="C954" i="76" s="1"/>
  <c r="D10" i="53"/>
  <c r="D34" i="53"/>
  <c r="D9" i="53"/>
  <c r="D22" i="53"/>
  <c r="D33" i="53"/>
  <c r="D21" i="53"/>
  <c r="L16" i="66" l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283" i="38" l="1"/>
  <c r="E883" i="76" s="1"/>
  <c r="E150" i="76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T47" i="66" s="1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F249" i="66"/>
  <c r="E272" i="76" s="1"/>
  <c r="J112" i="41"/>
  <c r="J428" i="58"/>
  <c r="F277" i="66"/>
  <c r="J429" i="58"/>
  <c r="F268" i="66" s="1"/>
  <c r="E291" i="76" s="1"/>
  <c r="J427" i="58"/>
  <c r="J109" i="41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Z142" i="66" l="1"/>
  <c r="P175" i="66"/>
  <c r="S175" i="66"/>
  <c r="Z238" i="66"/>
  <c r="Y238" i="66"/>
  <c r="Y94" i="66"/>
  <c r="Z94" i="66"/>
  <c r="J107" i="66"/>
  <c r="P107" i="66" s="1"/>
  <c r="E80" i="76"/>
  <c r="E128" i="76"/>
  <c r="E146" i="76"/>
  <c r="E98" i="76"/>
  <c r="Y142" i="66"/>
  <c r="Y286" i="66"/>
  <c r="Z286" i="66"/>
  <c r="J285" i="66"/>
  <c r="P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J427" i="41"/>
  <c r="E15" i="39" s="1"/>
  <c r="F140" i="66"/>
  <c r="E42" i="39"/>
  <c r="I435" i="41"/>
  <c r="F284" i="66"/>
  <c r="E307" i="76" s="1"/>
  <c r="M42" i="39"/>
  <c r="S285" i="66" l="1"/>
  <c r="S107" i="66"/>
  <c r="J459" i="41"/>
  <c r="S11" i="66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AC3" i="39"/>
  <c r="Z204" i="66"/>
  <c r="Y204" i="66"/>
  <c r="Y156" i="66"/>
  <c r="Z12" i="66"/>
  <c r="Z156" i="66"/>
  <c r="Y1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Y234" i="66" l="1"/>
  <c r="Z42" i="66"/>
  <c r="Y42" i="66"/>
  <c r="Z186" i="66"/>
  <c r="Y186" i="66"/>
  <c r="Z234" i="66"/>
  <c r="Z90" i="66"/>
  <c r="Y32" i="66"/>
  <c r="Z176" i="66"/>
  <c r="Z32" i="66"/>
  <c r="Y176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C40" i="63" l="1"/>
  <c r="S45" i="66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Y140" i="66" l="1"/>
  <c r="T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Y188" i="66" l="1"/>
  <c r="Z188" i="66"/>
  <c r="Y44" i="66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14" i="39" s="1"/>
  <c r="G203" i="66"/>
  <c r="G285" i="66"/>
  <c r="G237" i="66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Y11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Y171" i="66" l="1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G106" i="66"/>
  <c r="J451" i="37"/>
  <c r="H491" i="41"/>
  <c r="F10" i="66"/>
  <c r="N10" i="66" s="1"/>
  <c r="E321" i="76" s="1"/>
  <c r="Y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Y30" i="66" l="1"/>
  <c r="Z251" i="66"/>
  <c r="Y107" i="66"/>
  <c r="Y174" i="66"/>
  <c r="Z174" i="66"/>
  <c r="Z30" i="66"/>
  <c r="F28" i="39"/>
  <c r="Z141" i="66"/>
  <c r="Z285" i="66"/>
  <c r="O285" i="66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451" i="41"/>
  <c r="Q285" i="66"/>
  <c r="R285" i="66" s="1"/>
  <c r="T285" i="66" s="1"/>
  <c r="Q251" i="66"/>
  <c r="R251" i="66" s="1"/>
  <c r="T251" i="66" s="1"/>
  <c r="Y222" i="66"/>
  <c r="Z78" i="66"/>
  <c r="Q105" i="66"/>
  <c r="R105" i="66" s="1"/>
  <c r="T105" i="66" s="1"/>
  <c r="J104" i="66" l="1"/>
  <c r="J471" i="58"/>
  <c r="Z222" i="66"/>
  <c r="Y78" i="66"/>
  <c r="Z161" i="66"/>
  <c r="Y161" i="66"/>
  <c r="Y17" i="66"/>
  <c r="Z17" i="66"/>
  <c r="H471" i="37"/>
  <c r="J8" i="66"/>
  <c r="N8" i="66" s="1"/>
  <c r="E319" i="76" s="1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H471" i="41" s="1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G17" i="39" l="1"/>
  <c r="Z270" i="66"/>
  <c r="Y126" i="66"/>
  <c r="R8" i="66"/>
  <c r="P8" i="66"/>
  <c r="S8" i="66"/>
  <c r="P248" i="66"/>
  <c r="S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T8" i="66" l="1"/>
  <c r="T152" i="66"/>
  <c r="Y56" i="66"/>
  <c r="O56" i="66"/>
  <c r="Q56" i="66" s="1"/>
  <c r="R56" i="66" s="1"/>
  <c r="T56" i="66" s="1"/>
  <c r="Y200" i="66"/>
  <c r="Z200" i="66"/>
  <c r="Z56" i="66"/>
  <c r="O200" i="66"/>
  <c r="Q200" i="66" s="1"/>
  <c r="R200" i="66" s="1"/>
  <c r="T200" i="66" s="1"/>
  <c r="Q152" i="66"/>
  <c r="Q104" i="66"/>
  <c r="R104" i="66" s="1"/>
  <c r="T104" i="66" s="1"/>
  <c r="Q8" i="66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G25" i="39" l="1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C19" i="8"/>
  <c r="B19" i="8"/>
  <c r="L68" i="66"/>
  <c r="P68" i="66" s="1"/>
  <c r="P212" i="66"/>
  <c r="P20" i="66"/>
  <c r="R20" i="66"/>
  <c r="T20" i="66" s="1"/>
  <c r="N20" i="66"/>
  <c r="E331" i="76" s="1"/>
  <c r="Y116" i="66" l="1"/>
  <c r="F25" i="39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 l="1"/>
  <c r="Q20" i="66" s="1"/>
  <c r="Y20" i="66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P38" i="9" s="1" a="1"/>
  <c r="P38" i="9" s="1"/>
  <c r="E80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M38" i="9" l="1" a="1"/>
  <c r="M38" i="9" s="1"/>
  <c r="E65" i="22" s="1"/>
  <c r="E50" i="22"/>
  <c r="G155" i="35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5" i="18" l="1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455" i="37"/>
  <c r="J115" i="66" l="1"/>
  <c r="W115" i="66" s="1"/>
  <c r="J67" i="66"/>
  <c r="J455" i="58"/>
  <c r="J455" i="41" s="1"/>
  <c r="I455" i="37"/>
  <c r="I455" i="41" s="1"/>
  <c r="J259" i="66"/>
  <c r="S259" i="66" s="1"/>
  <c r="S211" i="66"/>
  <c r="W211" i="66"/>
  <c r="S115" i="66" l="1"/>
  <c r="W67" i="66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Y67" i="66"/>
  <c r="O259" i="66"/>
  <c r="Z115" i="66"/>
  <c r="Y259" i="66"/>
  <c r="O115" i="66"/>
  <c r="Y115" i="66"/>
  <c r="Z259" i="66"/>
  <c r="Y211" i="66" l="1"/>
  <c r="Z211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23" i="41" l="1"/>
  <c r="H363" i="41"/>
  <c r="H320" i="41"/>
  <c r="I301" i="41"/>
  <c r="E34" i="53"/>
  <c r="F34" i="53" s="1"/>
  <c r="J151" i="41"/>
  <c r="E4" i="53"/>
  <c r="F4" i="53" s="1"/>
  <c r="E22" i="53"/>
  <c r="F22" i="53" s="1"/>
  <c r="H16" i="53" s="1"/>
  <c r="E10" i="53"/>
  <c r="F10" i="53" s="1"/>
  <c r="H4" i="53" s="1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78" i="66"/>
  <c r="E201" i="76" s="1"/>
  <c r="J283" i="41"/>
  <c r="J294" i="41"/>
  <c r="H387" i="41"/>
  <c r="D14" i="57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E322" i="38" s="1"/>
  <c r="E922" i="76" s="1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F33" i="53"/>
  <c r="F280" i="66"/>
  <c r="E303" i="76" s="1"/>
  <c r="K51" i="39"/>
  <c r="D51" i="39"/>
  <c r="M8" i="41"/>
  <c r="Y61" i="66"/>
  <c r="Z205" i="66"/>
  <c r="G34" i="53"/>
  <c r="H28" i="53"/>
  <c r="G28" i="53" s="1"/>
  <c r="Z158" i="66"/>
  <c r="Y158" i="66"/>
  <c r="Y14" i="66"/>
  <c r="N8" i="41"/>
  <c r="Y205" i="66" l="1"/>
  <c r="E328" i="38"/>
  <c r="E928" i="76" s="1"/>
  <c r="Z4" i="66"/>
  <c r="Z61" i="66"/>
  <c r="Z119" i="66"/>
  <c r="H5" i="6"/>
  <c r="Y216" i="66"/>
  <c r="Y119" i="66"/>
  <c r="Y148" i="66"/>
  <c r="Z206" i="66"/>
  <c r="Z23" i="66"/>
  <c r="Y4" i="66"/>
  <c r="Y206" i="66"/>
  <c r="Z263" i="66"/>
  <c r="Z62" i="66"/>
  <c r="Y23" i="66"/>
  <c r="Y263" i="66"/>
  <c r="Y62" i="66"/>
  <c r="Z167" i="66"/>
  <c r="Y167" i="66"/>
  <c r="Z148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M226" i="6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I456" i="37" l="1"/>
  <c r="H465" i="37"/>
  <c r="J29" i="66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73" i="66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8" i="66"/>
  <c r="L82" i="66"/>
  <c r="I464" i="37"/>
  <c r="J77" i="66"/>
  <c r="F23" i="39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H457" i="41" s="1"/>
  <c r="N73" i="66" l="1"/>
  <c r="E384" i="76" s="1"/>
  <c r="W73" i="66"/>
  <c r="I464" i="41"/>
  <c r="S16" i="66"/>
  <c r="J7" i="8"/>
  <c r="W16" i="66"/>
  <c r="P16" i="66"/>
  <c r="V16" i="66" s="1"/>
  <c r="N16" i="66"/>
  <c r="E327" i="76" s="1"/>
  <c r="J456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X16" i="66"/>
  <c r="T29" i="66"/>
  <c r="X25" i="66"/>
  <c r="C17" i="8"/>
  <c r="T16" i="66"/>
  <c r="L184" i="66"/>
  <c r="S89" i="66"/>
  <c r="P89" i="66"/>
  <c r="W89" i="66"/>
  <c r="N89" i="66"/>
  <c r="L136" i="66"/>
  <c r="O217" i="66"/>
  <c r="D17" i="8"/>
  <c r="M136" i="66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V281" i="66" l="1"/>
  <c r="X281" i="66" s="1"/>
  <c r="J5" i="8"/>
  <c r="I5" i="8"/>
  <c r="N88" i="66"/>
  <c r="E399" i="76" s="1"/>
  <c r="X41" i="66"/>
  <c r="O221" i="66"/>
  <c r="V221" i="66" s="1"/>
  <c r="X221" i="66" s="1"/>
  <c r="E388" i="76"/>
  <c r="O160" i="66"/>
  <c r="U160" i="66" s="1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U221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Q256" i="66" l="1"/>
  <c r="R256" i="66" s="1"/>
  <c r="T256" i="66" s="1"/>
  <c r="Q160" i="66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65" i="72"/>
  <c r="G96" i="72"/>
  <c r="G251" i="72"/>
  <c r="G282" i="72"/>
  <c r="G189" i="72"/>
  <c r="G220" i="72"/>
  <c r="J4" i="58"/>
  <c r="J4" i="37"/>
  <c r="I4" i="58"/>
  <c r="I4" i="37"/>
  <c r="G34" i="72"/>
  <c r="G3" i="72"/>
  <c r="H221" i="72" l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4" i="58"/>
  <c r="H4" i="37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I4" i="41"/>
  <c r="D45" i="39" s="1"/>
  <c r="F53" i="66"/>
  <c r="E19" i="53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F197" i="66"/>
  <c r="N4" i="58"/>
  <c r="E25" i="53"/>
  <c r="L45" i="39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31" i="53"/>
  <c r="F101" i="66"/>
  <c r="J4" i="41"/>
  <c r="E45" i="39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37" i="53"/>
  <c r="F245" i="66"/>
  <c r="O4" i="58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M45" i="39" l="1"/>
  <c r="M56" i="39" s="1"/>
  <c r="E268" i="76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76" i="76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L59" i="39"/>
  <c r="L60" i="39" s="1"/>
  <c r="E158" i="38"/>
  <c r="L56" i="39"/>
  <c r="D56" i="39"/>
  <c r="E107" i="38"/>
  <c r="D59" i="39"/>
  <c r="D60" i="39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7" i="53"/>
  <c r="F5" i="66"/>
  <c r="H4" i="41"/>
  <c r="K45" i="39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M4" i="58"/>
  <c r="F149" i="66"/>
  <c r="E13" i="53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4" i="38"/>
  <c r="E59" i="39"/>
  <c r="E60" i="39" s="1"/>
  <c r="E56" i="39"/>
  <c r="E220" i="76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24" i="76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M59" i="39"/>
  <c r="M60" i="39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175" i="38" l="1"/>
  <c r="E252" i="72"/>
  <c r="F252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35" i="72"/>
  <c r="F35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57" i="39"/>
  <c r="E58" i="39"/>
  <c r="E707" i="76"/>
  <c r="J53" i="66"/>
  <c r="I466" i="37"/>
  <c r="I474" i="37"/>
  <c r="D19" i="53"/>
  <c r="F19" i="53" s="1"/>
  <c r="K59" i="39"/>
  <c r="K60" i="39" s="1"/>
  <c r="K56" i="39"/>
  <c r="E141" i="38"/>
  <c r="L57" i="39"/>
  <c r="L58" i="39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758" i="76"/>
  <c r="D25" i="53"/>
  <c r="F25" i="53" s="1"/>
  <c r="I474" i="58"/>
  <c r="J197" i="66"/>
  <c r="I466" i="58"/>
  <c r="E283" i="72"/>
  <c r="F283" i="72" s="1"/>
  <c r="E172" i="7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21" i="72"/>
  <c r="F221" i="72" s="1"/>
  <c r="E66" i="72"/>
  <c r="F66" i="72" s="1"/>
  <c r="E775" i="76"/>
  <c r="D37" i="53"/>
  <c r="F37" i="53" s="1"/>
  <c r="J245" i="66"/>
  <c r="J474" i="58"/>
  <c r="J466" i="58"/>
  <c r="M57" i="39"/>
  <c r="M58" i="39"/>
  <c r="E190" i="72"/>
  <c r="F190" i="72" s="1"/>
  <c r="E724" i="76"/>
  <c r="J466" i="37"/>
  <c r="D31" i="53"/>
  <c r="F31" i="53" s="1"/>
  <c r="H37" i="53" s="1"/>
  <c r="J474" i="37"/>
  <c r="J101" i="66"/>
  <c r="C45" i="39"/>
  <c r="D57" i="39"/>
  <c r="D58" i="39"/>
  <c r="E4" i="72"/>
  <c r="F4" i="72" s="1"/>
  <c r="E129" i="72" l="1"/>
  <c r="F129" i="72" s="1"/>
  <c r="F55" i="66"/>
  <c r="E78" i="76" s="1"/>
  <c r="I479" i="37"/>
  <c r="I474" i="4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36" i="72"/>
  <c r="F36" i="72" s="1"/>
  <c r="I466" i="41"/>
  <c r="I489" i="37"/>
  <c r="F54" i="66"/>
  <c r="C56" i="39"/>
  <c r="E90" i="38"/>
  <c r="C59" i="39"/>
  <c r="C60" i="39" s="1"/>
  <c r="S53" i="66"/>
  <c r="W53" i="66"/>
  <c r="S101" i="66"/>
  <c r="W101" i="66"/>
  <c r="J466" i="41"/>
  <c r="J489" i="58"/>
  <c r="F246" i="66"/>
  <c r="E253" i="72"/>
  <c r="F253" i="72" s="1"/>
  <c r="I489" i="58"/>
  <c r="F198" i="66"/>
  <c r="E98" i="72"/>
  <c r="F98" i="72" s="1"/>
  <c r="E741" i="76"/>
  <c r="J149" i="66"/>
  <c r="D13" i="53"/>
  <c r="F13" i="53" s="1"/>
  <c r="H7" i="53" s="1"/>
  <c r="H474" i="58"/>
  <c r="H466" i="58"/>
  <c r="F103" i="66"/>
  <c r="E126" i="76" s="1"/>
  <c r="J479" i="37"/>
  <c r="J474" i="41"/>
  <c r="J479" i="58"/>
  <c r="F247" i="66"/>
  <c r="E270" i="76" s="1"/>
  <c r="S197" i="66"/>
  <c r="W197" i="66"/>
  <c r="K58" i="39"/>
  <c r="K57" i="39"/>
  <c r="E160" i="72"/>
  <c r="F160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S245" i="66"/>
  <c r="W245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I479" i="58"/>
  <c r="F199" i="66"/>
  <c r="E222" i="76" s="1"/>
  <c r="J489" i="37"/>
  <c r="F102" i="66"/>
  <c r="H31" i="53"/>
  <c r="G31" i="53" s="1"/>
  <c r="G37" i="53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H19" i="53"/>
  <c r="G19" i="53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H25" i="53"/>
  <c r="G25" i="53" s="1"/>
  <c r="E5" i="72" l="1"/>
  <c r="F5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84" i="72"/>
  <c r="F284" i="72" s="1"/>
  <c r="E349" i="38"/>
  <c r="E355" i="38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J489" i="41"/>
  <c r="E337" i="38"/>
  <c r="E343" i="38"/>
  <c r="E221" i="76"/>
  <c r="L198" i="66"/>
  <c r="P198" i="66" s="1"/>
  <c r="E690" i="76"/>
  <c r="J5" i="66"/>
  <c r="D7" i="53"/>
  <c r="F7" i="53" s="1"/>
  <c r="H474" i="37"/>
  <c r="H466" i="37"/>
  <c r="C58" i="39"/>
  <c r="C57" i="39"/>
  <c r="E77" i="76"/>
  <c r="L54" i="66"/>
  <c r="P54" i="66" s="1"/>
  <c r="E222" i="72"/>
  <c r="F222" i="72" s="1"/>
  <c r="I479" i="41"/>
  <c r="E366" i="38"/>
  <c r="I480" i="37"/>
  <c r="L102" i="66"/>
  <c r="P102" i="66" s="1"/>
  <c r="E125" i="76"/>
  <c r="E384" i="38"/>
  <c r="I480" i="58"/>
  <c r="E385" i="38" s="1"/>
  <c r="H489" i="58"/>
  <c r="F150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I489" i="41"/>
  <c r="E191" i="72"/>
  <c r="F191" i="72" s="1"/>
  <c r="E331" i="38"/>
  <c r="E325" i="38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F151" i="66"/>
  <c r="E174" i="76" s="1"/>
  <c r="H479" i="58"/>
  <c r="J479" i="41"/>
  <c r="E390" i="38"/>
  <c r="J480" i="58"/>
  <c r="E391" i="38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19" i="38"/>
  <c r="E313" i="38"/>
  <c r="E67" i="72"/>
  <c r="F67" i="72" s="1"/>
  <c r="S149" i="66"/>
  <c r="W149" i="66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J480" i="37"/>
  <c r="E372" i="38"/>
  <c r="L246" i="66"/>
  <c r="P246" i="66" s="1"/>
  <c r="E269" i="76"/>
  <c r="N198" i="66" l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N246" i="66"/>
  <c r="E557" i="76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54" i="72"/>
  <c r="F254" i="72" s="1"/>
  <c r="E285" i="72"/>
  <c r="F285" i="72" s="1"/>
  <c r="E131" i="72"/>
  <c r="F131" i="72" s="1"/>
  <c r="L150" i="66"/>
  <c r="P150" i="66" s="1"/>
  <c r="V150" i="66" s="1"/>
  <c r="X150" i="66" s="1"/>
  <c r="E173" i="76"/>
  <c r="I480" i="41"/>
  <c r="E367" i="38"/>
  <c r="E99" i="72"/>
  <c r="F99" i="72" s="1"/>
  <c r="E955" i="76"/>
  <c r="M245" i="66"/>
  <c r="E966" i="76"/>
  <c r="K55" i="66"/>
  <c r="N55" i="66" s="1"/>
  <c r="E509" i="76"/>
  <c r="E949" i="76"/>
  <c r="E37" i="76"/>
  <c r="L245" i="66"/>
  <c r="J486" i="58"/>
  <c r="E161" i="72"/>
  <c r="F161" i="72" s="1"/>
  <c r="E925" i="76"/>
  <c r="I486" i="58"/>
  <c r="L197" i="66"/>
  <c r="E31" i="7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91" i="76"/>
  <c r="K266" i="66"/>
  <c r="N266" i="66" s="1"/>
  <c r="E577" i="76" s="1"/>
  <c r="H480" i="58"/>
  <c r="E379" i="38" s="1"/>
  <c r="E378" i="38"/>
  <c r="E931" i="76"/>
  <c r="M197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66" i="41"/>
  <c r="F6" i="66"/>
  <c r="H489" i="37"/>
  <c r="H489" i="41" s="1"/>
  <c r="E972" i="76"/>
  <c r="K103" i="66"/>
  <c r="N103" i="66" s="1"/>
  <c r="I486" i="37"/>
  <c r="L53" i="66"/>
  <c r="E13" i="76"/>
  <c r="E913" i="76"/>
  <c r="E990" i="76"/>
  <c r="K247" i="66"/>
  <c r="N247" i="66" s="1"/>
  <c r="E558" i="7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985" i="76"/>
  <c r="K218" i="66"/>
  <c r="N218" i="66" s="1"/>
  <c r="E529" i="76" s="1"/>
  <c r="N54" i="66"/>
  <c r="H479" i="37"/>
  <c r="H474" i="41"/>
  <c r="F7" i="66"/>
  <c r="E919" i="76"/>
  <c r="C20" i="8"/>
  <c r="M53" i="66"/>
  <c r="E984" i="76"/>
  <c r="K199" i="66"/>
  <c r="N199" i="66" s="1"/>
  <c r="E510" i="76" s="1"/>
  <c r="H13" i="53"/>
  <c r="G13" i="53" s="1"/>
  <c r="G7" i="53"/>
  <c r="E943" i="76"/>
  <c r="D20" i="8"/>
  <c r="M101" i="66"/>
  <c r="E373" i="38"/>
  <c r="J480" i="4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N102" i="66"/>
  <c r="W5" i="66"/>
  <c r="S5" i="66"/>
  <c r="E937" i="76"/>
  <c r="J486" i="37"/>
  <c r="E19" i="76"/>
  <c r="L101" i="66"/>
  <c r="N101" i="66" l="1"/>
  <c r="P101" i="66"/>
  <c r="O198" i="66"/>
  <c r="V198" i="66" s="1"/>
  <c r="X198" i="66" s="1"/>
  <c r="P53" i="66"/>
  <c r="N53" i="66"/>
  <c r="P197" i="66"/>
  <c r="N197" i="66"/>
  <c r="N245" i="66"/>
  <c r="P245" i="66"/>
  <c r="J486" i="41"/>
  <c r="Z102" i="66"/>
  <c r="I486" i="4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7" i="72"/>
  <c r="F7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23" i="72"/>
  <c r="F223" i="72" s="1"/>
  <c r="E973" i="76"/>
  <c r="K122" i="66"/>
  <c r="N122" i="6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967" i="76"/>
  <c r="K74" i="66"/>
  <c r="N74" i="66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95" i="38"/>
  <c r="E289" i="38"/>
  <c r="E414" i="76"/>
  <c r="Y103" i="66"/>
  <c r="Y247" i="66"/>
  <c r="Z103" i="66"/>
  <c r="Z247" i="66"/>
  <c r="E978" i="76"/>
  <c r="K151" i="66"/>
  <c r="N151" i="66" s="1"/>
  <c r="E462" i="76" s="1"/>
  <c r="E301" i="38"/>
  <c r="E307" i="38"/>
  <c r="E979" i="76"/>
  <c r="K170" i="66"/>
  <c r="N170" i="66" s="1"/>
  <c r="E481" i="76" s="1"/>
  <c r="O246" i="66"/>
  <c r="N150" i="66"/>
  <c r="E192" i="72"/>
  <c r="F192" i="72" s="1"/>
  <c r="Y55" i="66"/>
  <c r="E366" i="76"/>
  <c r="Y199" i="66"/>
  <c r="Z199" i="66"/>
  <c r="Z55" i="66"/>
  <c r="I9" i="8"/>
  <c r="F18" i="39"/>
  <c r="H480" i="37"/>
  <c r="H479" i="41"/>
  <c r="E360" i="38"/>
  <c r="L6" i="66"/>
  <c r="P6" i="66" s="1"/>
  <c r="V6" i="66" s="1"/>
  <c r="X6" i="66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Y54" i="66"/>
  <c r="E365" i="76"/>
  <c r="Z54" i="66"/>
  <c r="O54" i="66"/>
  <c r="Z198" i="66"/>
  <c r="Y198" i="66"/>
  <c r="E413" i="76"/>
  <c r="O102" i="66"/>
  <c r="Y102" i="66"/>
  <c r="Y246" i="66"/>
  <c r="Z246" i="66"/>
  <c r="G18" i="39"/>
  <c r="J9" i="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U198" i="66" l="1"/>
  <c r="Q198" i="66"/>
  <c r="Z101" i="66"/>
  <c r="O101" i="66"/>
  <c r="Z245" i="66"/>
  <c r="Y101" i="66"/>
  <c r="Y245" i="66"/>
  <c r="E412" i="76"/>
  <c r="O245" i="66"/>
  <c r="E556" i="7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O197" i="66"/>
  <c r="E508" i="76"/>
  <c r="Y53" i="66"/>
  <c r="E364" i="76"/>
  <c r="Y197" i="66"/>
  <c r="O53" i="66"/>
  <c r="Z197" i="66"/>
  <c r="Z53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N6" i="66"/>
  <c r="E317" i="76" s="1"/>
  <c r="V54" i="66"/>
  <c r="X54" i="66" s="1"/>
  <c r="U54" i="66"/>
  <c r="Q54" i="66"/>
  <c r="E361" i="38"/>
  <c r="H480" i="41"/>
  <c r="E433" i="76"/>
  <c r="Y122" i="66"/>
  <c r="Z266" i="66"/>
  <c r="Y266" i="66"/>
  <c r="Z122" i="66"/>
  <c r="E39" i="72"/>
  <c r="F3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8" i="72"/>
  <c r="F8" i="72" s="1"/>
  <c r="E286" i="72"/>
  <c r="F286" i="72" s="1"/>
  <c r="E256" i="72"/>
  <c r="F256" i="72" s="1"/>
  <c r="E461" i="76"/>
  <c r="V246" i="66"/>
  <c r="X246" i="66" s="1"/>
  <c r="Q246" i="66"/>
  <c r="U246" i="66"/>
  <c r="E907" i="76"/>
  <c r="M149" i="66"/>
  <c r="Y74" i="66"/>
  <c r="Z218" i="66"/>
  <c r="Z74" i="66"/>
  <c r="Y218" i="66"/>
  <c r="E385" i="76"/>
  <c r="Q102" i="66"/>
  <c r="V102" i="66"/>
  <c r="X102" i="66" s="1"/>
  <c r="U102" i="66"/>
  <c r="E901" i="76"/>
  <c r="L149" i="66"/>
  <c r="E25" i="76"/>
  <c r="H486" i="58"/>
  <c r="E960" i="76"/>
  <c r="K7" i="66"/>
  <c r="N7" i="66" s="1"/>
  <c r="E889" i="76"/>
  <c r="L5" i="66"/>
  <c r="H486" i="37"/>
  <c r="H486" i="41" s="1"/>
  <c r="E7" i="76"/>
  <c r="E895" i="76"/>
  <c r="M5" i="66"/>
  <c r="B20" i="8"/>
  <c r="R5" i="66" l="1"/>
  <c r="T5" i="66" s="1"/>
  <c r="P5" i="66"/>
  <c r="V5" i="66" s="1"/>
  <c r="X5" i="66" s="1"/>
  <c r="N5" i="66"/>
  <c r="R149" i="66"/>
  <c r="T149" i="66" s="1"/>
  <c r="P149" i="66"/>
  <c r="V149" i="66" s="1"/>
  <c r="X149" i="66" s="1"/>
  <c r="N149" i="66"/>
  <c r="U101" i="66"/>
  <c r="Q101" i="66"/>
  <c r="R101" i="66" s="1"/>
  <c r="T101" i="66" s="1"/>
  <c r="V101" i="66"/>
  <c r="X101" i="66" s="1"/>
  <c r="Q53" i="66"/>
  <c r="R53" i="66" s="1"/>
  <c r="T53" i="66" s="1"/>
  <c r="U53" i="66"/>
  <c r="V53" i="66"/>
  <c r="X53" i="66" s="1"/>
  <c r="H9" i="8"/>
  <c r="U197" i="66"/>
  <c r="Q197" i="66"/>
  <c r="R197" i="66" s="1"/>
  <c r="T197" i="66" s="1"/>
  <c r="V197" i="66"/>
  <c r="X197" i="66" s="1"/>
  <c r="Q245" i="66"/>
  <c r="R245" i="66" s="1"/>
  <c r="T245" i="66" s="1"/>
  <c r="V245" i="66"/>
  <c r="X245" i="66" s="1"/>
  <c r="U245" i="66"/>
  <c r="O6" i="66"/>
  <c r="U6" i="66" s="1"/>
  <c r="O150" i="66"/>
  <c r="U150" i="66" s="1"/>
  <c r="Z150" i="66"/>
  <c r="Z6" i="66"/>
  <c r="Y6" i="66"/>
  <c r="Y150" i="66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93" i="72"/>
  <c r="F193" i="72" s="1"/>
  <c r="Y151" i="66"/>
  <c r="Z151" i="66"/>
  <c r="Z7" i="66"/>
  <c r="Y7" i="66"/>
  <c r="E318" i="76"/>
  <c r="E101" i="72"/>
  <c r="F101" i="72" s="1"/>
  <c r="E133" i="72"/>
  <c r="F133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961" i="76"/>
  <c r="K26" i="66"/>
  <c r="N26" i="66" s="1"/>
  <c r="Q6" i="66" l="1"/>
  <c r="O5" i="66"/>
  <c r="Y149" i="66"/>
  <c r="E316" i="76"/>
  <c r="Z5" i="66"/>
  <c r="Z149" i="66"/>
  <c r="Y5" i="66"/>
  <c r="E460" i="76"/>
  <c r="O149" i="66"/>
  <c r="Q150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26" i="72"/>
  <c r="F226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337" i="76"/>
  <c r="Y170" i="66"/>
  <c r="Z26" i="66"/>
  <c r="Z170" i="66"/>
  <c r="Y26" i="66"/>
  <c r="E9" i="72"/>
  <c r="F9" i="72" s="1"/>
  <c r="E40" i="72"/>
  <c r="F40" i="72" s="1"/>
  <c r="E71" i="72"/>
  <c r="F71" i="72" s="1"/>
  <c r="E257" i="72"/>
  <c r="F257" i="72" s="1"/>
  <c r="E287" i="72"/>
  <c r="F287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Q5" i="66" l="1"/>
  <c r="U5" i="66"/>
  <c r="U149" i="66"/>
  <c r="Q149" i="66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94" i="72"/>
  <c r="F194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65" i="72"/>
  <c r="F165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41" i="72" l="1"/>
  <c r="F41" i="72" s="1"/>
  <c r="E227" i="72"/>
  <c r="F227" i="72" s="1"/>
  <c r="E72" i="72"/>
  <c r="F7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58" i="72"/>
  <c r="F258" i="72" s="1"/>
  <c r="E288" i="72"/>
  <c r="F288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35" i="72"/>
  <c r="F135" i="72" s="1"/>
  <c r="E10" i="72"/>
  <c r="F10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3" i="72"/>
  <c r="F10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66" i="72"/>
  <c r="F166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89" i="72"/>
  <c r="F289" i="72" s="1"/>
  <c r="E11" i="72"/>
  <c r="F11" i="72" s="1"/>
  <c r="E196" i="72"/>
  <c r="F196" i="72" s="1"/>
  <c r="E228" i="72"/>
  <c r="F22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6" i="72"/>
  <c r="F136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67" i="72"/>
  <c r="F167" i="72" s="1"/>
  <c r="E104" i="72"/>
  <c r="F10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4" i="72"/>
  <c r="F7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43" i="72"/>
  <c r="F4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2" i="72"/>
  <c r="F1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29" i="72"/>
  <c r="F22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7" i="72"/>
  <c r="F137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3" i="72" l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62" i="72"/>
  <c r="F262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44" i="72"/>
  <c r="F44" i="72" s="1"/>
  <c r="E105" i="72"/>
  <c r="F105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92" i="72"/>
  <c r="F292" i="72" s="1"/>
  <c r="E199" i="72"/>
  <c r="F199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69" i="72"/>
  <c r="F169" i="72" s="1"/>
  <c r="E76" i="72"/>
  <c r="F76" i="72" s="1"/>
  <c r="E14" i="72" l="1"/>
  <c r="F14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39" i="72"/>
  <c r="F139" i="72" s="1"/>
  <c r="E45" i="72"/>
  <c r="F45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3" i="72"/>
  <c r="F263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1" i="72"/>
  <c r="F231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5" i="72"/>
  <c r="F15" i="72" s="1"/>
  <c r="E170" i="72"/>
  <c r="F170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40" i="72"/>
  <c r="F140" i="72" s="1"/>
  <c r="E201" i="72"/>
  <c r="F201" i="72" s="1"/>
  <c r="E264" i="72"/>
  <c r="F264" i="72" s="1"/>
  <c r="E78" i="72"/>
  <c r="F78" i="72" s="1"/>
  <c r="E108" i="72"/>
  <c r="F10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94" i="72"/>
  <c r="F294" i="72" s="1"/>
  <c r="E47" i="72" l="1"/>
  <c r="F47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71" i="72"/>
  <c r="F17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6" i="72"/>
  <c r="F1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02" i="72"/>
  <c r="F202" i="72" s="1"/>
  <c r="G203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95" i="72"/>
  <c r="F295" i="72" s="1"/>
  <c r="E109" i="72"/>
  <c r="F109" i="72" s="1"/>
  <c r="E234" i="72"/>
  <c r="F23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9" i="72"/>
  <c r="F79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H204" i="72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7" i="72"/>
  <c r="F17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6" i="72"/>
  <c r="F266" i="72" s="1"/>
  <c r="E50" i="72" l="1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0" i="72"/>
  <c r="F80" i="72" s="1"/>
  <c r="E235" i="72"/>
  <c r="F235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43" i="72"/>
  <c r="F143" i="72" s="1"/>
  <c r="E204" i="72"/>
  <c r="F204" i="72" s="1"/>
  <c r="E296" i="72"/>
  <c r="F296" i="72" s="1"/>
  <c r="E110" i="72"/>
  <c r="F110" i="72" s="1"/>
  <c r="E173" i="72"/>
  <c r="F173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8" i="72" l="1"/>
  <c r="F18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7" i="72"/>
  <c r="F26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51" i="72"/>
  <c r="F51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9" i="72" l="1"/>
  <c r="F1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97" i="72"/>
  <c r="F297" i="72" s="1"/>
  <c r="E144" i="72"/>
  <c r="F144" i="72" s="1"/>
  <c r="E236" i="72"/>
  <c r="F236" i="72" s="1"/>
  <c r="E174" i="72"/>
  <c r="F17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1" i="72"/>
  <c r="F111" i="72" s="1"/>
  <c r="E205" i="72"/>
  <c r="F205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0" i="72"/>
  <c r="F20" i="72" s="1"/>
  <c r="E82" i="72"/>
  <c r="F8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52" i="72"/>
  <c r="F5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06" i="72" l="1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69" i="72"/>
  <c r="F269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98" i="72"/>
  <c r="F298" i="72" s="1"/>
  <c r="E175" i="72"/>
  <c r="F175" i="72" s="1"/>
  <c r="E112" i="72"/>
  <c r="F112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1" i="72"/>
  <c r="F21" i="72" s="1"/>
  <c r="E238" i="72"/>
  <c r="F238" i="72" s="1"/>
  <c r="E83" i="72"/>
  <c r="F8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7" i="72"/>
  <c r="F207" i="72" s="1"/>
  <c r="E270" i="72" l="1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113" i="72"/>
  <c r="F113" i="72" s="1"/>
  <c r="E54" i="72"/>
  <c r="F54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99" i="72"/>
  <c r="F299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2" i="72"/>
  <c r="F22" i="72" s="1"/>
  <c r="E84" i="72"/>
  <c r="F8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8" i="72"/>
  <c r="F208" i="72" s="1"/>
  <c r="E239" i="72"/>
  <c r="F239" i="72" s="1"/>
  <c r="E177" i="72"/>
  <c r="F177" i="72" s="1"/>
  <c r="G55" i="72"/>
  <c r="H56" i="72" s="1"/>
  <c r="I57" i="72" s="1"/>
  <c r="J58" i="72" s="1"/>
  <c r="K59" i="72" s="1"/>
  <c r="L60" i="72" s="1"/>
  <c r="M61" i="72" s="1"/>
  <c r="N62" i="72" s="1"/>
  <c r="O63" i="72" s="1"/>
  <c r="E148" i="72"/>
  <c r="F14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3" i="72" l="1"/>
  <c r="H24" i="72" s="1"/>
  <c r="I25" i="72" s="1"/>
  <c r="J26" i="72" s="1"/>
  <c r="K27" i="72" s="1"/>
  <c r="L28" i="72" s="1"/>
  <c r="M29" i="72" s="1"/>
  <c r="N30" i="72" s="1"/>
  <c r="O31" i="72" s="1"/>
  <c r="P32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9" i="72"/>
  <c r="H150" i="72" s="1"/>
  <c r="I151" i="72" s="1"/>
  <c r="J152" i="72" s="1"/>
  <c r="K153" i="72" s="1"/>
  <c r="L154" i="72" s="1"/>
  <c r="M155" i="72" s="1"/>
  <c r="N156" i="72" s="1"/>
  <c r="E300" i="72"/>
  <c r="F300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3" i="72" l="1"/>
  <c r="F23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49" i="72"/>
  <c r="F149" i="72" s="1"/>
  <c r="E209" i="72"/>
  <c r="F209" i="72" s="1"/>
  <c r="E273" i="72"/>
  <c r="F273" i="72" s="1"/>
  <c r="E240" i="72"/>
  <c r="F240" i="72" s="1"/>
  <c r="E115" i="72"/>
  <c r="F115" i="72" s="1"/>
  <c r="E178" i="72"/>
  <c r="F178" i="72" s="1"/>
  <c r="E56" i="72"/>
  <c r="F56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74" i="72"/>
  <c r="H275" i="72" s="1"/>
  <c r="I276" i="72" s="1"/>
  <c r="J277" i="72" s="1"/>
  <c r="K278" i="72" s="1"/>
  <c r="L279" i="72" s="1"/>
  <c r="M280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150" i="72"/>
  <c r="H151" i="72" s="1"/>
  <c r="I152" i="72" s="1"/>
  <c r="J153" i="72" s="1"/>
  <c r="K154" i="72" s="1"/>
  <c r="L155" i="72" s="1"/>
  <c r="M156" i="72" s="1"/>
  <c r="E301" i="72"/>
  <c r="F301" i="72" s="1"/>
  <c r="G57" i="72"/>
  <c r="H58" i="72" s="1"/>
  <c r="I59" i="72" s="1"/>
  <c r="J60" i="72" s="1"/>
  <c r="K61" i="72" s="1"/>
  <c r="L62" i="72" s="1"/>
  <c r="M63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86" i="72"/>
  <c r="F86" i="72" s="1"/>
  <c r="G25" i="72" l="1"/>
  <c r="H26" i="72" s="1"/>
  <c r="I27" i="72" s="1"/>
  <c r="J28" i="72" s="1"/>
  <c r="K29" i="72" s="1"/>
  <c r="L30" i="72" s="1"/>
  <c r="M31" i="72" s="1"/>
  <c r="N32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57" i="72"/>
  <c r="F57" i="72" s="1"/>
  <c r="G58" i="72" s="1"/>
  <c r="H59" i="72" s="1"/>
  <c r="I60" i="72" s="1"/>
  <c r="J61" i="72" s="1"/>
  <c r="K62" i="72" s="1"/>
  <c r="L63" i="72" s="1"/>
  <c r="E116" i="72"/>
  <c r="F116" i="72" s="1"/>
  <c r="E210" i="72"/>
  <c r="F210" i="72" s="1"/>
  <c r="E150" i="72"/>
  <c r="F150" i="72" s="1"/>
  <c r="E274" i="72"/>
  <c r="F27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87" i="72"/>
  <c r="H88" i="72" s="1"/>
  <c r="I89" i="72" s="1"/>
  <c r="J90" i="72" s="1"/>
  <c r="K91" i="72" s="1"/>
  <c r="L92" i="72" s="1"/>
  <c r="M93" i="72" s="1"/>
  <c r="N94" i="72" s="1"/>
  <c r="E25" i="72"/>
  <c r="F25" i="72" s="1"/>
  <c r="E241" i="72"/>
  <c r="F241" i="72" s="1"/>
  <c r="G275" i="72" l="1"/>
  <c r="H276" i="72" s="1"/>
  <c r="I277" i="72" s="1"/>
  <c r="J278" i="72" s="1"/>
  <c r="K279" i="72" s="1"/>
  <c r="L280" i="72" s="1"/>
  <c r="G151" i="72"/>
  <c r="H152" i="72" s="1"/>
  <c r="I153" i="72" s="1"/>
  <c r="J154" i="72" s="1"/>
  <c r="K155" i="72" s="1"/>
  <c r="L156" i="72" s="1"/>
  <c r="G242" i="72"/>
  <c r="H243" i="72" s="1"/>
  <c r="I244" i="72" s="1"/>
  <c r="J245" i="72" s="1"/>
  <c r="K246" i="72" s="1"/>
  <c r="L247" i="72" s="1"/>
  <c r="M248" i="72" s="1"/>
  <c r="N249" i="72" s="1"/>
  <c r="G211" i="72"/>
  <c r="H212" i="72" s="1"/>
  <c r="I213" i="72" s="1"/>
  <c r="J214" i="72" s="1"/>
  <c r="K215" i="72" s="1"/>
  <c r="L216" i="72" s="1"/>
  <c r="M217" i="72" s="1"/>
  <c r="N218" i="72" s="1"/>
  <c r="G26" i="72"/>
  <c r="H27" i="72" s="1"/>
  <c r="I28" i="72" s="1"/>
  <c r="J29" i="72" s="1"/>
  <c r="K30" i="72" s="1"/>
  <c r="L31" i="72" s="1"/>
  <c r="M32" i="72" s="1"/>
  <c r="E58" i="72"/>
  <c r="F58" i="72" s="1"/>
  <c r="E87" i="72"/>
  <c r="F87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2" i="72"/>
  <c r="F302" i="72" s="1"/>
  <c r="E180" i="72"/>
  <c r="F180" i="72" s="1"/>
  <c r="G181" i="72" l="1"/>
  <c r="H182" i="72" s="1"/>
  <c r="I183" i="72" s="1"/>
  <c r="J184" i="72" s="1"/>
  <c r="K185" i="72" s="1"/>
  <c r="L186" i="72" s="1"/>
  <c r="M187" i="72" s="1"/>
  <c r="E211" i="72"/>
  <c r="F211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17" i="72"/>
  <c r="F117" i="72" s="1"/>
  <c r="E242" i="72"/>
  <c r="F242" i="72" s="1"/>
  <c r="G88" i="72"/>
  <c r="H89" i="72" s="1"/>
  <c r="I90" i="72" s="1"/>
  <c r="J91" i="72" s="1"/>
  <c r="K92" i="72" s="1"/>
  <c r="L93" i="72" s="1"/>
  <c r="M94" i="72" s="1"/>
  <c r="E151" i="72"/>
  <c r="F151" i="72" s="1"/>
  <c r="E26" i="72"/>
  <c r="F26" i="72" s="1"/>
  <c r="E275" i="72"/>
  <c r="F275" i="72" s="1"/>
  <c r="G59" i="72"/>
  <c r="H60" i="72" s="1"/>
  <c r="I61" i="72" s="1"/>
  <c r="J62" i="72" s="1"/>
  <c r="K63" i="72" s="1"/>
  <c r="E88" i="72" l="1"/>
  <c r="F88" i="72" s="1"/>
  <c r="G89" i="72" s="1"/>
  <c r="H90" i="72" s="1"/>
  <c r="I91" i="72" s="1"/>
  <c r="J92" i="72" s="1"/>
  <c r="K93" i="72" s="1"/>
  <c r="L94" i="72" s="1"/>
  <c r="E59" i="72"/>
  <c r="F59" i="72" s="1"/>
  <c r="G60" i="72" s="1"/>
  <c r="H61" i="72" s="1"/>
  <c r="I62" i="72" s="1"/>
  <c r="J63" i="72" s="1"/>
  <c r="G243" i="72"/>
  <c r="H244" i="72" s="1"/>
  <c r="I245" i="72" s="1"/>
  <c r="J246" i="72" s="1"/>
  <c r="K247" i="72" s="1"/>
  <c r="L248" i="72" s="1"/>
  <c r="M249" i="72" s="1"/>
  <c r="G118" i="72"/>
  <c r="H119" i="72" s="1"/>
  <c r="I120" i="72" s="1"/>
  <c r="J121" i="72" s="1"/>
  <c r="K122" i="72" s="1"/>
  <c r="L123" i="72" s="1"/>
  <c r="M124" i="72" s="1"/>
  <c r="N125" i="72" s="1"/>
  <c r="E303" i="72"/>
  <c r="F303" i="72" s="1"/>
  <c r="G27" i="72"/>
  <c r="H28" i="72" s="1"/>
  <c r="I29" i="72" s="1"/>
  <c r="J30" i="72" s="1"/>
  <c r="K31" i="72" s="1"/>
  <c r="L32" i="72" s="1"/>
  <c r="G212" i="72"/>
  <c r="H213" i="72" s="1"/>
  <c r="I214" i="72" s="1"/>
  <c r="J215" i="72" s="1"/>
  <c r="K216" i="72" s="1"/>
  <c r="L217" i="72" s="1"/>
  <c r="M218" i="72" s="1"/>
  <c r="G276" i="72"/>
  <c r="H277" i="72" s="1"/>
  <c r="I278" i="72" s="1"/>
  <c r="J279" i="72" s="1"/>
  <c r="K280" i="72" s="1"/>
  <c r="G152" i="72"/>
  <c r="H153" i="72" s="1"/>
  <c r="I154" i="72" s="1"/>
  <c r="J155" i="72" s="1"/>
  <c r="K156" i="72" s="1"/>
  <c r="E181" i="72"/>
  <c r="F181" i="72" s="1"/>
  <c r="E212" i="72" l="1"/>
  <c r="F212" i="72" s="1"/>
  <c r="G213" i="72" s="1"/>
  <c r="H214" i="72" s="1"/>
  <c r="I215" i="72" s="1"/>
  <c r="J216" i="72" s="1"/>
  <c r="K217" i="72" s="1"/>
  <c r="L218" i="72" s="1"/>
  <c r="E152" i="72"/>
  <c r="F152" i="72" s="1"/>
  <c r="G153" i="72" s="1"/>
  <c r="H154" i="72" s="1"/>
  <c r="I155" i="72" s="1"/>
  <c r="J156" i="72" s="1"/>
  <c r="E276" i="72"/>
  <c r="F276" i="72" s="1"/>
  <c r="E27" i="72"/>
  <c r="F27" i="72" s="1"/>
  <c r="E118" i="72"/>
  <c r="F118" i="72" s="1"/>
  <c r="E60" i="72"/>
  <c r="F60" i="72" s="1"/>
  <c r="E89" i="72"/>
  <c r="F89" i="72" s="1"/>
  <c r="G182" i="72"/>
  <c r="H183" i="72" s="1"/>
  <c r="I184" i="72" s="1"/>
  <c r="J185" i="72" s="1"/>
  <c r="K186" i="72" s="1"/>
  <c r="L187" i="72" s="1"/>
  <c r="E243" i="72"/>
  <c r="F243" i="72" s="1"/>
  <c r="G277" i="72"/>
  <c r="H278" i="72" s="1"/>
  <c r="I279" i="72" s="1"/>
  <c r="J280" i="72" s="1"/>
  <c r="G304" i="72"/>
  <c r="H305" i="72" s="1"/>
  <c r="I306" i="72" s="1"/>
  <c r="J307" i="72" s="1"/>
  <c r="K308" i="72" s="1"/>
  <c r="L309" i="72" s="1"/>
  <c r="M310" i="72" s="1"/>
  <c r="N311" i="72" s="1"/>
  <c r="E182" i="72" l="1"/>
  <c r="F182" i="72" s="1"/>
  <c r="G183" i="72" s="1"/>
  <c r="H184" i="72" s="1"/>
  <c r="I185" i="72" s="1"/>
  <c r="J186" i="72" s="1"/>
  <c r="K187" i="72" s="1"/>
  <c r="G28" i="72"/>
  <c r="H29" i="72" s="1"/>
  <c r="I30" i="72" s="1"/>
  <c r="J31" i="72" s="1"/>
  <c r="K32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90" i="72"/>
  <c r="H91" i="72" s="1"/>
  <c r="I92" i="72" s="1"/>
  <c r="J93" i="72" s="1"/>
  <c r="K94" i="72" s="1"/>
  <c r="E277" i="72"/>
  <c r="F277" i="72" s="1"/>
  <c r="E213" i="72"/>
  <c r="F213" i="72" s="1"/>
  <c r="G244" i="72"/>
  <c r="H245" i="72" s="1"/>
  <c r="I246" i="72" s="1"/>
  <c r="J247" i="72" s="1"/>
  <c r="K248" i="72" s="1"/>
  <c r="L249" i="72" s="1"/>
  <c r="G61" i="72"/>
  <c r="H62" i="72" s="1"/>
  <c r="I63" i="72" s="1"/>
  <c r="G119" i="72"/>
  <c r="H120" i="72" s="1"/>
  <c r="I121" i="72" s="1"/>
  <c r="J122" i="72" s="1"/>
  <c r="K123" i="72" s="1"/>
  <c r="L124" i="72" s="1"/>
  <c r="M125" i="72" s="1"/>
  <c r="E153" i="72"/>
  <c r="F153" i="72" s="1"/>
  <c r="E28" i="72" l="1"/>
  <c r="F28" i="72" s="1"/>
  <c r="E244" i="72"/>
  <c r="F244" i="72" s="1"/>
  <c r="G154" i="72"/>
  <c r="H155" i="72" s="1"/>
  <c r="I156" i="72" s="1"/>
  <c r="E119" i="72"/>
  <c r="F119" i="72" s="1"/>
  <c r="G214" i="72"/>
  <c r="H215" i="72" s="1"/>
  <c r="I216" i="72" s="1"/>
  <c r="J217" i="72" s="1"/>
  <c r="K218" i="72" s="1"/>
  <c r="G278" i="72"/>
  <c r="H279" i="72" s="1"/>
  <c r="I280" i="72" s="1"/>
  <c r="E183" i="72"/>
  <c r="F183" i="72" s="1"/>
  <c r="E90" i="72"/>
  <c r="F90" i="72" s="1"/>
  <c r="E61" i="72"/>
  <c r="F61" i="72" s="1"/>
  <c r="E305" i="72"/>
  <c r="F305" i="72" s="1"/>
  <c r="G29" i="72" l="1"/>
  <c r="H30" i="72" s="1"/>
  <c r="I31" i="72" s="1"/>
  <c r="J32" i="72" s="1"/>
  <c r="E278" i="72"/>
  <c r="F278" i="72" s="1"/>
  <c r="G306" i="72"/>
  <c r="H307" i="72" s="1"/>
  <c r="I308" i="72" s="1"/>
  <c r="J309" i="72" s="1"/>
  <c r="K310" i="72" s="1"/>
  <c r="L311" i="72" s="1"/>
  <c r="E214" i="72"/>
  <c r="F214" i="72" s="1"/>
  <c r="G91" i="72"/>
  <c r="H92" i="72" s="1"/>
  <c r="I93" i="72" s="1"/>
  <c r="J94" i="72" s="1"/>
  <c r="G120" i="72"/>
  <c r="H121" i="72" s="1"/>
  <c r="I122" i="72" s="1"/>
  <c r="J123" i="72" s="1"/>
  <c r="K124" i="72" s="1"/>
  <c r="L125" i="72" s="1"/>
  <c r="G62" i="72"/>
  <c r="H63" i="72" s="1"/>
  <c r="G184" i="72"/>
  <c r="H185" i="72" s="1"/>
  <c r="I186" i="72" s="1"/>
  <c r="J187" i="72" s="1"/>
  <c r="E154" i="72"/>
  <c r="F154" i="72" s="1"/>
  <c r="G245" i="72"/>
  <c r="H246" i="72" s="1"/>
  <c r="I247" i="72" s="1"/>
  <c r="J248" i="72" s="1"/>
  <c r="K249" i="72" s="1"/>
  <c r="E29" i="72" l="1"/>
  <c r="F29" i="72" s="1"/>
  <c r="G30" i="72" s="1"/>
  <c r="H31" i="72" s="1"/>
  <c r="I32" i="72" s="1"/>
  <c r="E245" i="72"/>
  <c r="F245" i="72" s="1"/>
  <c r="G246" i="72" s="1"/>
  <c r="H247" i="72" s="1"/>
  <c r="I248" i="72" s="1"/>
  <c r="J249" i="72" s="1"/>
  <c r="E62" i="72"/>
  <c r="F62" i="72" s="1"/>
  <c r="G63" i="72" s="1"/>
  <c r="E63" i="72" s="1"/>
  <c r="F63" i="72" s="1"/>
  <c r="AL63" i="72" s="1"/>
  <c r="E184" i="72"/>
  <c r="F184" i="72" s="1"/>
  <c r="G185" i="72" s="1"/>
  <c r="H186" i="72" s="1"/>
  <c r="I187" i="72" s="1"/>
  <c r="E120" i="72"/>
  <c r="F120" i="72" s="1"/>
  <c r="E91" i="72"/>
  <c r="F91" i="72" s="1"/>
  <c r="G155" i="72"/>
  <c r="H156" i="72" s="1"/>
  <c r="G215" i="72"/>
  <c r="H216" i="72" s="1"/>
  <c r="I217" i="72" s="1"/>
  <c r="J218" i="72" s="1"/>
  <c r="E306" i="72"/>
  <c r="F306" i="72" s="1"/>
  <c r="G279" i="72"/>
  <c r="H280" i="72" s="1"/>
  <c r="E30" i="72" l="1"/>
  <c r="F30" i="72" s="1"/>
  <c r="E279" i="72"/>
  <c r="F279" i="72" s="1"/>
  <c r="G280" i="72" s="1"/>
  <c r="E280" i="72" s="1"/>
  <c r="F280" i="72" s="1"/>
  <c r="E246" i="72"/>
  <c r="F246" i="72" s="1"/>
  <c r="E215" i="72"/>
  <c r="F215" i="72" s="1"/>
  <c r="E185" i="72"/>
  <c r="F185" i="72" s="1"/>
  <c r="E155" i="72"/>
  <c r="F155" i="72" s="1"/>
  <c r="G92" i="72"/>
  <c r="H93" i="72" s="1"/>
  <c r="I94" i="72" s="1"/>
  <c r="G307" i="72"/>
  <c r="H308" i="72" s="1"/>
  <c r="I309" i="72" s="1"/>
  <c r="J310" i="72" s="1"/>
  <c r="K311" i="72" s="1"/>
  <c r="G121" i="72"/>
  <c r="H122" i="72" s="1"/>
  <c r="I123" i="72" s="1"/>
  <c r="J124" i="72" s="1"/>
  <c r="K125" i="72" s="1"/>
  <c r="G31" i="72" l="1"/>
  <c r="H32" i="72" s="1"/>
  <c r="E121" i="72"/>
  <c r="F121" i="72" s="1"/>
  <c r="E307" i="72"/>
  <c r="F307" i="72" s="1"/>
  <c r="E92" i="72"/>
  <c r="F92" i="72" s="1"/>
  <c r="G156" i="72"/>
  <c r="E156" i="72" s="1"/>
  <c r="F156" i="72" s="1"/>
  <c r="G186" i="72"/>
  <c r="H187" i="72" s="1"/>
  <c r="G216" i="72"/>
  <c r="H217" i="72" s="1"/>
  <c r="I218" i="72" s="1"/>
  <c r="G247" i="72"/>
  <c r="H248" i="72" s="1"/>
  <c r="I249" i="72" s="1"/>
  <c r="E31" i="72" l="1"/>
  <c r="F31" i="72" s="1"/>
  <c r="E247" i="72"/>
  <c r="F247" i="72" s="1"/>
  <c r="E186" i="72"/>
  <c r="F186" i="72" s="1"/>
  <c r="G187" i="72" s="1"/>
  <c r="E187" i="72" s="1"/>
  <c r="F187" i="72" s="1"/>
  <c r="G93" i="72"/>
  <c r="H94" i="72" s="1"/>
  <c r="G308" i="72"/>
  <c r="H309" i="72" s="1"/>
  <c r="I310" i="72" s="1"/>
  <c r="J311" i="72" s="1"/>
  <c r="E216" i="72"/>
  <c r="F216" i="72" s="1"/>
  <c r="G122" i="72"/>
  <c r="H123" i="72" s="1"/>
  <c r="I124" i="72" s="1"/>
  <c r="J125" i="72" s="1"/>
  <c r="G32" i="72" l="1"/>
  <c r="E32" i="72" s="1"/>
  <c r="F32" i="72" s="1"/>
  <c r="AL32" i="72" s="1"/>
  <c r="E122" i="72"/>
  <c r="F122" i="72" s="1"/>
  <c r="E308" i="72"/>
  <c r="F308" i="72" s="1"/>
  <c r="G217" i="72"/>
  <c r="H218" i="72" s="1"/>
  <c r="E93" i="72"/>
  <c r="F93" i="72" s="1"/>
  <c r="G94" i="72" s="1"/>
  <c r="E94" i="72" s="1"/>
  <c r="F94" i="72" s="1"/>
  <c r="AL94" i="72" s="1"/>
  <c r="G248" i="72"/>
  <c r="H249" i="72" s="1"/>
  <c r="E248" i="72" l="1"/>
  <c r="F248" i="72" s="1"/>
  <c r="E217" i="72"/>
  <c r="F217" i="72" s="1"/>
  <c r="G218" i="72" s="1"/>
  <c r="E218" i="72" s="1"/>
  <c r="F218" i="72" s="1"/>
  <c r="G309" i="72"/>
  <c r="H310" i="72" s="1"/>
  <c r="I311" i="72" s="1"/>
  <c r="G123" i="72"/>
  <c r="H124" i="72" s="1"/>
  <c r="I125" i="72" s="1"/>
  <c r="E123" i="72" l="1"/>
  <c r="F123" i="72" s="1"/>
  <c r="E309" i="72"/>
  <c r="F309" i="72" s="1"/>
  <c r="G249" i="72"/>
  <c r="E249" i="72" s="1"/>
  <c r="F249" i="72" s="1"/>
  <c r="G310" i="72" l="1"/>
  <c r="H311" i="72" s="1"/>
  <c r="G124" i="72"/>
  <c r="H125" i="72" s="1"/>
  <c r="E124" i="72" l="1"/>
  <c r="F124" i="72" s="1"/>
  <c r="E310" i="72"/>
  <c r="F310" i="72" s="1"/>
  <c r="G125" i="72" l="1"/>
  <c r="E125" i="72" s="1"/>
  <c r="F125" i="72" s="1"/>
  <c r="G40" i="26" s="1" a="1"/>
  <c r="G40" i="26" s="1"/>
  <c r="H224" i="35" s="1"/>
  <c r="H41" i="26" a="1"/>
  <c r="H41" i="26" s="1"/>
  <c r="I225" i="35" s="1"/>
  <c r="D26" i="26" a="1"/>
  <c r="D26" i="26" s="1"/>
  <c r="H189" i="35" s="1"/>
  <c r="F26" i="26" a="1"/>
  <c r="F26" i="26" s="1"/>
  <c r="G210" i="35" s="1"/>
  <c r="D35" i="26" a="1"/>
  <c r="D35" i="26" s="1"/>
  <c r="G311" i="72"/>
  <c r="E311" i="72" s="1"/>
  <c r="F311" i="72" s="1"/>
  <c r="H40" i="26" s="1" a="1"/>
  <c r="H40" i="26" s="1"/>
  <c r="I224" i="35" s="1"/>
  <c r="J86" i="58" l="1"/>
  <c r="J85" i="58"/>
  <c r="J84" i="58"/>
  <c r="J83" i="58"/>
  <c r="I85" i="58"/>
  <c r="I83" i="58"/>
  <c r="I84" i="58"/>
  <c r="I86" i="58"/>
  <c r="G33" i="26" a="1"/>
  <c r="G33" i="26" s="1"/>
  <c r="H217" i="35" s="1"/>
  <c r="D36" i="26" a="1"/>
  <c r="D36" i="26" s="1"/>
  <c r="H199" i="35" s="1"/>
  <c r="E25" i="26" a="1"/>
  <c r="E25" i="26" s="1"/>
  <c r="I188" i="35" s="1"/>
  <c r="G35" i="26" a="1"/>
  <c r="G35" i="26" s="1"/>
  <c r="H34" i="26" a="1"/>
  <c r="H34" i="26" s="1"/>
  <c r="I218" i="35" s="1"/>
  <c r="D25" i="26" a="1"/>
  <c r="D25" i="26" s="1"/>
  <c r="H188" i="35" s="1"/>
  <c r="E34" i="26" a="1"/>
  <c r="E34" i="26" s="1"/>
  <c r="I197" i="35" s="1"/>
  <c r="D33" i="26" a="1"/>
  <c r="D33" i="26" s="1"/>
  <c r="H196" i="35" s="1"/>
  <c r="F29" i="26" a="1"/>
  <c r="F29" i="26" s="1"/>
  <c r="G213" i="35" s="1"/>
  <c r="D29" i="26" a="1"/>
  <c r="D29" i="26" s="1"/>
  <c r="H192" i="35" s="1"/>
  <c r="D38" i="26" a="1"/>
  <c r="D38" i="26" s="1"/>
  <c r="H201" i="35" s="1"/>
  <c r="G42" i="26" a="1"/>
  <c r="G42" i="26" s="1"/>
  <c r="H226" i="35" s="1"/>
  <c r="G25" i="26" a="1"/>
  <c r="G25" i="26" s="1"/>
  <c r="H209" i="35" s="1"/>
  <c r="H25" i="26" a="1"/>
  <c r="H25" i="26" s="1"/>
  <c r="I209" i="35" s="1"/>
  <c r="H28" i="26" a="1"/>
  <c r="H28" i="26" s="1"/>
  <c r="I212" i="35" s="1"/>
  <c r="G30" i="26" a="1"/>
  <c r="G30" i="26" s="1"/>
  <c r="H214" i="35" s="1"/>
  <c r="D24" i="26" a="1"/>
  <c r="D24" i="26" s="1"/>
  <c r="H187" i="35" s="1"/>
  <c r="F25" i="26" a="1"/>
  <c r="F25" i="26" s="1"/>
  <c r="G209" i="35" s="1"/>
  <c r="H30" i="26" a="1"/>
  <c r="H30" i="26" s="1"/>
  <c r="I214" i="35" s="1"/>
  <c r="H38" i="26" a="1"/>
  <c r="H38" i="26" s="1"/>
  <c r="I222" i="35" s="1"/>
  <c r="E36" i="26" a="1"/>
  <c r="E36" i="26" s="1"/>
  <c r="I199" i="35" s="1"/>
  <c r="E33" i="26" a="1"/>
  <c r="E33" i="26" s="1"/>
  <c r="I196" i="35" s="1"/>
  <c r="D23" i="26" a="1"/>
  <c r="D23" i="26" s="1"/>
  <c r="D31" i="26" a="1"/>
  <c r="D31" i="26" s="1"/>
  <c r="F41" i="26" a="1"/>
  <c r="F41" i="26" s="1"/>
  <c r="G225" i="35" s="1"/>
  <c r="E38" i="26" a="1"/>
  <c r="E38" i="26" s="1"/>
  <c r="I201" i="35" s="1"/>
  <c r="D28" i="26" a="1"/>
  <c r="D28" i="26" s="1"/>
  <c r="H191" i="35" s="1"/>
  <c r="G38" i="26" a="1"/>
  <c r="G38" i="26" s="1"/>
  <c r="H222" i="35" s="1"/>
  <c r="E28" i="26" a="1"/>
  <c r="E28" i="26" s="1"/>
  <c r="I191" i="35" s="1"/>
  <c r="F42" i="26" a="1"/>
  <c r="F42" i="26" s="1"/>
  <c r="G226" i="35" s="1"/>
  <c r="D32" i="26" a="1"/>
  <c r="D32" i="26" s="1"/>
  <c r="H195" i="35" s="1"/>
  <c r="E30" i="26" a="1"/>
  <c r="E30" i="26" s="1"/>
  <c r="I193" i="35" s="1"/>
  <c r="E31" i="26" a="1"/>
  <c r="E31" i="26" s="1"/>
  <c r="E37" i="26" a="1"/>
  <c r="E37" i="26" s="1"/>
  <c r="I200" i="35" s="1"/>
  <c r="F35" i="26" a="1"/>
  <c r="F35" i="26" s="1"/>
  <c r="H31" i="26" a="1"/>
  <c r="H31" i="26" s="1"/>
  <c r="I28" i="37"/>
  <c r="I29" i="37"/>
  <c r="I30" i="37"/>
  <c r="I27" i="37"/>
  <c r="F37" i="26" a="1"/>
  <c r="F37" i="26" s="1"/>
  <c r="G221" i="35" s="1"/>
  <c r="D39" i="26" a="1"/>
  <c r="D39" i="26" s="1"/>
  <c r="E23" i="26" a="1"/>
  <c r="E23" i="26" s="1"/>
  <c r="G27" i="26" a="1"/>
  <c r="G27" i="26" s="1"/>
  <c r="H42" i="26" a="1"/>
  <c r="H42" i="26" s="1"/>
  <c r="I226" i="35" s="1"/>
  <c r="F23" i="26" a="1"/>
  <c r="F23" i="26" s="1"/>
  <c r="D42" i="26" a="1"/>
  <c r="D42" i="26" s="1"/>
  <c r="H205" i="35" s="1"/>
  <c r="F34" i="26" a="1"/>
  <c r="F34" i="26" s="1"/>
  <c r="G218" i="35" s="1"/>
  <c r="H39" i="26" a="1"/>
  <c r="H39" i="26" s="1"/>
  <c r="D41" i="26" a="1"/>
  <c r="D41" i="26" s="1"/>
  <c r="H204" i="35" s="1"/>
  <c r="F24" i="26" a="1"/>
  <c r="F24" i="26" s="1"/>
  <c r="G208" i="35" s="1"/>
  <c r="F32" i="26" a="1"/>
  <c r="F32" i="26" s="1"/>
  <c r="G216" i="35" s="1"/>
  <c r="D27" i="26" a="1"/>
  <c r="D27" i="26" s="1"/>
  <c r="G24" i="26" a="1"/>
  <c r="G24" i="26" s="1"/>
  <c r="H208" i="35" s="1"/>
  <c r="G31" i="26" a="1"/>
  <c r="G31" i="26" s="1"/>
  <c r="G26" i="26" a="1"/>
  <c r="G26" i="26" s="1"/>
  <c r="H210" i="35" s="1"/>
  <c r="E29" i="26" a="1"/>
  <c r="E29" i="26" s="1"/>
  <c r="I192" i="35" s="1"/>
  <c r="E42" i="26" a="1"/>
  <c r="E42" i="26" s="1"/>
  <c r="I205" i="35" s="1"/>
  <c r="G36" i="26" a="1"/>
  <c r="G36" i="26" s="1"/>
  <c r="H220" i="35" s="1"/>
  <c r="H37" i="26" a="1"/>
  <c r="H37" i="26" s="1"/>
  <c r="I221" i="35" s="1"/>
  <c r="G32" i="26" a="1"/>
  <c r="G32" i="26" s="1"/>
  <c r="H216" i="35" s="1"/>
  <c r="D37" i="26" a="1"/>
  <c r="D37" i="26" s="1"/>
  <c r="H200" i="35" s="1"/>
  <c r="AL125" i="72"/>
  <c r="AL127" i="72" s="1"/>
  <c r="H32" i="26" a="1"/>
  <c r="H32" i="26" s="1"/>
  <c r="I216" i="35" s="1"/>
  <c r="H33" i="26" a="1"/>
  <c r="H33" i="26" s="1"/>
  <c r="I217" i="35" s="1"/>
  <c r="J87" i="58"/>
  <c r="J90" i="58"/>
  <c r="J89" i="58"/>
  <c r="J88" i="58"/>
  <c r="F39" i="26" a="1"/>
  <c r="F39" i="26" s="1"/>
  <c r="G37" i="26" a="1"/>
  <c r="G37" i="26" s="1"/>
  <c r="H221" i="35" s="1"/>
  <c r="E35" i="26" a="1"/>
  <c r="E35" i="26" s="1"/>
  <c r="D34" i="26" a="1"/>
  <c r="D34" i="26" s="1"/>
  <c r="H197" i="35" s="1"/>
  <c r="D30" i="26" a="1"/>
  <c r="D30" i="26" s="1"/>
  <c r="H193" i="35" s="1"/>
  <c r="F40" i="26" a="1"/>
  <c r="F40" i="26" s="1"/>
  <c r="G224" i="35" s="1"/>
  <c r="E26" i="26" a="1"/>
  <c r="E26" i="26" s="1"/>
  <c r="I189" i="35" s="1"/>
  <c r="G39" i="26" a="1"/>
  <c r="G39" i="26" s="1"/>
  <c r="E40" i="26" a="1"/>
  <c r="E40" i="26" s="1"/>
  <c r="I203" i="35" s="1"/>
  <c r="D40" i="26" a="1"/>
  <c r="D40" i="26" s="1"/>
  <c r="H203" i="35" s="1"/>
  <c r="F33" i="26" a="1"/>
  <c r="F33" i="26" s="1"/>
  <c r="G217" i="35" s="1"/>
  <c r="H28" i="58"/>
  <c r="H28" i="41" s="1"/>
  <c r="H30" i="58"/>
  <c r="H30" i="41" s="1"/>
  <c r="H29" i="58"/>
  <c r="H29" i="41" s="1"/>
  <c r="H27" i="58"/>
  <c r="H27" i="41" s="1"/>
  <c r="F27" i="26" a="1"/>
  <c r="F27" i="26" s="1"/>
  <c r="H29" i="26" a="1"/>
  <c r="H29" i="26" s="1"/>
  <c r="I213" i="35" s="1"/>
  <c r="H27" i="26" a="1"/>
  <c r="H27" i="26" s="1"/>
  <c r="G28" i="26" a="1"/>
  <c r="G28" i="26" s="1"/>
  <c r="H212" i="35" s="1"/>
  <c r="E39" i="26" a="1"/>
  <c r="E39" i="26" s="1"/>
  <c r="G41" i="26" a="1"/>
  <c r="G41" i="26" s="1"/>
  <c r="H225" i="35" s="1"/>
  <c r="E27" i="26" a="1"/>
  <c r="E27" i="26" s="1"/>
  <c r="H26" i="26" a="1"/>
  <c r="H26" i="26" s="1"/>
  <c r="I210" i="35" s="1"/>
  <c r="G29" i="26" a="1"/>
  <c r="G29" i="26" s="1"/>
  <c r="H213" i="35" s="1"/>
  <c r="H35" i="26" a="1"/>
  <c r="H35" i="26" s="1"/>
  <c r="H24" i="26" a="1"/>
  <c r="H24" i="26" s="1"/>
  <c r="I208" i="35" s="1"/>
  <c r="F30" i="26" a="1"/>
  <c r="F30" i="26" s="1"/>
  <c r="G214" i="35" s="1"/>
  <c r="H198" i="35"/>
  <c r="H23" i="26" a="1"/>
  <c r="H23" i="26" s="1"/>
  <c r="E24" i="26" a="1"/>
  <c r="E24" i="26" s="1"/>
  <c r="I187" i="35" s="1"/>
  <c r="F31" i="26" a="1"/>
  <c r="F31" i="26" s="1"/>
  <c r="G34" i="26" a="1"/>
  <c r="G34" i="26" s="1"/>
  <c r="H218" i="35" s="1"/>
  <c r="H36" i="26" a="1"/>
  <c r="H36" i="26" s="1"/>
  <c r="I220" i="35" s="1"/>
  <c r="G23" i="26" a="1"/>
  <c r="G23" i="26" s="1"/>
  <c r="E32" i="26" a="1"/>
  <c r="E32" i="26" s="1"/>
  <c r="I195" i="35" s="1"/>
  <c r="F28" i="26" a="1"/>
  <c r="F28" i="26" s="1"/>
  <c r="G212" i="35" s="1"/>
  <c r="F38" i="26" a="1"/>
  <c r="F38" i="26" s="1"/>
  <c r="G222" i="35" s="1"/>
  <c r="F36" i="26" a="1"/>
  <c r="F36" i="26" s="1"/>
  <c r="G220" i="35" s="1"/>
  <c r="E41" i="26" a="1"/>
  <c r="E41" i="26" s="1"/>
  <c r="I204" i="35" s="1"/>
  <c r="C53" i="26" l="1"/>
  <c r="H68" i="58"/>
  <c r="H68" i="41" s="1"/>
  <c r="H67" i="58"/>
  <c r="H67" i="41" s="1"/>
  <c r="H70" i="58"/>
  <c r="H70" i="41" s="1"/>
  <c r="H69" i="58"/>
  <c r="H69" i="41" s="1"/>
  <c r="H43" i="58"/>
  <c r="H43" i="41" s="1"/>
  <c r="H46" i="58"/>
  <c r="H46" i="41" s="1"/>
  <c r="H44" i="58"/>
  <c r="H44" i="41" s="1"/>
  <c r="H45" i="58"/>
  <c r="H45" i="41" s="1"/>
  <c r="I37" i="58"/>
  <c r="I35" i="58"/>
  <c r="I38" i="58"/>
  <c r="I36" i="58"/>
  <c r="H56" i="58"/>
  <c r="H56" i="41" s="1"/>
  <c r="H58" i="58"/>
  <c r="H58" i="41" s="1"/>
  <c r="H55" i="58"/>
  <c r="H55" i="41" s="1"/>
  <c r="H57" i="58"/>
  <c r="H57" i="41" s="1"/>
  <c r="I198" i="35"/>
  <c r="D53" i="26"/>
  <c r="J51" i="58"/>
  <c r="J53" i="58"/>
  <c r="J54" i="58"/>
  <c r="J52" i="58"/>
  <c r="I30" i="58"/>
  <c r="I30" i="41" s="1"/>
  <c r="I29" i="58"/>
  <c r="I27" i="58"/>
  <c r="I27" i="41" s="1"/>
  <c r="I28" i="58"/>
  <c r="H62" i="58"/>
  <c r="H62" i="41" s="1"/>
  <c r="H59" i="58"/>
  <c r="H59" i="41" s="1"/>
  <c r="H61" i="58"/>
  <c r="H61" i="41" s="1"/>
  <c r="H60" i="58"/>
  <c r="H60" i="41" s="1"/>
  <c r="J46" i="37"/>
  <c r="J45" i="37"/>
  <c r="J44" i="37"/>
  <c r="J43" i="37"/>
  <c r="C52" i="26"/>
  <c r="H194" i="35"/>
  <c r="I46" i="58"/>
  <c r="I45" i="58"/>
  <c r="I44" i="58"/>
  <c r="I43" i="58"/>
  <c r="I55" i="37"/>
  <c r="I56" i="37"/>
  <c r="I58" i="37"/>
  <c r="I57" i="37"/>
  <c r="F50" i="26"/>
  <c r="H207" i="35"/>
  <c r="J68" i="58"/>
  <c r="J67" i="58"/>
  <c r="J69" i="58"/>
  <c r="J70" i="58"/>
  <c r="J22" i="58"/>
  <c r="J20" i="58"/>
  <c r="J19" i="58"/>
  <c r="J21" i="58"/>
  <c r="I211" i="35"/>
  <c r="G51" i="26"/>
  <c r="I85" i="37"/>
  <c r="I85" i="41" s="1"/>
  <c r="I86" i="37"/>
  <c r="I86" i="41" s="1"/>
  <c r="I84" i="37"/>
  <c r="I84" i="41" s="1"/>
  <c r="I83" i="37"/>
  <c r="I83" i="41" s="1"/>
  <c r="I74" i="58"/>
  <c r="I73" i="58"/>
  <c r="I71" i="58"/>
  <c r="I72" i="58"/>
  <c r="H215" i="35"/>
  <c r="F52" i="26"/>
  <c r="I93" i="37"/>
  <c r="I92" i="37"/>
  <c r="I91" i="37"/>
  <c r="I94" i="37"/>
  <c r="I52" i="37"/>
  <c r="I51" i="37"/>
  <c r="I53" i="37"/>
  <c r="I54" i="37"/>
  <c r="C50" i="26"/>
  <c r="H186" i="35"/>
  <c r="J36" i="58"/>
  <c r="J35" i="58"/>
  <c r="J38" i="58"/>
  <c r="J37" i="58"/>
  <c r="J62" i="37"/>
  <c r="J61" i="37"/>
  <c r="J59" i="37"/>
  <c r="J60" i="37"/>
  <c r="I59" i="58"/>
  <c r="I62" i="58"/>
  <c r="I61" i="58"/>
  <c r="I60" i="58"/>
  <c r="I219" i="35"/>
  <c r="G53" i="26"/>
  <c r="J40" i="58"/>
  <c r="J42" i="58"/>
  <c r="J39" i="58"/>
  <c r="J41" i="58"/>
  <c r="J86" i="37"/>
  <c r="J86" i="41" s="1"/>
  <c r="J85" i="37"/>
  <c r="J85" i="41" s="1"/>
  <c r="J84" i="37"/>
  <c r="J84" i="41" s="1"/>
  <c r="J83" i="37"/>
  <c r="J83" i="41" s="1"/>
  <c r="G223" i="35"/>
  <c r="E54" i="26"/>
  <c r="H54" i="26" s="1"/>
  <c r="I72" i="37"/>
  <c r="I74" i="37"/>
  <c r="I73" i="37"/>
  <c r="I71" i="37"/>
  <c r="I22" i="58"/>
  <c r="I19" i="58"/>
  <c r="I21" i="58"/>
  <c r="I20" i="58"/>
  <c r="G207" i="35"/>
  <c r="E50" i="26"/>
  <c r="H50" i="26" s="1"/>
  <c r="I29" i="41"/>
  <c r="H91" i="58"/>
  <c r="H91" i="41" s="1"/>
  <c r="H94" i="58"/>
  <c r="H94" i="41" s="1"/>
  <c r="H92" i="58"/>
  <c r="H92" i="41" s="1"/>
  <c r="H93" i="58"/>
  <c r="H93" i="41" s="1"/>
  <c r="J57" i="37"/>
  <c r="J55" i="37"/>
  <c r="J58" i="37"/>
  <c r="J56" i="37"/>
  <c r="J25" i="58"/>
  <c r="J24" i="58"/>
  <c r="J23" i="58"/>
  <c r="J26" i="58"/>
  <c r="I23" i="37"/>
  <c r="I24" i="37"/>
  <c r="I26" i="37"/>
  <c r="I25" i="37"/>
  <c r="J87" i="37"/>
  <c r="J87" i="41" s="1"/>
  <c r="J89" i="37"/>
  <c r="J89" i="41" s="1"/>
  <c r="J90" i="37"/>
  <c r="J90" i="41" s="1"/>
  <c r="J88" i="37"/>
  <c r="J88" i="41" s="1"/>
  <c r="G215" i="35"/>
  <c r="E52" i="26"/>
  <c r="H52" i="26" s="1"/>
  <c r="I40" i="58"/>
  <c r="I39" i="58"/>
  <c r="I42" i="58"/>
  <c r="I41" i="58"/>
  <c r="E51" i="26"/>
  <c r="H51" i="26" s="1"/>
  <c r="G211" i="35"/>
  <c r="H223" i="35"/>
  <c r="F54" i="26"/>
  <c r="I52" i="58"/>
  <c r="I54" i="58"/>
  <c r="I53" i="58"/>
  <c r="I51" i="58"/>
  <c r="H190" i="35"/>
  <c r="C51" i="26"/>
  <c r="J93" i="58"/>
  <c r="J91" i="58"/>
  <c r="J92" i="58"/>
  <c r="J94" i="58"/>
  <c r="I28" i="41"/>
  <c r="J38" i="37"/>
  <c r="J36" i="37"/>
  <c r="J37" i="37"/>
  <c r="J37" i="41" s="1"/>
  <c r="J35" i="37"/>
  <c r="J68" i="37"/>
  <c r="J67" i="37"/>
  <c r="J70" i="37"/>
  <c r="J70" i="41" s="1"/>
  <c r="J69" i="37"/>
  <c r="J69" i="41" s="1"/>
  <c r="I24" i="58"/>
  <c r="I26" i="58"/>
  <c r="I23" i="58"/>
  <c r="I25" i="58"/>
  <c r="J60" i="58"/>
  <c r="J59" i="58"/>
  <c r="J61" i="58"/>
  <c r="J62" i="58"/>
  <c r="J20" i="37"/>
  <c r="J20" i="41" s="1"/>
  <c r="J19" i="37"/>
  <c r="J21" i="37"/>
  <c r="J22" i="37"/>
  <c r="J28" i="58"/>
  <c r="J27" i="58"/>
  <c r="J30" i="58"/>
  <c r="J29" i="58"/>
  <c r="J27" i="37"/>
  <c r="J28" i="37"/>
  <c r="J29" i="37"/>
  <c r="J30" i="37"/>
  <c r="J74" i="58"/>
  <c r="J71" i="58"/>
  <c r="J73" i="58"/>
  <c r="J72" i="58"/>
  <c r="H53" i="58"/>
  <c r="H53" i="41" s="1"/>
  <c r="H52" i="58"/>
  <c r="H52" i="41" s="1"/>
  <c r="H51" i="58"/>
  <c r="H51" i="41" s="1"/>
  <c r="H54" i="58"/>
  <c r="H54" i="41" s="1"/>
  <c r="H211" i="35"/>
  <c r="F51" i="26"/>
  <c r="I215" i="35"/>
  <c r="G52" i="26"/>
  <c r="I75" i="58"/>
  <c r="I76" i="58"/>
  <c r="I78" i="58"/>
  <c r="I77" i="58"/>
  <c r="J75" i="58"/>
  <c r="J78" i="58"/>
  <c r="J77" i="58"/>
  <c r="J76" i="58"/>
  <c r="I93" i="58"/>
  <c r="I94" i="58"/>
  <c r="I91" i="58"/>
  <c r="I92" i="58"/>
  <c r="F53" i="26"/>
  <c r="I53" i="26" s="1"/>
  <c r="H219" i="35"/>
  <c r="H75" i="58"/>
  <c r="H75" i="41" s="1"/>
  <c r="H78" i="58"/>
  <c r="H78" i="41" s="1"/>
  <c r="H77" i="58"/>
  <c r="H77" i="41" s="1"/>
  <c r="H76" i="58"/>
  <c r="H76" i="41" s="1"/>
  <c r="G50" i="26"/>
  <c r="I207" i="35"/>
  <c r="I190" i="35"/>
  <c r="D51" i="26"/>
  <c r="H83" i="58"/>
  <c r="H83" i="41" s="1"/>
  <c r="H86" i="58"/>
  <c r="H86" i="41" s="1"/>
  <c r="H84" i="58"/>
  <c r="H84" i="41" s="1"/>
  <c r="H85" i="58"/>
  <c r="H85" i="41" s="1"/>
  <c r="I68" i="58"/>
  <c r="I67" i="58"/>
  <c r="I70" i="58"/>
  <c r="I69" i="58"/>
  <c r="H20" i="58"/>
  <c r="H20" i="41" s="1"/>
  <c r="H22" i="58"/>
  <c r="H22" i="41" s="1"/>
  <c r="H19" i="58"/>
  <c r="H19" i="41" s="1"/>
  <c r="H21" i="58"/>
  <c r="H21" i="41" s="1"/>
  <c r="I186" i="35"/>
  <c r="D50" i="26"/>
  <c r="G219" i="35"/>
  <c r="E53" i="26"/>
  <c r="H53" i="26" s="1"/>
  <c r="I36" i="37"/>
  <c r="I36" i="41" s="1"/>
  <c r="I37" i="37"/>
  <c r="I37" i="41" s="1"/>
  <c r="I35" i="37"/>
  <c r="I35" i="41" s="1"/>
  <c r="I38" i="37"/>
  <c r="I38" i="41" s="1"/>
  <c r="J46" i="58"/>
  <c r="J44" i="58"/>
  <c r="J43" i="58"/>
  <c r="J45" i="58"/>
  <c r="I78" i="37"/>
  <c r="I78" i="41" s="1"/>
  <c r="I76" i="37"/>
  <c r="I76" i="41" s="1"/>
  <c r="I77" i="37"/>
  <c r="I75" i="37"/>
  <c r="J25" i="37"/>
  <c r="J25" i="41" s="1"/>
  <c r="J24" i="37"/>
  <c r="J24" i="41" s="1"/>
  <c r="J26" i="37"/>
  <c r="J23" i="37"/>
  <c r="J23" i="41" s="1"/>
  <c r="H36" i="58"/>
  <c r="H36" i="41" s="1"/>
  <c r="H37" i="58"/>
  <c r="H37" i="41" s="1"/>
  <c r="H35" i="58"/>
  <c r="H35" i="41" s="1"/>
  <c r="H38" i="58"/>
  <c r="H38" i="41" s="1"/>
  <c r="I89" i="58"/>
  <c r="I87" i="58"/>
  <c r="I90" i="58"/>
  <c r="I88" i="58"/>
  <c r="I45" i="37"/>
  <c r="I43" i="37"/>
  <c r="I43" i="41" s="1"/>
  <c r="I44" i="37"/>
  <c r="I46" i="37"/>
  <c r="J93" i="37"/>
  <c r="J93" i="41" s="1"/>
  <c r="J91" i="37"/>
  <c r="J94" i="37"/>
  <c r="J92" i="37"/>
  <c r="I89" i="37"/>
  <c r="I90" i="37"/>
  <c r="I88" i="37"/>
  <c r="I87" i="37"/>
  <c r="H202" i="35"/>
  <c r="C54" i="26"/>
  <c r="I54" i="26" s="1"/>
  <c r="J71" i="37"/>
  <c r="J74" i="37"/>
  <c r="J74" i="41" s="1"/>
  <c r="J72" i="37"/>
  <c r="J72" i="41" s="1"/>
  <c r="J73" i="37"/>
  <c r="J77" i="37"/>
  <c r="J78" i="37"/>
  <c r="J76" i="37"/>
  <c r="J76" i="41" s="1"/>
  <c r="J75" i="37"/>
  <c r="H26" i="58"/>
  <c r="H26" i="41" s="1"/>
  <c r="H25" i="58"/>
  <c r="H25" i="41" s="1"/>
  <c r="H24" i="58"/>
  <c r="H24" i="41" s="1"/>
  <c r="H23" i="58"/>
  <c r="H23" i="41" s="1"/>
  <c r="I42" i="37"/>
  <c r="I40" i="37"/>
  <c r="I41" i="37"/>
  <c r="I39" i="37"/>
  <c r="I68" i="37"/>
  <c r="I69" i="37"/>
  <c r="I70" i="37"/>
  <c r="I67" i="37"/>
  <c r="J54" i="37"/>
  <c r="J51" i="37"/>
  <c r="J51" i="41" s="1"/>
  <c r="J52" i="37"/>
  <c r="J53" i="37"/>
  <c r="J53" i="41" s="1"/>
  <c r="I65" i="37"/>
  <c r="I64" i="37"/>
  <c r="I66" i="37"/>
  <c r="I63" i="37"/>
  <c r="I202" i="35"/>
  <c r="D54" i="26"/>
  <c r="I62" i="37"/>
  <c r="I59" i="37"/>
  <c r="I60" i="37"/>
  <c r="I60" i="41" s="1"/>
  <c r="I61" i="37"/>
  <c r="J57" i="58"/>
  <c r="J58" i="58"/>
  <c r="J56" i="58"/>
  <c r="J55" i="58"/>
  <c r="J40" i="37"/>
  <c r="J40" i="41" s="1"/>
  <c r="J41" i="37"/>
  <c r="J39" i="37"/>
  <c r="J42" i="37"/>
  <c r="I223" i="35"/>
  <c r="G54" i="26"/>
  <c r="H74" i="58"/>
  <c r="H74" i="41" s="1"/>
  <c r="H72" i="58"/>
  <c r="H72" i="41" s="1"/>
  <c r="H73" i="58"/>
  <c r="H73" i="41" s="1"/>
  <c r="H71" i="58"/>
  <c r="H71" i="41" s="1"/>
  <c r="I194" i="35"/>
  <c r="D52" i="26"/>
  <c r="J52" i="26" s="1"/>
  <c r="H88" i="58"/>
  <c r="H88" i="41" s="1"/>
  <c r="H90" i="58"/>
  <c r="H90" i="41" s="1"/>
  <c r="H89" i="58"/>
  <c r="H89" i="41" s="1"/>
  <c r="H87" i="58"/>
  <c r="H87" i="41" s="1"/>
  <c r="I22" i="37"/>
  <c r="I22" i="41" s="1"/>
  <c r="I20" i="37"/>
  <c r="I20" i="41" s="1"/>
  <c r="I19" i="37"/>
  <c r="I19" i="41" s="1"/>
  <c r="I21" i="37"/>
  <c r="I21" i="41" s="1"/>
  <c r="H42" i="58"/>
  <c r="H42" i="41" s="1"/>
  <c r="H41" i="58"/>
  <c r="H41" i="41" s="1"/>
  <c r="H40" i="58"/>
  <c r="H40" i="41" s="1"/>
  <c r="H39" i="58"/>
  <c r="H39" i="41" s="1"/>
  <c r="I56" i="58"/>
  <c r="I55" i="58"/>
  <c r="I58" i="58"/>
  <c r="I57" i="58"/>
  <c r="I68" i="41" l="1"/>
  <c r="J26" i="41"/>
  <c r="J22" i="41"/>
  <c r="I61" i="41"/>
  <c r="J38" i="41"/>
  <c r="J73" i="41"/>
  <c r="I59" i="41"/>
  <c r="J75" i="41"/>
  <c r="J91" i="41"/>
  <c r="J71" i="41"/>
  <c r="J52" i="41"/>
  <c r="J21" i="41"/>
  <c r="J36" i="41"/>
  <c r="J39" i="41"/>
  <c r="I45" i="41"/>
  <c r="I73" i="41"/>
  <c r="I74" i="41"/>
  <c r="I87" i="41"/>
  <c r="I46" i="41"/>
  <c r="I50" i="26"/>
  <c r="J54" i="41"/>
  <c r="J19" i="41"/>
  <c r="I67" i="41"/>
  <c r="I77" i="41"/>
  <c r="I70" i="41"/>
  <c r="I89" i="41"/>
  <c r="J42" i="41"/>
  <c r="I69" i="41"/>
  <c r="J92" i="41"/>
  <c r="J41" i="41"/>
  <c r="J68" i="41"/>
  <c r="I62" i="41"/>
  <c r="J50" i="26"/>
  <c r="J35" i="41"/>
  <c r="I40" i="41"/>
  <c r="J78" i="41"/>
  <c r="I44" i="41"/>
  <c r="J28" i="41"/>
  <c r="I90" i="41"/>
  <c r="J27" i="41"/>
  <c r="I71" i="41"/>
  <c r="J94" i="41"/>
  <c r="J51" i="26"/>
  <c r="J67" i="41"/>
  <c r="I39" i="41"/>
  <c r="I72" i="41"/>
  <c r="J77" i="41"/>
  <c r="I88" i="41"/>
  <c r="I75" i="41"/>
  <c r="J49" i="37"/>
  <c r="J50" i="37"/>
  <c r="J47" i="37"/>
  <c r="J48" i="37"/>
  <c r="I66" i="58"/>
  <c r="I66" i="41" s="1"/>
  <c r="I65" i="58"/>
  <c r="I65" i="41" s="1"/>
  <c r="I63" i="58"/>
  <c r="I63" i="41" s="1"/>
  <c r="I64" i="58"/>
  <c r="I64" i="41" s="1"/>
  <c r="I26" i="41"/>
  <c r="J58" i="41"/>
  <c r="J34" i="58"/>
  <c r="J33" i="58"/>
  <c r="J32" i="58"/>
  <c r="J31" i="58"/>
  <c r="J46" i="41"/>
  <c r="H66" i="58"/>
  <c r="H66" i="41" s="1"/>
  <c r="H65" i="58"/>
  <c r="H65" i="41" s="1"/>
  <c r="H63" i="58"/>
  <c r="H63" i="41" s="1"/>
  <c r="H64" i="58"/>
  <c r="H64" i="41" s="1"/>
  <c r="J34" i="37"/>
  <c r="J33" i="37"/>
  <c r="J32" i="37"/>
  <c r="J31" i="37"/>
  <c r="I34" i="58"/>
  <c r="I32" i="58"/>
  <c r="I33" i="58"/>
  <c r="I31" i="58"/>
  <c r="I24" i="41"/>
  <c r="J55" i="41"/>
  <c r="H17" i="58"/>
  <c r="H16" i="58"/>
  <c r="H15" i="58"/>
  <c r="H18" i="58"/>
  <c r="I94" i="41"/>
  <c r="I17" i="58"/>
  <c r="I16" i="58"/>
  <c r="I18" i="58"/>
  <c r="I15" i="58"/>
  <c r="I82" i="37"/>
  <c r="I81" i="37"/>
  <c r="I80" i="37"/>
  <c r="I79" i="37"/>
  <c r="J16" i="58"/>
  <c r="J17" i="58"/>
  <c r="J15" i="58"/>
  <c r="J18" i="58"/>
  <c r="J30" i="41"/>
  <c r="I82" i="58"/>
  <c r="I80" i="58"/>
  <c r="I79" i="58"/>
  <c r="I81" i="58"/>
  <c r="H47" i="58"/>
  <c r="H47" i="41" s="1"/>
  <c r="H48" i="58"/>
  <c r="H48" i="41" s="1"/>
  <c r="H50" i="58"/>
  <c r="H50" i="41" s="1"/>
  <c r="H49" i="58"/>
  <c r="H49" i="41" s="1"/>
  <c r="I23" i="41"/>
  <c r="J57" i="41"/>
  <c r="J60" i="41"/>
  <c r="I18" i="37"/>
  <c r="I16" i="37"/>
  <c r="I17" i="37"/>
  <c r="I15" i="37"/>
  <c r="I91" i="41"/>
  <c r="J54" i="26"/>
  <c r="J15" i="37"/>
  <c r="J16" i="37"/>
  <c r="J18" i="37"/>
  <c r="J17" i="37"/>
  <c r="J29" i="41"/>
  <c r="I51" i="26"/>
  <c r="H33" i="58"/>
  <c r="H33" i="41" s="1"/>
  <c r="H31" i="58"/>
  <c r="H31" i="41" s="1"/>
  <c r="H34" i="58"/>
  <c r="H34" i="41" s="1"/>
  <c r="H32" i="58"/>
  <c r="H32" i="41" s="1"/>
  <c r="H79" i="58"/>
  <c r="H79" i="41" s="1"/>
  <c r="H81" i="58"/>
  <c r="H81" i="41" s="1"/>
  <c r="H82" i="58"/>
  <c r="H82" i="41" s="1"/>
  <c r="H80" i="58"/>
  <c r="H80" i="41" s="1"/>
  <c r="J59" i="41"/>
  <c r="I92" i="41"/>
  <c r="I57" i="41"/>
  <c r="I48" i="37"/>
  <c r="I49" i="37"/>
  <c r="I47" i="37"/>
  <c r="I50" i="37"/>
  <c r="J79" i="37"/>
  <c r="J82" i="37"/>
  <c r="J80" i="37"/>
  <c r="J81" i="37"/>
  <c r="I33" i="37"/>
  <c r="I33" i="41" s="1"/>
  <c r="I32" i="37"/>
  <c r="I31" i="37"/>
  <c r="I31" i="41" s="1"/>
  <c r="I34" i="37"/>
  <c r="J61" i="41"/>
  <c r="I54" i="41"/>
  <c r="I93" i="41"/>
  <c r="I58" i="41"/>
  <c r="I52" i="26"/>
  <c r="I41" i="41"/>
  <c r="J63" i="58"/>
  <c r="J65" i="58"/>
  <c r="J64" i="58"/>
  <c r="J66" i="58"/>
  <c r="J62" i="41"/>
  <c r="I53" i="41"/>
  <c r="I56" i="41"/>
  <c r="J43" i="41"/>
  <c r="J82" i="58"/>
  <c r="J81" i="58"/>
  <c r="J80" i="58"/>
  <c r="J79" i="58"/>
  <c r="I42" i="41"/>
  <c r="I51" i="41"/>
  <c r="I48" i="58"/>
  <c r="I47" i="58"/>
  <c r="I49" i="58"/>
  <c r="I50" i="58"/>
  <c r="I55" i="41"/>
  <c r="J44" i="41"/>
  <c r="J53" i="26"/>
  <c r="J47" i="58"/>
  <c r="J49" i="58"/>
  <c r="J50" i="58"/>
  <c r="J48" i="58"/>
  <c r="I25" i="41"/>
  <c r="J56" i="41"/>
  <c r="I52" i="41"/>
  <c r="J45" i="41"/>
  <c r="J66" i="37"/>
  <c r="J65" i="37"/>
  <c r="J64" i="37"/>
  <c r="J63" i="37"/>
  <c r="J63" i="41" s="1"/>
  <c r="J33" i="41" l="1"/>
  <c r="I32" i="41"/>
  <c r="J34" i="41"/>
  <c r="J31" i="41"/>
  <c r="J65" i="41"/>
  <c r="J32" i="41"/>
  <c r="J66" i="41"/>
  <c r="J64" i="41"/>
  <c r="I34" i="41"/>
  <c r="J82" i="41"/>
  <c r="I82" i="41"/>
  <c r="H16" i="41"/>
  <c r="J79" i="41"/>
  <c r="I15" i="41"/>
  <c r="I424" i="37"/>
  <c r="I423" i="37"/>
  <c r="I425" i="37" s="1"/>
  <c r="I423" i="58"/>
  <c r="I425" i="58" s="1"/>
  <c r="I424" i="58"/>
  <c r="F241" i="66" s="1"/>
  <c r="H17" i="41"/>
  <c r="C38" i="63"/>
  <c r="I50" i="41"/>
  <c r="C18" i="63"/>
  <c r="I17" i="41"/>
  <c r="J424" i="58"/>
  <c r="F289" i="66" s="1"/>
  <c r="J423" i="58"/>
  <c r="I47" i="41"/>
  <c r="J17" i="41"/>
  <c r="C28" i="63"/>
  <c r="I16" i="41"/>
  <c r="E17" i="53"/>
  <c r="F97" i="66"/>
  <c r="C58" i="63"/>
  <c r="E23" i="53"/>
  <c r="J18" i="41"/>
  <c r="I18" i="41"/>
  <c r="C48" i="63"/>
  <c r="J48" i="41"/>
  <c r="I48" i="41"/>
  <c r="J16" i="41"/>
  <c r="I79" i="41"/>
  <c r="J47" i="41"/>
  <c r="I49" i="41"/>
  <c r="J81" i="41"/>
  <c r="J15" i="41"/>
  <c r="J424" i="37"/>
  <c r="F145" i="66" s="1"/>
  <c r="J423" i="37"/>
  <c r="I80" i="41"/>
  <c r="H18" i="41"/>
  <c r="J50" i="41"/>
  <c r="J80" i="41"/>
  <c r="I81" i="41"/>
  <c r="H424" i="58"/>
  <c r="H424" i="41" s="1"/>
  <c r="H15" i="41"/>
  <c r="H423" i="58"/>
  <c r="H425" i="58" s="1"/>
  <c r="J49" i="41"/>
  <c r="C39" i="63" l="1"/>
  <c r="H425" i="41"/>
  <c r="C49" i="63"/>
  <c r="E168" i="76"/>
  <c r="E35" i="53"/>
  <c r="E120" i="76"/>
  <c r="C19" i="63"/>
  <c r="I425" i="41"/>
  <c r="E353" i="38"/>
  <c r="F290" i="66"/>
  <c r="E11" i="53"/>
  <c r="E305" i="38"/>
  <c r="H423" i="41"/>
  <c r="F194" i="66"/>
  <c r="E217" i="76" s="1"/>
  <c r="E312" i="76"/>
  <c r="E264" i="76"/>
  <c r="E413" i="38"/>
  <c r="J423" i="41"/>
  <c r="F146" i="66"/>
  <c r="E169" i="76" s="1"/>
  <c r="E341" i="38"/>
  <c r="J425" i="37"/>
  <c r="E414" i="38"/>
  <c r="E329" i="38"/>
  <c r="F242" i="66"/>
  <c r="E265" i="76" s="1"/>
  <c r="F193" i="66"/>
  <c r="E29" i="53"/>
  <c r="J424" i="41"/>
  <c r="E415" i="38" s="1"/>
  <c r="J425" i="58"/>
  <c r="E410" i="38"/>
  <c r="E317" i="38"/>
  <c r="I423" i="41"/>
  <c r="F98" i="66"/>
  <c r="E121" i="76" s="1"/>
  <c r="I424" i="41"/>
  <c r="E411" i="38" s="1"/>
  <c r="E412" i="38" l="1"/>
  <c r="D29" i="53" s="1"/>
  <c r="F29" i="53" s="1"/>
  <c r="E1011" i="76"/>
  <c r="I500" i="37"/>
  <c r="I498" i="37"/>
  <c r="D17" i="53"/>
  <c r="F17" i="53" s="1"/>
  <c r="M97" i="66"/>
  <c r="I499" i="37"/>
  <c r="D5" i="53"/>
  <c r="F5" i="53" s="1"/>
  <c r="M49" i="66"/>
  <c r="H498" i="37"/>
  <c r="H500" i="37"/>
  <c r="H499" i="37"/>
  <c r="E1010" i="76"/>
  <c r="J425" i="41"/>
  <c r="C29" i="63"/>
  <c r="C59" i="63"/>
  <c r="C52" i="63"/>
  <c r="J500" i="58"/>
  <c r="E1015" i="76"/>
  <c r="J498" i="58"/>
  <c r="C61" i="63" s="1"/>
  <c r="D35" i="53"/>
  <c r="F35" i="53" s="1"/>
  <c r="J499" i="58"/>
  <c r="M289" i="66"/>
  <c r="E941" i="76"/>
  <c r="M146" i="66"/>
  <c r="N146" i="66" s="1"/>
  <c r="E216" i="76"/>
  <c r="E905" i="76"/>
  <c r="M194" i="66"/>
  <c r="N194" i="66" s="1"/>
  <c r="D11" i="53"/>
  <c r="F11" i="53" s="1"/>
  <c r="E1013" i="76"/>
  <c r="H499" i="58"/>
  <c r="H500" i="58"/>
  <c r="H498" i="58"/>
  <c r="M193" i="66"/>
  <c r="E929" i="76"/>
  <c r="M242" i="66"/>
  <c r="N242" i="66" s="1"/>
  <c r="E553" i="76" s="1"/>
  <c r="E313" i="76"/>
  <c r="M98" i="66"/>
  <c r="N98" i="66" s="1"/>
  <c r="E917" i="76"/>
  <c r="M241" i="66"/>
  <c r="E1014" i="76"/>
  <c r="I500" i="58"/>
  <c r="I499" i="58"/>
  <c r="I498" i="58"/>
  <c r="D23" i="53"/>
  <c r="F23" i="53" s="1"/>
  <c r="H17" i="53" s="1"/>
  <c r="E953" i="76"/>
  <c r="M290" i="66"/>
  <c r="N290" i="66" s="1"/>
  <c r="E601" i="76" s="1"/>
  <c r="H6" i="8" l="1"/>
  <c r="M145" i="66"/>
  <c r="E1012" i="76"/>
  <c r="J498" i="37"/>
  <c r="C22" i="63" s="1"/>
  <c r="J500" i="37"/>
  <c r="F131" i="66" s="1"/>
  <c r="J499" i="37"/>
  <c r="J499" i="41" s="1"/>
  <c r="C41" i="63"/>
  <c r="C32" i="63"/>
  <c r="E426" i="38"/>
  <c r="F275" i="66"/>
  <c r="F179" i="66"/>
  <c r="E202" i="76" s="1"/>
  <c r="E422" i="38"/>
  <c r="Y146" i="66"/>
  <c r="Z290" i="66"/>
  <c r="Y290" i="66"/>
  <c r="E457" i="76"/>
  <c r="Z146" i="66"/>
  <c r="J6" i="8"/>
  <c r="H11" i="53"/>
  <c r="G11" i="53" s="1"/>
  <c r="E299" i="38" s="1"/>
  <c r="Y98" i="66"/>
  <c r="Y242" i="66"/>
  <c r="E409" i="76"/>
  <c r="Z242" i="66"/>
  <c r="Z98" i="66"/>
  <c r="H499" i="41"/>
  <c r="F180" i="66"/>
  <c r="E423" i="38"/>
  <c r="F84" i="66"/>
  <c r="E419" i="38"/>
  <c r="I499" i="41"/>
  <c r="I6" i="8"/>
  <c r="C51" i="63"/>
  <c r="C42" i="63"/>
  <c r="H5" i="53"/>
  <c r="G5" i="53" s="1"/>
  <c r="E287" i="38" s="1"/>
  <c r="F276" i="66"/>
  <c r="E427" i="38"/>
  <c r="E420" i="38"/>
  <c r="J500" i="41"/>
  <c r="H23" i="53"/>
  <c r="G23" i="53" s="1"/>
  <c r="E323" i="38" s="1"/>
  <c r="G17" i="53"/>
  <c r="E311" i="38" s="1"/>
  <c r="E425" i="38"/>
  <c r="F228" i="66"/>
  <c r="Z194" i="66"/>
  <c r="Y194" i="66"/>
  <c r="Z50" i="66"/>
  <c r="E505" i="76"/>
  <c r="Y50" i="66"/>
  <c r="H29" i="53"/>
  <c r="G29" i="53" s="1"/>
  <c r="E335" i="38" s="1"/>
  <c r="E421" i="38"/>
  <c r="F36" i="66"/>
  <c r="E417" i="38"/>
  <c r="C21" i="63"/>
  <c r="I498" i="41"/>
  <c r="N3" i="41" s="1"/>
  <c r="C12" i="63"/>
  <c r="F227" i="66"/>
  <c r="E424" i="38"/>
  <c r="H35" i="53"/>
  <c r="G35" i="53" s="1"/>
  <c r="E347" i="38" s="1"/>
  <c r="F35" i="66"/>
  <c r="E416" i="38"/>
  <c r="H500" i="41"/>
  <c r="I500" i="41"/>
  <c r="E418" i="38"/>
  <c r="F83" i="66"/>
  <c r="C2" i="63"/>
  <c r="C11" i="63"/>
  <c r="H498" i="41"/>
  <c r="M3" i="41" s="1"/>
  <c r="C31" i="63" l="1"/>
  <c r="J498" i="41"/>
  <c r="O3" i="41" s="1"/>
  <c r="F132" i="66"/>
  <c r="J484" i="58"/>
  <c r="E947" i="76"/>
  <c r="L289" i="66"/>
  <c r="E35" i="76"/>
  <c r="E887" i="76"/>
  <c r="L49" i="66"/>
  <c r="H484" i="37"/>
  <c r="E5" i="76"/>
  <c r="E911" i="76"/>
  <c r="L97" i="66"/>
  <c r="E11" i="76"/>
  <c r="I484" i="37"/>
  <c r="E23" i="76"/>
  <c r="E899" i="76"/>
  <c r="L193" i="66"/>
  <c r="H484" i="58"/>
  <c r="E1019" i="76"/>
  <c r="I487" i="37"/>
  <c r="L84" i="66"/>
  <c r="P84" i="66" s="1"/>
  <c r="E29" i="76"/>
  <c r="L241" i="66"/>
  <c r="I484" i="58"/>
  <c r="E923" i="76"/>
  <c r="E107" i="76"/>
  <c r="E1016" i="76"/>
  <c r="L35" i="66"/>
  <c r="H488" i="37"/>
  <c r="E1023" i="76"/>
  <c r="H487" i="58"/>
  <c r="L180" i="66"/>
  <c r="N180" i="66" s="1"/>
  <c r="H488" i="58"/>
  <c r="L179" i="66"/>
  <c r="E1022" i="76"/>
  <c r="E58" i="76"/>
  <c r="N35" i="66"/>
  <c r="E1017" i="76"/>
  <c r="H487" i="37"/>
  <c r="L36" i="66"/>
  <c r="E1020" i="76"/>
  <c r="L131" i="66"/>
  <c r="P131" i="66" s="1"/>
  <c r="J488" i="37"/>
  <c r="E203" i="76"/>
  <c r="E59" i="76"/>
  <c r="E154" i="76"/>
  <c r="E298" i="76"/>
  <c r="E17" i="76"/>
  <c r="E935" i="76"/>
  <c r="J484" i="37"/>
  <c r="L145" i="66"/>
  <c r="L132" i="66"/>
  <c r="P132" i="66" s="1"/>
  <c r="E1021" i="76"/>
  <c r="J487" i="37"/>
  <c r="E1027" i="76"/>
  <c r="J487" i="58"/>
  <c r="L276" i="66"/>
  <c r="P276" i="66" s="1"/>
  <c r="J488" i="58"/>
  <c r="E1026" i="76"/>
  <c r="L275" i="66"/>
  <c r="P275" i="66" s="1"/>
  <c r="E106" i="76"/>
  <c r="L227" i="66"/>
  <c r="P227" i="66" s="1"/>
  <c r="I488" i="58"/>
  <c r="E1024" i="76"/>
  <c r="E155" i="76"/>
  <c r="E251" i="76"/>
  <c r="E299" i="76"/>
  <c r="L83" i="66"/>
  <c r="P83" i="66" s="1"/>
  <c r="E1018" i="76"/>
  <c r="I488" i="37"/>
  <c r="E250" i="76"/>
  <c r="I487" i="58"/>
  <c r="L228" i="66"/>
  <c r="P228" i="66" s="1"/>
  <c r="E1025" i="76"/>
  <c r="J488" i="41" l="1"/>
  <c r="J484" i="41"/>
  <c r="I484" i="41"/>
  <c r="J487" i="41"/>
  <c r="H484" i="41"/>
  <c r="N131" i="66"/>
  <c r="E442" i="76" s="1"/>
  <c r="N132" i="66"/>
  <c r="E443" i="76" s="1"/>
  <c r="N227" i="66"/>
  <c r="E538" i="76" s="1"/>
  <c r="N228" i="66"/>
  <c r="H488" i="41"/>
  <c r="P36" i="66"/>
  <c r="V36" i="66" s="1"/>
  <c r="X36" i="66" s="1"/>
  <c r="R36" i="66"/>
  <c r="T36" i="66" s="1"/>
  <c r="R180" i="66"/>
  <c r="T180" i="66" s="1"/>
  <c r="P180" i="66"/>
  <c r="V180" i="66" s="1"/>
  <c r="X180" i="66" s="1"/>
  <c r="P193" i="66"/>
  <c r="V193" i="66" s="1"/>
  <c r="X193" i="66" s="1"/>
  <c r="R193" i="66"/>
  <c r="T193" i="66" s="1"/>
  <c r="N193" i="66"/>
  <c r="P145" i="66"/>
  <c r="N145" i="66"/>
  <c r="N36" i="66"/>
  <c r="O180" i="66" s="1"/>
  <c r="H487" i="41"/>
  <c r="R49" i="66"/>
  <c r="T49" i="66" s="1"/>
  <c r="N49" i="66"/>
  <c r="P49" i="66"/>
  <c r="V49" i="66" s="1"/>
  <c r="X49" i="66" s="1"/>
  <c r="I488" i="41"/>
  <c r="P241" i="66"/>
  <c r="N241" i="66"/>
  <c r="O36" i="66"/>
  <c r="E491" i="76"/>
  <c r="E346" i="76"/>
  <c r="R35" i="66"/>
  <c r="T35" i="66" s="1"/>
  <c r="P35" i="66"/>
  <c r="V35" i="66" s="1"/>
  <c r="X35" i="66" s="1"/>
  <c r="P289" i="66"/>
  <c r="N289" i="66"/>
  <c r="N276" i="66"/>
  <c r="N275" i="66"/>
  <c r="I487" i="41"/>
  <c r="P97" i="66"/>
  <c r="N97" i="66"/>
  <c r="N83" i="66"/>
  <c r="N179" i="66"/>
  <c r="Y35" i="66" s="1"/>
  <c r="R179" i="66"/>
  <c r="T179" i="66" s="1"/>
  <c r="P179" i="66"/>
  <c r="V179" i="66" s="1"/>
  <c r="X179" i="66" s="1"/>
  <c r="N84" i="66"/>
  <c r="Z179" i="66" l="1"/>
  <c r="Y179" i="66"/>
  <c r="Z35" i="66"/>
  <c r="Q180" i="66"/>
  <c r="U180" i="66"/>
  <c r="Z84" i="66"/>
  <c r="E395" i="76"/>
  <c r="Y84" i="66"/>
  <c r="Z228" i="66"/>
  <c r="Y228" i="66"/>
  <c r="O84" i="66"/>
  <c r="O275" i="66"/>
  <c r="E586" i="76"/>
  <c r="O132" i="66"/>
  <c r="E587" i="76"/>
  <c r="O276" i="66"/>
  <c r="Z276" i="66"/>
  <c r="O131" i="66"/>
  <c r="E600" i="76"/>
  <c r="O289" i="66"/>
  <c r="Y276" i="66"/>
  <c r="Z275" i="66"/>
  <c r="O179" i="66"/>
  <c r="E490" i="76"/>
  <c r="E360" i="76"/>
  <c r="Z193" i="66"/>
  <c r="Y193" i="66"/>
  <c r="Y49" i="66"/>
  <c r="Z49" i="66"/>
  <c r="Z132" i="66"/>
  <c r="E394" i="76"/>
  <c r="Z227" i="66"/>
  <c r="O83" i="66"/>
  <c r="Y227" i="66"/>
  <c r="Y83" i="66"/>
  <c r="Z83" i="66"/>
  <c r="Y132" i="66"/>
  <c r="Y275" i="66"/>
  <c r="Z97" i="66"/>
  <c r="Y97" i="66"/>
  <c r="E408" i="76"/>
  <c r="O97" i="66"/>
  <c r="Z241" i="66"/>
  <c r="Y241" i="66"/>
  <c r="Y131" i="66"/>
  <c r="U36" i="66"/>
  <c r="Q36" i="66"/>
  <c r="Y36" i="66"/>
  <c r="Z36" i="66"/>
  <c r="E347" i="76"/>
  <c r="Z180" i="66"/>
  <c r="Y180" i="66"/>
  <c r="O227" i="66"/>
  <c r="Z131" i="66"/>
  <c r="O35" i="66"/>
  <c r="O241" i="66"/>
  <c r="E552" i="76"/>
  <c r="Z289" i="66"/>
  <c r="Y289" i="66"/>
  <c r="O145" i="66"/>
  <c r="Y145" i="66"/>
  <c r="Z145" i="66"/>
  <c r="E456" i="76"/>
  <c r="O49" i="66"/>
  <c r="O193" i="66"/>
  <c r="E504" i="76"/>
  <c r="E539" i="76"/>
  <c r="O228" i="66"/>
  <c r="U84" i="66" l="1"/>
  <c r="Q84" i="66"/>
  <c r="R84" i="66" s="1"/>
  <c r="T84" i="66" s="1"/>
  <c r="V84" i="66"/>
  <c r="X84" i="66" s="1"/>
  <c r="U97" i="66"/>
  <c r="Q97" i="66"/>
  <c r="R97" i="66" s="1"/>
  <c r="T97" i="66" s="1"/>
  <c r="V97" i="66"/>
  <c r="X97" i="66" s="1"/>
  <c r="U131" i="66"/>
  <c r="V131" i="66"/>
  <c r="X131" i="66" s="1"/>
  <c r="Q131" i="66"/>
  <c r="R131" i="66" s="1"/>
  <c r="T131" i="66" s="1"/>
  <c r="Q193" i="66"/>
  <c r="U193" i="66"/>
  <c r="Q83" i="66"/>
  <c r="R83" i="66" s="1"/>
  <c r="T83" i="66" s="1"/>
  <c r="V83" i="66"/>
  <c r="X83" i="66" s="1"/>
  <c r="U83" i="66"/>
  <c r="U49" i="66"/>
  <c r="Q49" i="66"/>
  <c r="V241" i="66"/>
  <c r="X241" i="66" s="1"/>
  <c r="Q241" i="66"/>
  <c r="R241" i="66" s="1"/>
  <c r="T241" i="66" s="1"/>
  <c r="U241" i="66"/>
  <c r="Q276" i="66"/>
  <c r="R276" i="66" s="1"/>
  <c r="T276" i="66" s="1"/>
  <c r="V276" i="66"/>
  <c r="X276" i="66" s="1"/>
  <c r="U276" i="66"/>
  <c r="U35" i="66"/>
  <c r="Q35" i="66"/>
  <c r="Q179" i="66"/>
  <c r="U179" i="66"/>
  <c r="V132" i="66"/>
  <c r="X132" i="66" s="1"/>
  <c r="Q132" i="66"/>
  <c r="R132" i="66" s="1"/>
  <c r="T132" i="66" s="1"/>
  <c r="U132" i="66"/>
  <c r="Q227" i="66"/>
  <c r="R227" i="66" s="1"/>
  <c r="T227" i="66" s="1"/>
  <c r="U227" i="66"/>
  <c r="V227" i="66"/>
  <c r="X227" i="66" s="1"/>
  <c r="U228" i="66"/>
  <c r="V228" i="66"/>
  <c r="X228" i="66" s="1"/>
  <c r="Q228" i="66"/>
  <c r="R228" i="66" s="1"/>
  <c r="T228" i="66" s="1"/>
  <c r="V145" i="66"/>
  <c r="X145" i="66" s="1"/>
  <c r="Q145" i="66"/>
  <c r="R145" i="66" s="1"/>
  <c r="T145" i="66" s="1"/>
  <c r="U145" i="66"/>
  <c r="V289" i="66"/>
  <c r="X289" i="66" s="1"/>
  <c r="Q289" i="66"/>
  <c r="R289" i="66" s="1"/>
  <c r="T289" i="66" s="1"/>
  <c r="U289" i="66"/>
  <c r="U275" i="66"/>
  <c r="Q275" i="66"/>
  <c r="R275" i="66" s="1"/>
  <c r="T275" i="66" s="1"/>
  <c r="V275" i="66"/>
  <c r="X27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<sst xmlns="http://schemas.openxmlformats.org/spreadsheetml/2006/main" count="5491" uniqueCount="353">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</sst>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2502070</c:v>
                </c:pt>
                <c:pt idx="2">
                  <c:v>2390070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10362793.613451954</c:v>
                </c:pt>
                <c:pt idx="2">
                  <c:v>7767552.4134785812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74155.975569424932</c:v>
                </c:pt>
                <c:pt idx="2">
                  <c:v>70686.63290047292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4858.6029771409403</c:v>
                </c:pt>
                <c:pt idx="2">
                  <c:v>4631.2215430572669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613613.82101263222</c:v>
                </c:pt>
                <c:pt idx="2">
                  <c:v>585501.82101263199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12265.133468342916</c:v>
                </c:pt>
                <c:pt idx="2">
                  <c:v>11682.05177374404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18193.556686420929</c:v>
                </c:pt>
                <c:pt idx="2">
                  <c:v>17343.819969290049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52925.933419821624</c:v>
                </c:pt>
                <c:pt idx="2">
                  <c:v>50473.437639579861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967031.32982244994</c:v>
                </c:pt>
                <c:pt idx="2">
                  <c:v>921947.59542252438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162562.74758924721</c:v>
                </c:pt>
                <c:pt idx="2">
                  <c:v>154973.70741201349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43662.768038462207</c:v>
                </c:pt>
                <c:pt idx="2">
                  <c:v>41650.276973976142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108273.79573620003</c:v>
                </c:pt>
                <c:pt idx="2">
                  <c:v>103196.87061462598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78400.766659210989</c:v>
                </c:pt>
                <c:pt idx="2">
                  <c:v>74652.472469952132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257889.03288314602</c:v>
                </c:pt>
                <c:pt idx="2">
                  <c:v>249962.47512458937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7718.2749249601193</c:v>
                </c:pt>
                <c:pt idx="2">
                  <c:v>7391.5138632010585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100144.88922061925</c:v>
                </c:pt>
                <c:pt idx="2">
                  <c:v>95620.614801779942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67.376634314366456</c:v>
                </c:pt>
                <c:pt idx="2">
                  <c:v>69.076701444166787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29.502058026363116</c:v>
                </c:pt>
                <c:pt idx="2">
                  <c:v>27.260580445803555</c:v>
                </c:pt>
                <c:pt idx="3">
                  <c:v>0.45076703431999982</c:v>
                </c:pt>
                <c:pt idx="4">
                  <c:v>0.45076703432000026</c:v>
                </c:pt>
                <c:pt idx="5">
                  <c:v>0.45076703431999987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5.4020962794531719</c:v>
                </c:pt>
                <c:pt idx="2">
                  <c:v>5.4190379190141131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47.445088326407671</c:v>
                </c:pt>
                <c:pt idx="2">
                  <c:v>50.389077352264387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8814413.2103565801</c:v>
                </c:pt>
                <c:pt idx="2">
                  <c:v>9039396.2543136925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2528807.5992949228</c:v>
                </c:pt>
                <c:pt idx="2">
                  <c:v>2345583.2873302135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1427681.2946437092</c:v>
                </c:pt>
                <c:pt idx="2">
                  <c:v>1517803.9823387656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85677.000000000058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75934.000000000044</c:v>
                </c:pt>
                <c:pt idx="2">
                  <c:v>75933.999999999971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1895494.5192748315</c:v>
                </c:pt>
                <c:pt idx="10">
                  <c:v>2423121.629534869</c:v>
                </c:pt>
                <c:pt idx="11">
                  <c:v>2193266.4540293394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664396.65090053482</c:v>
                </c:pt>
                <c:pt idx="23">
                  <c:v>661660.74400603899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3785.9999999999995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196601.20651859304</c:v>
                </c:pt>
                <c:pt idx="11">
                  <c:v>198579.43612733553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1641575.358461577</c:v>
                </c:pt>
                <c:pt idx="11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154345.60798437634</c:v>
                </c:pt>
                <c:pt idx="11">
                  <c:v>154829.65482897466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23057912.630213473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1107204.9499689229</c:v>
                </c:pt>
                <c:pt idx="17">
                  <c:v>1004341.3712960216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507903.43810879742</c:v>
                </c:pt>
                <c:pt idx="14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1107204.9499689229</c:v>
                </c:pt>
                <c:pt idx="2">
                  <c:v>1004341.3712960216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232814.06355054764</c:v>
                </c:pt>
                <c:pt idx="2">
                  <c:v>234032.25545686603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2840877.0171293984</c:v>
                </c:pt>
                <c:pt idx="2">
                  <c:v>2973720.9739199411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25219000.179414645</c:v>
                </c:pt>
                <c:pt idx="2">
                  <c:v>25879648.292538591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1301408.5619041428</c:v>
                </c:pt>
                <c:pt idx="2">
                  <c:v>1340610.4561460484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2216264.0662890263</c:v>
                </c:pt>
                <c:pt idx="2">
                  <c:v>2337396.8844828471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4797437.9011688586</c:v>
                </c:pt>
                <c:pt idx="2">
                  <c:v>4815746.5352901667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48862.712000979547</c:v>
                </c:pt>
                <c:pt idx="2">
                  <c:v>49619.035195664408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25898789.647342868</c:v>
                </c:pt>
                <c:pt idx="2">
                  <c:v>25397981.38157519</c:v>
                </c:pt>
                <c:pt idx="3">
                  <c:v>8803491.7355084848</c:v>
                </c:pt>
                <c:pt idx="4">
                  <c:v>23057912.630213473</c:v>
                </c:pt>
                <c:pt idx="5">
                  <c:v>22424260.40765525</c:v>
                </c:pt>
                <c:pt idx="21">
                  <c:v>3230529.0722415126</c:v>
                </c:pt>
                <c:pt idx="22">
                  <c:v>2840877.0171293984</c:v>
                </c:pt>
                <c:pt idx="23">
                  <c:v>2973720.9739199411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2408784.7424408221</c:v>
                </c:pt>
                <c:pt idx="2">
                  <c:v>2524028.6677636597</c:v>
                </c:pt>
                <c:pt idx="3">
                  <c:v>823764.99285714305</c:v>
                </c:pt>
                <c:pt idx="4">
                  <c:v>455948.54053344129</c:v>
                </c:pt>
                <c:pt idx="5">
                  <c:v>477762.56925526413</c:v>
                </c:pt>
                <c:pt idx="6">
                  <c:v>757087.00000000012</c:v>
                </c:pt>
                <c:pt idx="7">
                  <c:v>1204392.371220411</c:v>
                </c:pt>
                <c:pt idx="8">
                  <c:v>1262014.3338818299</c:v>
                </c:pt>
                <c:pt idx="21">
                  <c:v>1352218.0071428574</c:v>
                </c:pt>
                <c:pt idx="22">
                  <c:v>748443.83068696968</c:v>
                </c:pt>
                <c:pt idx="23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7234.3424485586684</c:v>
                </c:pt>
                <c:pt idx="2">
                  <c:v>7470.90409588078</c:v>
                </c:pt>
                <c:pt idx="3">
                  <c:v>4441.5</c:v>
                </c:pt>
                <c:pt idx="4">
                  <c:v>723.43424485586661</c:v>
                </c:pt>
                <c:pt idx="5">
                  <c:v>747.09040958807782</c:v>
                </c:pt>
                <c:pt idx="6">
                  <c:v>4441.5</c:v>
                </c:pt>
                <c:pt idx="7">
                  <c:v>6510.908203702802</c:v>
                </c:pt>
                <c:pt idx="8">
                  <c:v>6723.8136862927022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36296483.567630656</c:v>
                </c:pt>
                <c:pt idx="2">
                  <c:v>36957131.680754602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85677.000000000058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25219000.179414645</c:v>
                </c:pt>
                <c:pt idx="23">
                  <c:v>25879648.292538591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3857832.553697275</c:v>
                </c:pt>
                <c:pt idx="2">
                  <c:v>3625241.4712972497</c:v>
                </c:pt>
                <c:pt idx="3">
                  <c:v>1700320.7715243388</c:v>
                </c:pt>
                <c:pt idx="4">
                  <c:v>1358776.9241624058</c:v>
                </c:pt>
                <c:pt idx="5">
                  <c:v>1356041.0172679098</c:v>
                </c:pt>
                <c:pt idx="6">
                  <c:v>75933.999999999971</c:v>
                </c:pt>
                <c:pt idx="7">
                  <c:v>75934.000000000044</c:v>
                </c:pt>
                <c:pt idx="8">
                  <c:v>75933.999999999971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2423121.629534869</c:v>
                </c:pt>
                <c:pt idx="23">
                  <c:v>2193266.4540293394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651778.32230849937</c:v>
                </c:pt>
                <c:pt idx="2">
                  <c:v>649429.10805750091</c:v>
                </c:pt>
                <c:pt idx="6">
                  <c:v>995654</c:v>
                </c:pt>
                <c:pt idx="7">
                  <c:v>725968.00000000012</c:v>
                </c:pt>
                <c:pt idx="8">
                  <c:v>723032.00000000012</c:v>
                </c:pt>
                <c:pt idx="21">
                  <c:v>-282332.03034110228</c:v>
                </c:pt>
                <c:pt idx="22">
                  <c:v>-74189.67769150075</c:v>
                </c:pt>
                <c:pt idx="23">
                  <c:v>-73602.891942499205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6993509.1072690254</c:v>
                </c:pt>
                <c:pt idx="2">
                  <c:v>7056262.6880902732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3786</c:v>
                </c:pt>
                <c:pt idx="7">
                  <c:v>3785.9999999999995</c:v>
                </c:pt>
                <c:pt idx="8">
                  <c:v>3786.0000000000005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1301408.5619041428</c:v>
                </c:pt>
                <c:pt idx="23">
                  <c:v>1340610.4561460484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11125028.707201596</c:v>
                </c:pt>
                <c:pt idx="2">
                  <c:v>10912450.327425851</c:v>
                </c:pt>
                <c:pt idx="3">
                  <c:v>9696490.333333334</c:v>
                </c:pt>
                <c:pt idx="4">
                  <c:v>1112502.8707201593</c:v>
                </c:pt>
                <c:pt idx="5">
                  <c:v>1091245.0327425848</c:v>
                </c:pt>
                <c:pt idx="6">
                  <c:v>4353509.666666667</c:v>
                </c:pt>
                <c:pt idx="7">
                  <c:v>10012525.836481437</c:v>
                </c:pt>
                <c:pt idx="8">
                  <c:v>9821205.2946832664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7627415.7043524273</c:v>
                </c:pt>
                <c:pt idx="2">
                  <c:v>7748548.5225462476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  <c:pt idx="6">
                  <c:v>330026.00000000006</c:v>
                </c:pt>
                <c:pt idx="7">
                  <c:v>330026</c:v>
                </c:pt>
                <c:pt idx="8">
                  <c:v>330026</c:v>
                </c:pt>
                <c:pt idx="21">
                  <c:v>1274488.0820395502</c:v>
                </c:pt>
                <c:pt idx="22">
                  <c:v>2216264.0662890263</c:v>
                </c:pt>
                <c:pt idx="23">
                  <c:v>2337396.8844828471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196601.20651859304</c:v>
                </c:pt>
                <c:pt idx="2">
                  <c:v>198579.43612733553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196601.20651859304</c:v>
                </c:pt>
                <c:pt idx="23">
                  <c:v>198579.43612733553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482330.02495117608</c:v>
                </c:pt>
                <c:pt idx="2">
                  <c:v>483842.67134054581</c:v>
                </c:pt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6435644.6271964246</c:v>
                </c:pt>
                <c:pt idx="2">
                  <c:v>6453953.2613177337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  <c:pt idx="6">
                  <c:v>28644.999999999993</c:v>
                </c:pt>
                <c:pt idx="7">
                  <c:v>28644.999999999996</c:v>
                </c:pt>
                <c:pt idx="8">
                  <c:v>28644.999999999996</c:v>
                </c:pt>
                <c:pt idx="21">
                  <c:v>1637775.5474174484</c:v>
                </c:pt>
                <c:pt idx="22">
                  <c:v>4797437.9011688586</c:v>
                </c:pt>
                <c:pt idx="23">
                  <c:v>4815746.5352901667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7291882.1250984073</c:v>
                </c:pt>
                <c:pt idx="2">
                  <c:v>7596515.6244792826</c:v>
                </c:pt>
                <c:pt idx="6">
                  <c:v>2668834</c:v>
                </c:pt>
                <c:pt idx="7">
                  <c:v>2765437.867297628</c:v>
                </c:pt>
                <c:pt idx="8">
                  <c:v>2880969.7698136596</c:v>
                </c:pt>
                <c:pt idx="21">
                  <c:v>4368323.901678659</c:v>
                </c:pt>
                <c:pt idx="22">
                  <c:v>4526444.2578007793</c:v>
                </c:pt>
                <c:pt idx="23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13807306.411139132</c:v>
                </c:pt>
                <c:pt idx="2">
                  <c:v>13218791.367373465</c:v>
                </c:pt>
                <c:pt idx="3">
                  <c:v>14742130.666666664</c:v>
                </c:pt>
                <c:pt idx="4">
                  <c:v>1380730.6411139129</c:v>
                </c:pt>
                <c:pt idx="5">
                  <c:v>1321879.1367373462</c:v>
                </c:pt>
                <c:pt idx="6">
                  <c:v>2914869.3333333335</c:v>
                </c:pt>
                <c:pt idx="7">
                  <c:v>12426575.77002522</c:v>
                </c:pt>
                <c:pt idx="8">
                  <c:v>11896912.23063612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1641575.358461577</c:v>
                </c:pt>
                <c:pt idx="2">
                  <c:v>1750479.8979828311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1641575.358461577</c:v>
                </c:pt>
                <c:pt idx="23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2502070</c:v>
                </c:pt>
                <c:pt idx="2">
                  <c:v>2390070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10362793.613451954</c:v>
                </c:pt>
                <c:pt idx="2">
                  <c:v>7767552.4134785812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1107204.9499689229</c:v>
                </c:pt>
                <c:pt idx="2">
                  <c:v>1004341.3712960216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232814.06355054764</c:v>
                </c:pt>
                <c:pt idx="2">
                  <c:v>234032.25545686603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2840877.0171293984</c:v>
                </c:pt>
                <c:pt idx="2">
                  <c:v>2973720.9739199411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25219000.179414645</c:v>
                </c:pt>
                <c:pt idx="2">
                  <c:v>25879648.292538591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1301408.5619041428</c:v>
                </c:pt>
                <c:pt idx="2">
                  <c:v>1340610.4561460484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2216264.0662890263</c:v>
                </c:pt>
                <c:pt idx="2">
                  <c:v>2337396.8844828471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4797437.9011688586</c:v>
                </c:pt>
                <c:pt idx="2">
                  <c:v>4815746.5352901667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48862.712000979547</c:v>
                </c:pt>
                <c:pt idx="2">
                  <c:v>49619.035195664408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10362793.613451954</c:v>
                </c:pt>
                <c:pt idx="2">
                  <c:v>7767552.4134785812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1107204.9499689229</c:v>
                </c:pt>
                <c:pt idx="2">
                  <c:v>1004341.3712960216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232814.06355054764</c:v>
                </c:pt>
                <c:pt idx="2">
                  <c:v>234032.25545686603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2840877.0171293984</c:v>
                </c:pt>
                <c:pt idx="2">
                  <c:v>2973720.9739199411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25219000.179414645</c:v>
                </c:pt>
                <c:pt idx="2">
                  <c:v>25879648.292538591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1301408.5619041428</c:v>
                </c:pt>
                <c:pt idx="2">
                  <c:v>1340610.4561460484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2216264.0662890263</c:v>
                </c:pt>
                <c:pt idx="2">
                  <c:v>2337396.8844828471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4797437.9011688586</c:v>
                </c:pt>
                <c:pt idx="2">
                  <c:v>4815746.5352901667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48862.712000979547</c:v>
                </c:pt>
                <c:pt idx="2">
                  <c:v>49619.035195664408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1641575.358461577</c:v>
                </c:pt>
                <c:pt idx="2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507903.43810879742</c:v>
                </c:pt>
                <c:pt idx="2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232814.06355054764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234032.25545686603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85677.000000000058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75934.000000000044</c:v>
                </c:pt>
                <c:pt idx="2">
                  <c:v>75933.999999999971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1895494.5192748315</c:v>
                </c:pt>
                <c:pt idx="10">
                  <c:v>2423121.629534869</c:v>
                </c:pt>
                <c:pt idx="11">
                  <c:v>2193266.4540293394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664396.65090053482</c:v>
                </c:pt>
                <c:pt idx="23">
                  <c:v>661660.74400603899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3785.9999999999995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196601.20651859304</c:v>
                </c:pt>
                <c:pt idx="11">
                  <c:v>198579.43612733553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1641575.358461577</c:v>
                </c:pt>
                <c:pt idx="11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154345.60798437634</c:v>
                </c:pt>
                <c:pt idx="11">
                  <c:v>154829.65482897466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23057912.630213473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1107204.9499689229</c:v>
                </c:pt>
                <c:pt idx="17">
                  <c:v>1004341.3712960216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507903.43810879742</c:v>
                </c:pt>
                <c:pt idx="14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1107204.9499689229</c:v>
                </c:pt>
                <c:pt idx="2">
                  <c:v>1004341.3712960216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232814.06355054764</c:v>
                </c:pt>
                <c:pt idx="2">
                  <c:v>234032.25545686603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2840877.0171293984</c:v>
                </c:pt>
                <c:pt idx="2">
                  <c:v>2973720.9739199411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25219000.179414645</c:v>
                </c:pt>
                <c:pt idx="2">
                  <c:v>25879648.292538591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1301408.5619041428</c:v>
                </c:pt>
                <c:pt idx="2">
                  <c:v>1340610.4561460484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2216264.0662890263</c:v>
                </c:pt>
                <c:pt idx="2">
                  <c:v>2337396.8844828471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4797437.9011688586</c:v>
                </c:pt>
                <c:pt idx="2">
                  <c:v>4815746.5352901667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48862.712000979547</c:v>
                </c:pt>
                <c:pt idx="2">
                  <c:v>49619.035195664408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67.376634314366456</c:v>
                </c:pt>
                <c:pt idx="2">
                  <c:v>69.076701444166787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29.502058026363116</c:v>
                </c:pt>
                <c:pt idx="2">
                  <c:v>27.260580445803555</c:v>
                </c:pt>
                <c:pt idx="3">
                  <c:v>0.45076703431999982</c:v>
                </c:pt>
                <c:pt idx="4">
                  <c:v>0.45076703432000026</c:v>
                </c:pt>
                <c:pt idx="5">
                  <c:v>0.45076703431999987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5.4020962794531719</c:v>
                </c:pt>
                <c:pt idx="2">
                  <c:v>5.4190379190141131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47.445088326407671</c:v>
                </c:pt>
                <c:pt idx="2">
                  <c:v>50.389077352264387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[Scenarie_Biomassescenarie_m20.xlsm]Resultat-Tørstof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8814413.2103565801</c:v>
                </c:pt>
                <c:pt idx="2">
                  <c:v>9039396.2543136925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2528807.5992949228</c:v>
                </c:pt>
                <c:pt idx="2">
                  <c:v>2345583.2873302135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1427681.2946437092</c:v>
                </c:pt>
                <c:pt idx="2">
                  <c:v>1517803.9823387656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48100" y="165100"/>
          <a:ext cx="11482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4999998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4803.0976638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523148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54629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699.0512854034223" maxValue="28775768.450113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557870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8347552336681505" maxValue="856024.05830682674"/>
    </cacheField>
    <cacheField name="Udbytte, hovedafgrøde" numFmtId="0">
      <sharedItems containsSemiMixedTypes="0" containsString="0" containsNumber="1" minValue="11.317329453669405" maxValue="19396133.388752859"/>
    </cacheField>
    <cacheField name="Halmudbytte" numFmtId="0">
      <sharedItems containsSemiMixedTypes="0" containsString="0" containsNumber="1" minValue="0" maxValue="2066411.7099110438"/>
    </cacheField>
    <cacheField name="Potentielt til bioenergi" numFmtId="1">
      <sharedItems containsSemiMixedTypes="0" containsString="0" containsNumber="1" minValue="5.1084006447812618" maxValue="19396133.388752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569444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790517.6027727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4803.097663861"/>
    </cacheField>
    <cacheField name="Energi" numFmtId="3">
      <sharedItems containsSemiMixedTypes="0" containsString="0" containsNumber="1" minValue="0" maxValue="505790517.60277271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8918906.21805495"/>
    </cacheField>
    <cacheField name="Potentiale til energi [ton]" numFmtId="3">
      <sharedItems containsSemiMixedTypes="0" containsString="0" containsNumber="1" minValue="0" maxValue="18918906.21805495"/>
    </cacheField>
    <cacheField name="Forbrug energi [ton/m3]" numFmtId="3">
      <sharedItems containsSemiMixedTypes="0" containsString="0" containsNumber="1" minValue="0" maxValue="505790517.60277271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97293.7410553861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592592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790517.6027727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4803.097663861"/>
    </cacheField>
    <cacheField name="Energi" numFmtId="3">
      <sharedItems containsSemiMixedTypes="0" containsString="0" containsNumber="1" minValue="0" maxValue="505790517.60277271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8918906.21805495"/>
    </cacheField>
    <cacheField name="Potentiale til energi [ton]" numFmtId="3">
      <sharedItems containsSemiMixedTypes="0" containsString="0" containsNumber="1" minValue="0" maxValue="18918906.21805495"/>
    </cacheField>
    <cacheField name="Forbrug energi [ton/m3]" numFmtId="3">
      <sharedItems containsSemiMixedTypes="0" containsString="0" containsNumber="1" minValue="0" maxValue="505790517.60277271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97293.7410553861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615740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463056.8824032876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638889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790517.6027727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4803.097663861"/>
    </cacheField>
    <cacheField name="Energi" numFmtId="3">
      <sharedItems containsSemiMixedTypes="0" containsString="0" containsNumber="1" minValue="0" maxValue="505790517.60277271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8918906.21805495"/>
    </cacheField>
    <cacheField name="Potentiale til energi [ton]" numFmtId="3">
      <sharedItems containsSemiMixedTypes="0" containsString="0" containsNumber="1" minValue="0" maxValue="18918906.21805495"/>
    </cacheField>
    <cacheField name="Forbrug energi [ton/m3]" numFmtId="3">
      <sharedItems containsSemiMixedTypes="0" containsString="0" containsNumber="1" minValue="0" maxValue="505790517.60277271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97293.74105538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76676967592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05790517.60277271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919.465613311506"/>
  </r>
  <r>
    <x v="1"/>
    <s v="Vestdanmark"/>
    <x v="0"/>
    <x v="1"/>
    <n v="2922.545553110308"/>
  </r>
  <r>
    <x v="1"/>
    <s v="Vestdanmark"/>
    <x v="23"/>
    <x v="1"/>
    <n v="67038.95730919046"/>
  </r>
  <r>
    <x v="1"/>
    <s v="Vestdanmark"/>
    <x v="24"/>
    <x v="1"/>
    <n v="256198.86995640022"/>
  </r>
  <r>
    <x v="1"/>
    <s v="Vestdanmark"/>
    <x v="25"/>
    <x v="1"/>
    <n v="22018.622466809651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363.143589277955"/>
  </r>
  <r>
    <x v="1"/>
    <s v="Vestdanmark"/>
    <x v="0"/>
    <x v="2"/>
    <n v="2904.8671673179329"/>
  </r>
  <r>
    <x v="1"/>
    <s v="Vestdanmark"/>
    <x v="23"/>
    <x v="2"/>
    <n v="66710.304652357008"/>
  </r>
  <r>
    <x v="1"/>
    <s v="Vestdanmark"/>
    <x v="24"/>
    <x v="2"/>
    <n v="254724.42475046791"/>
  </r>
  <r>
    <x v="1"/>
    <s v="Vestdanmark"/>
    <x v="25"/>
    <x v="2"/>
    <n v="21875.621442119991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014.534386688534"/>
  </r>
  <r>
    <x v="1"/>
    <s v="Østdanmark"/>
    <x v="0"/>
    <x v="1"/>
    <n v="863.45444688969167"/>
  </r>
  <r>
    <x v="1"/>
    <s v="Østdanmark"/>
    <x v="23"/>
    <x v="1"/>
    <n v="18638.04269080954"/>
  </r>
  <r>
    <x v="1"/>
    <s v="Østdanmark"/>
    <x v="24"/>
    <x v="1"/>
    <n v="73827.130043599784"/>
  </r>
  <r>
    <x v="1"/>
    <s v="Østdanmark"/>
    <x v="25"/>
    <x v="1"/>
    <n v="6626.3775331903453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570.856410722019"/>
  </r>
  <r>
    <x v="1"/>
    <s v="Østdanmark"/>
    <x v="0"/>
    <x v="2"/>
    <n v="881.1328326820676"/>
  </r>
  <r>
    <x v="1"/>
    <s v="Østdanmark"/>
    <x v="23"/>
    <x v="2"/>
    <n v="18966.695347643046"/>
  </r>
  <r>
    <x v="1"/>
    <s v="Østdanmark"/>
    <x v="24"/>
    <x v="2"/>
    <n v="75301.575249532107"/>
  </r>
  <r>
    <x v="1"/>
    <s v="Østdanmark"/>
    <x v="25"/>
    <x v="2"/>
    <n v="6769.3785578800062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581579.9632190367"/>
  </r>
  <r>
    <x v="2"/>
    <s v="Vestdanmark"/>
    <x v="22"/>
    <x v="2"/>
    <n v="579210.80448009283"/>
  </r>
  <r>
    <x v="2"/>
    <s v="Østdanmark"/>
    <x v="22"/>
    <x v="0"/>
    <n v="104128.58905499999"/>
  </r>
  <r>
    <x v="2"/>
    <s v="Østdanmark"/>
    <x v="22"/>
    <x v="1"/>
    <n v="82816.687681498166"/>
  </r>
  <r>
    <x v="2"/>
    <s v="Østdanmark"/>
    <x v="22"/>
    <x v="2"/>
    <n v="82449.939525946174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4574649.0044539375"/>
  </r>
  <r>
    <x v="3"/>
    <s v="Vestdanmark"/>
    <x v="22"/>
    <x v="1"/>
    <n v="618468.71483434096"/>
  </r>
  <r>
    <x v="3"/>
    <s v="Vestdanmark"/>
    <x v="2"/>
    <x v="1"/>
    <n v="0"/>
  </r>
  <r>
    <x v="3"/>
    <s v="Vestdanmark"/>
    <x v="5"/>
    <x v="1"/>
    <n v="51598.780380153592"/>
  </r>
  <r>
    <x v="3"/>
    <s v="Vestdanmark"/>
    <x v="25"/>
    <x v="1"/>
    <n v="1433600.0178498654"/>
  </r>
  <r>
    <x v="3"/>
    <s v="Vestdanmark"/>
    <x v="24"/>
    <x v="1"/>
    <n v="4525643.0291759707"/>
  </r>
  <r>
    <x v="3"/>
    <s v="Vestdanmark"/>
    <x v="28"/>
    <x v="1"/>
    <n v="171279.2848730098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9790151.9274066389"/>
  </r>
  <r>
    <x v="3"/>
    <s v="Vestdanmark"/>
    <x v="29"/>
    <x v="1"/>
    <n v="1212571.3389336092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1532.588010093863"/>
  </r>
  <r>
    <x v="3"/>
    <s v="Vestdanmark"/>
    <x v="33"/>
    <x v="1"/>
    <n v="3862742.0312364982"/>
  </r>
  <r>
    <x v="3"/>
    <s v="Vestdanmark"/>
    <x v="0"/>
    <x v="2"/>
    <n v="4574649.0044539375"/>
  </r>
  <r>
    <x v="3"/>
    <s v="Vestdanmark"/>
    <x v="22"/>
    <x v="2"/>
    <n v="618468.71483434096"/>
  </r>
  <r>
    <x v="3"/>
    <s v="Vestdanmark"/>
    <x v="2"/>
    <x v="2"/>
    <n v="0"/>
  </r>
  <r>
    <x v="3"/>
    <s v="Vestdanmark"/>
    <x v="5"/>
    <x v="2"/>
    <n v="51598.780380153592"/>
  </r>
  <r>
    <x v="3"/>
    <s v="Vestdanmark"/>
    <x v="25"/>
    <x v="2"/>
    <n v="1433600.0178498654"/>
  </r>
  <r>
    <x v="3"/>
    <s v="Vestdanmark"/>
    <x v="24"/>
    <x v="2"/>
    <n v="4525643.0291759707"/>
  </r>
  <r>
    <x v="3"/>
    <s v="Vestdanmark"/>
    <x v="28"/>
    <x v="2"/>
    <n v="171279.2848730098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9790151.9274066389"/>
  </r>
  <r>
    <x v="3"/>
    <s v="Vestdanmark"/>
    <x v="29"/>
    <x v="2"/>
    <n v="1212571.3389336092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1532.588010093863"/>
  </r>
  <r>
    <x v="3"/>
    <s v="Vestdanmark"/>
    <x v="33"/>
    <x v="2"/>
    <n v="3862742.0312364982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561497.65842248674"/>
  </r>
  <r>
    <x v="3"/>
    <s v="Østdanmark"/>
    <x v="22"/>
    <x v="1"/>
    <n v="75911.558427530035"/>
  </r>
  <r>
    <x v="3"/>
    <s v="Østdanmark"/>
    <x v="2"/>
    <x v="1"/>
    <n v="0"/>
  </r>
  <r>
    <x v="3"/>
    <s v="Østdanmark"/>
    <x v="5"/>
    <x v="1"/>
    <n v="6333.2934029920762"/>
  </r>
  <r>
    <x v="3"/>
    <s v="Østdanmark"/>
    <x v="25"/>
    <x v="1"/>
    <n v="175961.7081777011"/>
  </r>
  <r>
    <x v="3"/>
    <s v="Østdanmark"/>
    <x v="24"/>
    <x v="1"/>
    <n v="555482.60888742993"/>
  </r>
  <r>
    <x v="3"/>
    <s v="Østdanmark"/>
    <x v="28"/>
    <x v="1"/>
    <n v="21023.015601598698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201654.4608093714"/>
  </r>
  <r>
    <x v="3"/>
    <s v="Østdanmark"/>
    <x v="29"/>
    <x v="1"/>
    <n v="148832.3949703137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3870.3459684951581"/>
  </r>
  <r>
    <x v="3"/>
    <s v="Østdanmark"/>
    <x v="33"/>
    <x v="1"/>
    <n v="474117.38114065683"/>
  </r>
  <r>
    <x v="3"/>
    <s v="Østdanmark"/>
    <x v="0"/>
    <x v="2"/>
    <n v="561497.65842248686"/>
  </r>
  <r>
    <x v="3"/>
    <s v="Østdanmark"/>
    <x v="22"/>
    <x v="2"/>
    <n v="75911.55842753005"/>
  </r>
  <r>
    <x v="3"/>
    <s v="Østdanmark"/>
    <x v="2"/>
    <x v="2"/>
    <n v="0"/>
  </r>
  <r>
    <x v="3"/>
    <s v="Østdanmark"/>
    <x v="5"/>
    <x v="2"/>
    <n v="6333.293402992078"/>
  </r>
  <r>
    <x v="3"/>
    <s v="Østdanmark"/>
    <x v="25"/>
    <x v="2"/>
    <n v="175961.70817770113"/>
  </r>
  <r>
    <x v="3"/>
    <s v="Østdanmark"/>
    <x v="24"/>
    <x v="2"/>
    <n v="555482.60888743005"/>
  </r>
  <r>
    <x v="3"/>
    <s v="Østdanmark"/>
    <x v="28"/>
    <x v="2"/>
    <n v="21023.015601598701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201654.4608093717"/>
  </r>
  <r>
    <x v="3"/>
    <s v="Østdanmark"/>
    <x v="29"/>
    <x v="2"/>
    <n v="148832.39497031382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3870.345968495159"/>
  </r>
  <r>
    <x v="3"/>
    <s v="Østdanmark"/>
    <x v="33"/>
    <x v="2"/>
    <n v="474117.381140657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718383.5826301957"/>
  </r>
  <r>
    <x v="4"/>
    <s v="Vestdanmark"/>
    <x v="34"/>
    <x v="1"/>
    <n v="118975.23871053761"/>
  </r>
  <r>
    <x v="4"/>
    <s v="Vestdanmark"/>
    <x v="35"/>
    <x v="1"/>
    <n v="154113.19774513159"/>
  </r>
  <r>
    <x v="4"/>
    <s v="Vestdanmark"/>
    <x v="36"/>
    <x v="1"/>
    <n v="1270319.2592548286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93189.96929349634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704738.04690467322"/>
  </r>
  <r>
    <x v="4"/>
    <s v="Østdanmark"/>
    <x v="34"/>
    <x v="1"/>
    <n v="35370.36927383874"/>
  </r>
  <r>
    <x v="4"/>
    <s v="Østdanmark"/>
    <x v="35"/>
    <x v="1"/>
    <n v="42488.00877346145"/>
  </r>
  <r>
    <x v="4"/>
    <s v="Østdanmark"/>
    <x v="36"/>
    <x v="1"/>
    <n v="371256.09920674853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4713.46881530106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524930.120014648"/>
  </r>
  <r>
    <x v="4"/>
    <s v="Vestdanmark"/>
    <x v="34"/>
    <x v="2"/>
    <n v="118611.40079884419"/>
  </r>
  <r>
    <x v="4"/>
    <s v="Vestdanmark"/>
    <x v="35"/>
    <x v="2"/>
    <n v="154949.74904422625"/>
  </r>
  <r>
    <x v="4"/>
    <s v="Vestdanmark"/>
    <x v="36"/>
    <x v="2"/>
    <n v="1364632.0694843589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462686.21419248445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68336.33401469165"/>
  </r>
  <r>
    <x v="4"/>
    <s v="Østdanmark"/>
    <x v="34"/>
    <x v="2"/>
    <n v="36218.254030130476"/>
  </r>
  <r>
    <x v="4"/>
    <s v="Østdanmark"/>
    <x v="35"/>
    <x v="2"/>
    <n v="43629.687083109289"/>
  </r>
  <r>
    <x v="4"/>
    <s v="Østdanmark"/>
    <x v="36"/>
    <x v="2"/>
    <n v="385847.82849847211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27046.30450353827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1205986.6540704854"/>
  </r>
  <r>
    <x v="6"/>
    <s v="Vestdanmark"/>
    <x v="15"/>
    <x v="1"/>
    <n v="1038679.7369068626"/>
  </r>
  <r>
    <x v="6"/>
    <s v="Vestdanmark"/>
    <x v="16"/>
    <x v="1"/>
    <n v="667.41809084363831"/>
  </r>
  <r>
    <x v="6"/>
    <s v="Vestdanmark"/>
    <x v="20"/>
    <x v="1"/>
    <n v="401728.76679519669"/>
  </r>
  <r>
    <x v="6"/>
    <s v="Vestdanmark"/>
    <x v="38"/>
    <x v="1"/>
    <n v="19634803.097663861"/>
  </r>
  <r>
    <x v="6"/>
    <s v="Vestdanmark"/>
    <x v="39"/>
    <x v="1"/>
    <n v="759497.94854896027"/>
  </r>
  <r>
    <x v="6"/>
    <s v="Vestdanmark"/>
    <x v="14"/>
    <x v="2"/>
    <n v="1154583.3414063647"/>
  </r>
  <r>
    <x v="6"/>
    <s v="Vestdanmark"/>
    <x v="15"/>
    <x v="2"/>
    <n v="1018832.5202039856"/>
  </r>
  <r>
    <x v="6"/>
    <s v="Vestdanmark"/>
    <x v="16"/>
    <x v="2"/>
    <n v="689.24253779859362"/>
  </r>
  <r>
    <x v="6"/>
    <s v="Vestdanmark"/>
    <x v="20"/>
    <x v="2"/>
    <n v="420665.19876426988"/>
  </r>
  <r>
    <x v="6"/>
    <s v="Vestdanmark"/>
    <x v="38"/>
    <x v="2"/>
    <n v="19034869.385293324"/>
  </r>
  <r>
    <x v="6"/>
    <s v="Vestdanmark"/>
    <x v="39"/>
    <x v="2"/>
    <n v="675231.56821186934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74743.98704342762"/>
  </r>
  <r>
    <x v="6"/>
    <s v="Østdanmark"/>
    <x v="15"/>
    <x v="1"/>
    <n v="73823.133813296707"/>
  </r>
  <r>
    <x v="6"/>
    <s v="Østdanmark"/>
    <x v="16"/>
    <x v="1"/>
    <n v="56.016154012228355"/>
  </r>
  <r>
    <x v="6"/>
    <s v="Østdanmark"/>
    <x v="20"/>
    <x v="1"/>
    <n v="54219.773738244621"/>
  </r>
  <r>
    <x v="6"/>
    <s v="Østdanmark"/>
    <x v="38"/>
    <x v="1"/>
    <n v="3423109.5325496108"/>
  </r>
  <r>
    <x v="6"/>
    <s v="Østdanmark"/>
    <x v="39"/>
    <x v="1"/>
    <n v="347707.00141996267"/>
  </r>
  <r>
    <x v="6"/>
    <s v="Østdanmark"/>
    <x v="14"/>
    <x v="2"/>
    <n v="167295.79533098158"/>
  </r>
  <r>
    <x v="6"/>
    <s v="Østdanmark"/>
    <x v="15"/>
    <x v="2"/>
    <n v="72412.512538599258"/>
  </r>
  <r>
    <x v="6"/>
    <s v="Østdanmark"/>
    <x v="16"/>
    <x v="2"/>
    <n v="57.847871789484238"/>
  </r>
  <r>
    <x v="6"/>
    <s v="Østdanmark"/>
    <x v="20"/>
    <x v="2"/>
    <n v="57097.370490994261"/>
  </r>
  <r>
    <x v="6"/>
    <s v="Østdanmark"/>
    <x v="38"/>
    <x v="2"/>
    <n v="3389391.0223619263"/>
  </r>
  <r>
    <x v="6"/>
    <s v="Østdanmark"/>
    <x v="39"/>
    <x v="2"/>
    <n v="329109.80308415229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371797.62097043003"/>
  </r>
  <r>
    <x v="8"/>
    <s v="Vestdanmark"/>
    <x v="40"/>
    <x v="2"/>
    <n v="370660.6274963881"/>
  </r>
  <r>
    <x v="8"/>
    <s v="Østdanmark"/>
    <x v="40"/>
    <x v="0"/>
    <n v="192563.22613808865"/>
  </r>
  <r>
    <x v="8"/>
    <s v="Østdanmark"/>
    <x v="40"/>
    <x v="1"/>
    <n v="110532.40398074606"/>
  </r>
  <r>
    <x v="8"/>
    <s v="Østdanmark"/>
    <x v="40"/>
    <x v="2"/>
    <n v="113182.04384415773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00398.2131878724"/>
  </r>
  <r>
    <x v="0"/>
    <x v="2"/>
    <x v="1"/>
    <s v="JB1-10"/>
    <n v="488542.44754899049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703165.6205952798"/>
  </r>
  <r>
    <x v="0"/>
    <x v="2"/>
    <x v="2"/>
    <s v="JB1-10"/>
    <n v="585775.04014158307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937.78681212745"/>
  </r>
  <r>
    <x v="1"/>
    <x v="2"/>
    <x v="1"/>
    <s v="JB1-10"/>
    <n v="135467.55245100948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23170.37940472004"/>
  </r>
  <r>
    <x v="1"/>
    <x v="2"/>
    <x v="2"/>
    <s v="JB1-10"/>
    <n v="150234.95985841687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398533.7934721429"/>
  </r>
  <r>
    <x v="1"/>
    <x v="0"/>
    <x v="1"/>
    <n v="225286.45082149099"/>
  </r>
  <r>
    <x v="2"/>
    <x v="0"/>
    <x v="1"/>
    <n v="371797.62097043003"/>
  </r>
  <r>
    <x v="3"/>
    <x v="0"/>
    <x v="1"/>
    <n v="28400602.406294856"/>
  </r>
  <r>
    <x v="4"/>
    <x v="0"/>
    <x v="1"/>
    <n v="218755.7836858769"/>
  </r>
  <r>
    <x v="5"/>
    <x v="0"/>
    <x v="1"/>
    <n v="1783325.2175353111"/>
  </r>
  <r>
    <x v="6"/>
    <x v="0"/>
    <x v="1"/>
    <n v="4946902.7535971384"/>
  </r>
  <r>
    <x v="7"/>
    <x v="0"/>
    <x v="1"/>
    <n v="5921155.5578735983"/>
  </r>
  <r>
    <x v="8"/>
    <x v="0"/>
    <x v="1"/>
    <n v="32218.723811815202"/>
  </r>
  <r>
    <x v="9"/>
    <x v="0"/>
    <x v="1"/>
    <n v="1028163.7902040067"/>
  </r>
  <r>
    <x v="10"/>
    <x v="0"/>
    <x v="1"/>
    <n v="1122133.6966349066"/>
  </r>
  <r>
    <x v="11"/>
    <x v="0"/>
    <x v="1"/>
    <n v="715738.37153588282"/>
  </r>
  <r>
    <x v="12"/>
    <x v="0"/>
    <x v="1"/>
    <n v="154113.19774513159"/>
  </r>
  <r>
    <x v="0"/>
    <x v="0"/>
    <x v="2"/>
    <n v="5414026.8902810384"/>
  </r>
  <r>
    <x v="1"/>
    <x v="0"/>
    <x v="2"/>
    <n v="224901.75438810108"/>
  </r>
  <r>
    <x v="2"/>
    <x v="0"/>
    <x v="2"/>
    <n v="370660.6274963881"/>
  </r>
  <r>
    <x v="3"/>
    <x v="0"/>
    <x v="2"/>
    <n v="28775768.450113945"/>
  </r>
  <r>
    <x v="4"/>
    <x v="0"/>
    <x v="2"/>
    <n v="216581.36093452224"/>
  </r>
  <r>
    <x v="5"/>
    <x v="0"/>
    <x v="2"/>
    <n v="1781984.509456197"/>
  </r>
  <r>
    <x v="6"/>
    <x v="0"/>
    <x v="2"/>
    <n v="4928756.7934970316"/>
  </r>
  <r>
    <x v="7"/>
    <x v="0"/>
    <x v="2"/>
    <n v="5980572.9398795273"/>
  </r>
  <r>
    <x v="8"/>
    <x v="0"/>
    <x v="2"/>
    <n v="32149.585150650411"/>
  </r>
  <r>
    <x v="9"/>
    <x v="0"/>
    <x v="2"/>
    <n v="1027472.506321969"/>
  </r>
  <r>
    <x v="10"/>
    <x v="0"/>
    <x v="2"/>
    <n v="1122115.8049381305"/>
  </r>
  <r>
    <x v="11"/>
    <x v="0"/>
    <x v="2"/>
    <n v="714570.3554189268"/>
  </r>
  <r>
    <x v="12"/>
    <x v="0"/>
    <x v="2"/>
    <n v="154949.7490442262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94975.3137968828"/>
  </r>
  <r>
    <x v="1"/>
    <x v="1"/>
    <x v="1"/>
    <n v="65459.686512202337"/>
  </r>
  <r>
    <x v="2"/>
    <x v="1"/>
    <x v="1"/>
    <n v="110532.40398074606"/>
  </r>
  <r>
    <x v="3"/>
    <x v="1"/>
    <x v="1"/>
    <n v="7895881.161335798"/>
  </r>
  <r>
    <x v="4"/>
    <x v="1"/>
    <x v="1"/>
    <n v="65388.861876856266"/>
  </r>
  <r>
    <x v="5"/>
    <x v="1"/>
    <x v="1"/>
    <n v="508362.7913025436"/>
  </r>
  <r>
    <x v="6"/>
    <x v="1"/>
    <x v="1"/>
    <n v="1488741.8735992862"/>
  </r>
  <r>
    <x v="7"/>
    <x v="1"/>
    <x v="1"/>
    <n v="1706260.1464788285"/>
  </r>
  <r>
    <x v="8"/>
    <x v="1"/>
    <x v="1"/>
    <n v="9699.0512854034223"/>
  </r>
  <r>
    <x v="9"/>
    <x v="1"/>
    <x v="1"/>
    <n v="299252.17599197297"/>
  </r>
  <r>
    <x v="10"/>
    <x v="1"/>
    <x v="1"/>
    <n v="346630.49211305089"/>
  </r>
  <r>
    <x v="11"/>
    <x v="1"/>
    <x v="1"/>
    <n v="209163.10303539436"/>
  </r>
  <r>
    <x v="12"/>
    <x v="1"/>
    <x v="1"/>
    <n v="42488.00877346145"/>
  </r>
  <r>
    <x v="0"/>
    <x v="1"/>
    <x v="2"/>
    <n v="1642235.7978092346"/>
  </r>
  <r>
    <x v="1"/>
    <x v="1"/>
    <x v="2"/>
    <n v="67062.574851910627"/>
  </r>
  <r>
    <x v="2"/>
    <x v="1"/>
    <x v="2"/>
    <n v="113182.04384415773"/>
  </r>
  <r>
    <x v="3"/>
    <x v="1"/>
    <x v="2"/>
    <n v="8181363.2306406535"/>
  </r>
  <r>
    <x v="4"/>
    <x v="1"/>
    <x v="2"/>
    <n v="66539.660453061777"/>
  </r>
  <r>
    <x v="5"/>
    <x v="1"/>
    <x v="2"/>
    <n v="520788.5325158292"/>
  </r>
  <r>
    <x v="6"/>
    <x v="1"/>
    <x v="2"/>
    <n v="1525196.4678207021"/>
  </r>
  <r>
    <x v="7"/>
    <x v="1"/>
    <x v="2"/>
    <n v="1767975.5826667205"/>
  </r>
  <r>
    <x v="8"/>
    <x v="1"/>
    <x v="2"/>
    <n v="9944.0855806479794"/>
  </r>
  <r>
    <x v="9"/>
    <x v="1"/>
    <x v="2"/>
    <n v="306756.0551149071"/>
  </r>
  <r>
    <x v="10"/>
    <x v="1"/>
    <x v="2"/>
    <n v="355996.9988204384"/>
  </r>
  <r>
    <x v="11"/>
    <x v="1"/>
    <x v="2"/>
    <n v="214327.36252781507"/>
  </r>
  <r>
    <x v="12"/>
    <x v="1"/>
    <x v="2"/>
    <n v="43629.68708310928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26883.0692116532"/>
    <n v="4394450.3151736883"/>
    <n v="2066411.7099110438"/>
    <n v="2066411.7099110438"/>
  </r>
  <r>
    <x v="0"/>
    <x v="1"/>
    <x v="1"/>
    <s v="Konventionel"/>
    <x v="0"/>
    <s v="Halm"/>
    <n v="48240.728267248036"/>
    <n v="186209.21111157746"/>
    <n v="79642.656105363611"/>
    <n v="79642.656105363611"/>
  </r>
  <r>
    <x v="0"/>
    <x v="2"/>
    <x v="1"/>
    <s v="Konventionel"/>
    <x v="0"/>
    <s v="Halm"/>
    <n v="70593.939138620815"/>
    <n v="310613.33220993163"/>
    <n v="239007.87369557522"/>
    <n v="239007.87369557522"/>
  </r>
  <r>
    <x v="0"/>
    <x v="3"/>
    <x v="1"/>
    <s v="Konventionel"/>
    <x v="0"/>
    <s v="Græs"/>
    <n v="390893.45805628493"/>
    <n v="19396133.388752859"/>
    <n v="0"/>
    <n v="19396133.388752859"/>
  </r>
  <r>
    <x v="0"/>
    <x v="4"/>
    <x v="1"/>
    <s v="Konventionel"/>
    <x v="0"/>
    <s v="Grøntsager"/>
    <n v="8107.6700316972328"/>
    <n v="168234.15315771758"/>
    <n v="0"/>
    <n v="168234.15315771758"/>
  </r>
  <r>
    <x v="0"/>
    <x v="5"/>
    <x v="1"/>
    <s v="Konventionel"/>
    <x v="0"/>
    <s v="Kartofler"/>
    <n v="34101.613418011875"/>
    <n v="1448326.1952718589"/>
    <n v="0"/>
    <n v="1448326.1952718589"/>
  </r>
  <r>
    <x v="0"/>
    <x v="6"/>
    <x v="1"/>
    <s v="Konventionel"/>
    <x v="0"/>
    <s v="Roer"/>
    <n v="52119.510438661928"/>
    <n v="4234904.6989265"/>
    <n v="0"/>
    <n v="4234904.6989265"/>
  </r>
  <r>
    <x v="0"/>
    <x v="7"/>
    <x v="1"/>
    <s v="Konventionel"/>
    <x v="0"/>
    <s v="Majs"/>
    <n v="105524.55030616655"/>
    <n v="4696897.7341274731"/>
    <n v="0"/>
    <n v="4696897.7341274731"/>
  </r>
  <r>
    <x v="0"/>
    <x v="8"/>
    <x v="1"/>
    <s v="Konventionel"/>
    <x v="0"/>
    <s v="Frugt"/>
    <n v="3161.7072804056943"/>
    <n v="26842.894810644346"/>
    <n v="0"/>
    <n v="26842.894810644346"/>
  </r>
  <r>
    <x v="0"/>
    <x v="9"/>
    <x v="1"/>
    <s v="Konventionel"/>
    <x v="0"/>
    <s v="Øvrige"/>
    <n v="27983.408918054"/>
    <n v="833792.07128881384"/>
    <n v="0"/>
    <n v="833792.07128881384"/>
  </r>
  <r>
    <x v="0"/>
    <x v="10"/>
    <x v="1"/>
    <s v="Konventionel"/>
    <x v="0"/>
    <s v="Halm"/>
    <n v="62909.407824974456"/>
    <n v="898903.76887326152"/>
    <n v="215141.99653839541"/>
    <n v="215141.99653839541"/>
  </r>
  <r>
    <x v="0"/>
    <x v="11"/>
    <x v="1"/>
    <s v="Konventionel"/>
    <x v="0"/>
    <s v="Juletræer"/>
    <n v="11815.471108305517"/>
    <n v="590773.55541527586"/>
    <n v="0"/>
    <n v="590773.55541527586"/>
  </r>
  <r>
    <x v="0"/>
    <x v="12"/>
    <x v="1"/>
    <s v="Konventionel"/>
    <x v="0"/>
    <s v="Pil &amp; poppel"/>
    <n v="4543.567209346289"/>
    <n v="110818.71242308023"/>
    <n v="0"/>
    <n v="110818.71242308023"/>
  </r>
  <r>
    <x v="0"/>
    <x v="13"/>
    <x v="1"/>
    <s v="Konventionel"/>
    <x v="0"/>
    <s v="Græs"/>
    <n v="110217.685427045"/>
    <n v="1519901.8820389507"/>
    <n v="0"/>
    <n v="1519901.8820389507"/>
  </r>
  <r>
    <x v="0"/>
    <x v="0"/>
    <x v="2"/>
    <s v="Konventionel"/>
    <x v="0"/>
    <s v="Halm"/>
    <n v="565604.28432456835"/>
    <n v="3964886.033115224"/>
    <n v="1864416.7847345923"/>
    <n v="1864416.7847345923"/>
  </r>
  <r>
    <x v="0"/>
    <x v="1"/>
    <x v="2"/>
    <s v="Konventionel"/>
    <x v="0"/>
    <s v="Halm"/>
    <n v="43525.122829055959"/>
    <n v="168006.97412015602"/>
    <n v="71857.463888489583"/>
    <n v="71857.463888489583"/>
  </r>
  <r>
    <x v="0"/>
    <x v="2"/>
    <x v="2"/>
    <s v="Konventionel"/>
    <x v="0"/>
    <s v="Halm"/>
    <n v="63693.272932644599"/>
    <n v="280250.40090363624"/>
    <n v="215644.48617112168"/>
    <n v="215644.48617112168"/>
  </r>
  <r>
    <x v="0"/>
    <x v="3"/>
    <x v="2"/>
    <s v="Konventionel"/>
    <x v="0"/>
    <s v="Græs"/>
    <n v="352683.02088476752"/>
    <n v="17500131.496302165"/>
    <n v="0"/>
    <n v="17500131.496302165"/>
  </r>
  <r>
    <x v="0"/>
    <x v="4"/>
    <x v="2"/>
    <s v="Konventionel"/>
    <x v="0"/>
    <s v="Grøntsager"/>
    <n v="7315.1328071193957"/>
    <n v="151789.00574772747"/>
    <n v="0"/>
    <n v="151789.00574772747"/>
  </r>
  <r>
    <x v="0"/>
    <x v="5"/>
    <x v="2"/>
    <s v="Konventionel"/>
    <x v="0"/>
    <s v="Kartofler"/>
    <n v="30768.128218654325"/>
    <n v="1306750.0804822131"/>
    <n v="0"/>
    <n v="1306750.0804822131"/>
  </r>
  <r>
    <x v="0"/>
    <x v="6"/>
    <x v="2"/>
    <s v="Konventionel"/>
    <x v="0"/>
    <s v="Roer"/>
    <n v="47024.748073158291"/>
    <n v="3820936.246421996"/>
    <n v="0"/>
    <n v="3820936.246421996"/>
  </r>
  <r>
    <x v="0"/>
    <x v="7"/>
    <x v="2"/>
    <s v="Konventionel"/>
    <x v="0"/>
    <s v="Majs"/>
    <n v="95209.363094857908"/>
    <n v="4237768.7513521258"/>
    <n v="0"/>
    <n v="4237768.7513521258"/>
  </r>
  <r>
    <x v="0"/>
    <x v="8"/>
    <x v="2"/>
    <s v="Konventionel"/>
    <x v="0"/>
    <s v="Frugt"/>
    <n v="2852.6455273812289"/>
    <n v="24218.960527466639"/>
    <n v="0"/>
    <n v="24218.960527466639"/>
  </r>
  <r>
    <x v="0"/>
    <x v="9"/>
    <x v="2"/>
    <s v="Konventionel"/>
    <x v="0"/>
    <s v="Øvrige"/>
    <n v="25247.987625446389"/>
    <n v="752287.61298318754"/>
    <n v="0"/>
    <n v="752287.61298318754"/>
  </r>
  <r>
    <x v="0"/>
    <x v="10"/>
    <x v="2"/>
    <s v="Konventionel"/>
    <x v="0"/>
    <s v="Halm"/>
    <n v="56759.916382609546"/>
    <n v="811034.54191161145"/>
    <n v="194111.53523939487"/>
    <n v="194111.53523939487"/>
  </r>
  <r>
    <x v="0"/>
    <x v="11"/>
    <x v="2"/>
    <s v="Konventionel"/>
    <x v="0"/>
    <s v="Juletræer"/>
    <n v="10660.490621600164"/>
    <n v="533024.53108000825"/>
    <n v="0"/>
    <n v="533024.53108000825"/>
  </r>
  <r>
    <x v="0"/>
    <x v="12"/>
    <x v="2"/>
    <s v="Konventionel"/>
    <x v="0"/>
    <s v="Pil &amp; poppel"/>
    <n v="4099.4265213680974"/>
    <n v="99986.012716295067"/>
    <n v="0"/>
    <n v="99986.012716295067"/>
  </r>
  <r>
    <x v="0"/>
    <x v="13"/>
    <x v="2"/>
    <s v="Konventionel"/>
    <x v="0"/>
    <s v="Græs"/>
    <n v="99443.737034197344"/>
    <n v="1371329.1337015815"/>
    <n v="0"/>
    <n v="1371329.1337015815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7837.242015691561"/>
    <n v="459512.17457509862"/>
    <n v="216077.38631381962"/>
    <n v="216077.38631381962"/>
  </r>
  <r>
    <x v="0"/>
    <x v="1"/>
    <x v="1"/>
    <s v="Økologisk"/>
    <x v="0"/>
    <s v="Halm"/>
    <n v="7528.8997873739718"/>
    <n v="16565.085312180214"/>
    <n v="7084.9738581592246"/>
    <n v="7084.9738581592246"/>
  </r>
  <r>
    <x v="0"/>
    <x v="2"/>
    <x v="1"/>
    <s v="Økologisk"/>
    <x v="0"/>
    <s v="Halm"/>
    <n v="11017.551195044869"/>
    <n v="26662.473892008591"/>
    <n v="20515.99378253927"/>
    <n v="20515.99378253927"/>
  </r>
  <r>
    <x v="0"/>
    <x v="3"/>
    <x v="1"/>
    <s v="Økologisk"/>
    <x v="0"/>
    <s v="Græs"/>
    <n v="61006.493453871066"/>
    <n v="2361170.9200412445"/>
    <n v="0"/>
    <n v="2361170.9200412445"/>
  </r>
  <r>
    <x v="0"/>
    <x v="4"/>
    <x v="1"/>
    <s v="Økologisk"/>
    <x v="0"/>
    <s v="Grøntsager"/>
    <n v="1265.3589066810709"/>
    <n v="14966.032468770367"/>
    <n v="0"/>
    <n v="14966.032468770367"/>
  </r>
  <r>
    <x v="0"/>
    <x v="5"/>
    <x v="1"/>
    <s v="Økologisk"/>
    <x v="0"/>
    <s v="Kartofler"/>
    <n v="5322.2171230423164"/>
    <n v="128842.4285851671"/>
    <n v="0"/>
    <n v="128842.4285851671"/>
  </r>
  <r>
    <x v="0"/>
    <x v="6"/>
    <x v="1"/>
    <s v="Økologisk"/>
    <x v="0"/>
    <s v="Roer"/>
    <n v="8134.2588545888566"/>
    <n v="376735.16367906844"/>
    <n v="0"/>
    <n v="376735.16367906844"/>
  </r>
  <r>
    <x v="0"/>
    <x v="7"/>
    <x v="1"/>
    <s v="Økologisk"/>
    <x v="0"/>
    <s v="Majs"/>
    <n v="16469.14946974854"/>
    <n v="608424.72960576124"/>
    <n v="0"/>
    <n v="608424.72960576124"/>
  </r>
  <r>
    <x v="0"/>
    <x v="8"/>
    <x v="1"/>
    <s v="Økologisk"/>
    <x v="0"/>
    <s v="Frugt"/>
    <n v="493.44564491880783"/>
    <n v="2387.9315094555868"/>
    <n v="0"/>
    <n v="2387.9315094555868"/>
  </r>
  <r>
    <x v="0"/>
    <x v="9"/>
    <x v="1"/>
    <s v="Økologisk"/>
    <x v="0"/>
    <s v="Øvrige"/>
    <n v="4367.3528369217229"/>
    <n v="74173.757093264998"/>
    <n v="0"/>
    <n v="74173.757093264998"/>
  </r>
  <r>
    <x v="0"/>
    <x v="10"/>
    <x v="1"/>
    <s v="Økologisk"/>
    <x v="0"/>
    <s v="Halm"/>
    <n v="9818.2312790422566"/>
    <n v="79966.063600921945"/>
    <n v="19138.9325244272"/>
    <n v="19138.9325244272"/>
  </r>
  <r>
    <x v="0"/>
    <x v="11"/>
    <x v="1"/>
    <s v="Økologisk"/>
    <x v="0"/>
    <s v="Juletræer"/>
    <n v="1844.0330631459478"/>
    <n v="52554.942299659517"/>
    <n v="0"/>
    <n v="52554.942299659517"/>
  </r>
  <r>
    <x v="0"/>
    <x v="12"/>
    <x v="1"/>
    <s v="Økologisk"/>
    <x v="0"/>
    <s v="Pil &amp; poppel"/>
    <n v="709.11164538930529"/>
    <n v="9858.3814115098558"/>
    <n v="0"/>
    <n v="9858.3814115098558"/>
  </r>
  <r>
    <x v="0"/>
    <x v="13"/>
    <x v="1"/>
    <s v="Økologisk"/>
    <x v="0"/>
    <s v="Græs"/>
    <n v="17201.604083989681"/>
    <n v="237210.12031821773"/>
    <n v="0"/>
    <n v="237210.12031821773"/>
  </r>
  <r>
    <x v="0"/>
    <x v="0"/>
    <x v="2"/>
    <s v="Økologisk"/>
    <x v="0"/>
    <s v="Halm"/>
    <n v="119976.66637187812"/>
    <n v="563494.40894879994"/>
    <n v="264973.17334561324"/>
    <n v="264973.17334561324"/>
  </r>
  <r>
    <x v="0"/>
    <x v="1"/>
    <x v="2"/>
    <s v="Økologisk"/>
    <x v="0"/>
    <s v="Halm"/>
    <n v="9232.6018122239911"/>
    <n v="20313.570507255226"/>
    <n v="8688.2206337901043"/>
    <n v="8688.2206337901043"/>
  </r>
  <r>
    <x v="0"/>
    <x v="2"/>
    <x v="2"/>
    <s v="Økologisk"/>
    <x v="0"/>
    <s v="Halm"/>
    <n v="13510.694258439762"/>
    <n v="32695.880105424225"/>
    <n v="25158.523386630863"/>
    <n v="25158.523386630863"/>
  </r>
  <r>
    <x v="0"/>
    <x v="3"/>
    <x v="2"/>
    <s v="Økologisk"/>
    <x v="0"/>
    <s v="Græs"/>
    <n v="74811.549884647669"/>
    <n v="2895476.3021154497"/>
    <n v="0"/>
    <n v="2895476.3021154497"/>
  </r>
  <r>
    <x v="0"/>
    <x v="4"/>
    <x v="2"/>
    <s v="Økologisk"/>
    <x v="0"/>
    <s v="Grøntsager"/>
    <n v="1551.6948378738111"/>
    <n v="18352.6706949525"/>
    <n v="0"/>
    <n v="18352.6706949525"/>
  </r>
  <r>
    <x v="0"/>
    <x v="5"/>
    <x v="2"/>
    <s v="Økologisk"/>
    <x v="0"/>
    <s v="Kartofler"/>
    <n v="6526.5726524418269"/>
    <n v="157997.96427648576"/>
    <n v="0"/>
    <n v="157997.96427648576"/>
  </r>
  <r>
    <x v="0"/>
    <x v="6"/>
    <x v="2"/>
    <s v="Økologisk"/>
    <x v="0"/>
    <s v="Roer"/>
    <n v="9974.9465609729705"/>
    <n v="461985.92797647766"/>
    <n v="0"/>
    <n v="461985.92797647766"/>
  </r>
  <r>
    <x v="0"/>
    <x v="7"/>
    <x v="2"/>
    <s v="Økologisk"/>
    <x v="0"/>
    <s v="Majs"/>
    <n v="20195.925504969862"/>
    <n v="746104.1347077532"/>
    <n v="0"/>
    <n v="746104.1347077532"/>
  </r>
  <r>
    <x v="0"/>
    <x v="8"/>
    <x v="2"/>
    <s v="Økologisk"/>
    <x v="0"/>
    <s v="Frugt"/>
    <n v="605.1066270202607"/>
    <n v="2928.2925001391477"/>
    <n v="0"/>
    <n v="2928.2925001391477"/>
  </r>
  <r>
    <x v="0"/>
    <x v="9"/>
    <x v="2"/>
    <s v="Økologisk"/>
    <x v="0"/>
    <s v="Øvrige"/>
    <n v="5355.6337387310523"/>
    <n v="90958.411387967208"/>
    <n v="0"/>
    <n v="90958.411387967208"/>
  </r>
  <r>
    <x v="0"/>
    <x v="10"/>
    <x v="2"/>
    <s v="Økologisk"/>
    <x v="0"/>
    <s v="Halm"/>
    <n v="12039.982262977783"/>
    <n v="98061.449158403935"/>
    <n v="23469.849260763207"/>
    <n v="23469.849260763207"/>
  </r>
  <r>
    <x v="0"/>
    <x v="11"/>
    <x v="2"/>
    <s v="Økologisk"/>
    <x v="0"/>
    <s v="Juletræer"/>
    <n v="2261.3161924606407"/>
    <n v="64447.511485128256"/>
    <n v="0"/>
    <n v="64447.511485128256"/>
  </r>
  <r>
    <x v="0"/>
    <x v="12"/>
    <x v="2"/>
    <s v="Økologisk"/>
    <x v="0"/>
    <s v="Pil &amp; poppel"/>
    <n v="869.57532271444495"/>
    <n v="12089.217901152038"/>
    <n v="0"/>
    <n v="12089.217901152038"/>
  </r>
  <r>
    <x v="0"/>
    <x v="13"/>
    <x v="2"/>
    <s v="Økologisk"/>
    <x v="0"/>
    <s v="Græs"/>
    <n v="21094.126037557013"/>
    <n v="290887.99805791123"/>
    <n v="0"/>
    <n v="290887.9980579112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922.834521505016"/>
    <n v="100294.88399490018"/>
    <n v="47161.876427550407"/>
    <n v="47161.876427550407"/>
  </r>
  <r>
    <x v="0"/>
    <x v="1"/>
    <x v="1"/>
    <s v="Konventionel"/>
    <x v="1"/>
    <s v="Halm"/>
    <n v="1022.0754868257757"/>
    <n v="4734.2536549769929"/>
    <n v="2024.86511546931"/>
    <n v="2024.86511546931"/>
  </r>
  <r>
    <x v="0"/>
    <x v="2"/>
    <x v="1"/>
    <s v="Konventionel"/>
    <x v="1"/>
    <s v="Halm"/>
    <n v="1094.4210545362032"/>
    <n v="5778.543167951153"/>
    <n v="4446.4199453507499"/>
    <n v="4446.4199453507499"/>
  </r>
  <r>
    <x v="0"/>
    <x v="3"/>
    <x v="1"/>
    <s v="Konventionel"/>
    <x v="1"/>
    <s v="Græs"/>
    <n v="10099.70379845663"/>
    <n v="601376.76297530159"/>
    <n v="0"/>
    <n v="601376.76297530159"/>
  </r>
  <r>
    <x v="0"/>
    <x v="4"/>
    <x v="1"/>
    <s v="Konventionel"/>
    <x v="1"/>
    <s v="Grøntsager"/>
    <n v="47.236694555604771"/>
    <n v="1176.1936944345587"/>
    <n v="0"/>
    <n v="1176.1936944345587"/>
  </r>
  <r>
    <x v="0"/>
    <x v="5"/>
    <x v="1"/>
    <s v="Konventionel"/>
    <x v="1"/>
    <s v="Kartofler"/>
    <n v="745.74497398137646"/>
    <n v="38006.951785069898"/>
    <n v="0"/>
    <n v="38006.951785069898"/>
  </r>
  <r>
    <x v="0"/>
    <x v="6"/>
    <x v="1"/>
    <s v="Konventionel"/>
    <x v="1"/>
    <s v="Roer"/>
    <n v="19.564857598470493"/>
    <n v="1907.6612196908661"/>
    <n v="0"/>
    <n v="1907.6612196908661"/>
  </r>
  <r>
    <x v="0"/>
    <x v="7"/>
    <x v="1"/>
    <s v="Konventionel"/>
    <x v="1"/>
    <s v="Majs"/>
    <n v="2525.5291048375989"/>
    <n v="134893.56054758586"/>
    <n v="0"/>
    <n v="134893.56054758586"/>
  </r>
  <r>
    <x v="0"/>
    <x v="8"/>
    <x v="1"/>
    <s v="Konventionel"/>
    <x v="1"/>
    <s v="Frugt"/>
    <n v="43.024559384581636"/>
    <n v="438.33421101011777"/>
    <n v="0"/>
    <n v="438.33421101011777"/>
  </r>
  <r>
    <x v="0"/>
    <x v="9"/>
    <x v="1"/>
    <s v="Konventionel"/>
    <x v="1"/>
    <s v="Øvrige"/>
    <n v="760.92811477857106"/>
    <n v="27207.085346079606"/>
    <n v="0"/>
    <n v="27207.085346079606"/>
  </r>
  <r>
    <x v="0"/>
    <x v="10"/>
    <x v="1"/>
    <s v="Konventionel"/>
    <x v="1"/>
    <s v="Halm"/>
    <n v="1878.1949843406051"/>
    <n v="32204.71993250676"/>
    <n v="7707.819217316287"/>
    <n v="7707.819217316287"/>
  </r>
  <r>
    <x v="0"/>
    <x v="11"/>
    <x v="1"/>
    <s v="Konventionel"/>
    <x v="1"/>
    <s v="Juletræer"/>
    <n v="215.79157245738358"/>
    <n v="12947.494347443017"/>
    <n v="0"/>
    <n v="12947.494347443017"/>
  </r>
  <r>
    <x v="0"/>
    <x v="12"/>
    <x v="1"/>
    <s v="Konventionel"/>
    <x v="1"/>
    <s v="Pil &amp; poppel"/>
    <n v="354.40933333477273"/>
    <n v="10372.956097603106"/>
    <n v="0"/>
    <n v="10372.956097603106"/>
  </r>
  <r>
    <x v="0"/>
    <x v="13"/>
    <x v="1"/>
    <s v="Konventionel"/>
    <x v="1"/>
    <s v="Græs"/>
    <n v="39110.220617481486"/>
    <n v="647195.93077808362"/>
    <n v="0"/>
    <n v="647195.93077808362"/>
  </r>
  <r>
    <x v="0"/>
    <x v="0"/>
    <x v="2"/>
    <s v="Konventionel"/>
    <x v="1"/>
    <s v="Halm"/>
    <n v="11371.489572533685"/>
    <n v="95656.970284153344"/>
    <n v="44980.980407779287"/>
    <n v="44980.980407779287"/>
  </r>
  <r>
    <x v="0"/>
    <x v="1"/>
    <x v="2"/>
    <s v="Konventionel"/>
    <x v="1"/>
    <s v="Halm"/>
    <n v="974.81188049857212"/>
    <n v="4515.3286304693866"/>
    <n v="1931.2297344071458"/>
    <n v="1931.2297344071458"/>
  </r>
  <r>
    <x v="0"/>
    <x v="2"/>
    <x v="2"/>
    <s v="Konventionel"/>
    <x v="1"/>
    <s v="Halm"/>
    <n v="1043.8119884304829"/>
    <n v="5511.32729891295"/>
    <n v="4240.8051501900218"/>
    <n v="4240.8051501900218"/>
  </r>
  <r>
    <x v="0"/>
    <x v="3"/>
    <x v="2"/>
    <s v="Konventionel"/>
    <x v="1"/>
    <s v="Græs"/>
    <n v="9632.665472516439"/>
    <n v="573567.43289551872"/>
    <n v="0"/>
    <n v="573567.43289551872"/>
  </r>
  <r>
    <x v="0"/>
    <x v="4"/>
    <x v="2"/>
    <s v="Konventionel"/>
    <x v="1"/>
    <s v="Grøntsager"/>
    <n v="45.052338738004543"/>
    <n v="1121.8032345763129"/>
    <n v="0"/>
    <n v="1121.8032345763129"/>
  </r>
  <r>
    <x v="0"/>
    <x v="5"/>
    <x v="2"/>
    <s v="Konventionel"/>
    <x v="1"/>
    <s v="Kartofler"/>
    <n v="711.25965726547463"/>
    <n v="36249.404881714057"/>
    <n v="0"/>
    <n v="36249.404881714057"/>
  </r>
  <r>
    <x v="0"/>
    <x v="6"/>
    <x v="2"/>
    <s v="Konventionel"/>
    <x v="1"/>
    <s v="Roer"/>
    <n v="18.660124299119257"/>
    <n v="1819.4456719594964"/>
    <n v="0"/>
    <n v="1819.4456719594964"/>
  </r>
  <r>
    <x v="0"/>
    <x v="7"/>
    <x v="2"/>
    <s v="Konventionel"/>
    <x v="1"/>
    <s v="Majs"/>
    <n v="2408.741631781525"/>
    <n v="128655.70803671482"/>
    <n v="0"/>
    <n v="128655.70803671482"/>
  </r>
  <r>
    <x v="0"/>
    <x v="8"/>
    <x v="2"/>
    <s v="Konventionel"/>
    <x v="1"/>
    <s v="Frugt"/>
    <n v="41.034984384138554"/>
    <n v="418.06442090560358"/>
    <n v="0"/>
    <n v="418.06442090560358"/>
  </r>
  <r>
    <x v="0"/>
    <x v="9"/>
    <x v="2"/>
    <s v="Konventionel"/>
    <x v="1"/>
    <s v="Øvrige"/>
    <n v="725.74068750557353"/>
    <n v="25948.954231810028"/>
    <n v="0"/>
    <n v="25948.954231810028"/>
  </r>
  <r>
    <x v="0"/>
    <x v="10"/>
    <x v="2"/>
    <s v="Konventionel"/>
    <x v="1"/>
    <s v="Halm"/>
    <n v="1791.3420370878605"/>
    <n v="30715.484328691426"/>
    <n v="7351.3882708507945"/>
    <n v="7351.3882708507945"/>
  </r>
  <r>
    <x v="0"/>
    <x v="11"/>
    <x v="2"/>
    <s v="Konventionel"/>
    <x v="1"/>
    <s v="Juletræer"/>
    <n v="205.81277141889186"/>
    <n v="12348.766285133512"/>
    <n v="0"/>
    <n v="12348.766285133512"/>
  </r>
  <r>
    <x v="0"/>
    <x v="12"/>
    <x v="2"/>
    <s v="Konventionel"/>
    <x v="1"/>
    <s v="Pil &amp; poppel"/>
    <n v="338.02046242911848"/>
    <n v="9893.281827193714"/>
    <n v="0"/>
    <n v="9893.281827193714"/>
  </r>
  <r>
    <x v="0"/>
    <x v="13"/>
    <x v="2"/>
    <s v="Konventionel"/>
    <x v="1"/>
    <s v="Græs"/>
    <n v="37301.655502222224"/>
    <n v="617267.79525077331"/>
    <n v="0"/>
    <n v="617267.7952507733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860.7892027782393"/>
    <n v="10487.482378426268"/>
    <n v="4931.5511247074392"/>
    <n v="4931.5511247074392"/>
  </r>
  <r>
    <x v="0"/>
    <x v="1"/>
    <x v="1"/>
    <s v="Økologisk"/>
    <x v="1"/>
    <s v="Halm"/>
    <n v="159.51467135431182"/>
    <n v="421.1570158965082"/>
    <n v="180.13106431833921"/>
    <n v="180.13106431833921"/>
  </r>
  <r>
    <x v="0"/>
    <x v="2"/>
    <x v="1"/>
    <s v="Økologisk"/>
    <x v="1"/>
    <s v="Halm"/>
    <n v="170.80559810680631"/>
    <n v="496.01945690216553"/>
    <n v="381.67246351710207"/>
    <n v="381.67246351710207"/>
  </r>
  <r>
    <x v="0"/>
    <x v="3"/>
    <x v="1"/>
    <s v="Økologisk"/>
    <x v="1"/>
    <s v="Græs"/>
    <n v="1576.2543500481449"/>
    <n v="73208.061435028067"/>
    <n v="0"/>
    <n v="73208.061435028067"/>
  </r>
  <r>
    <x v="0"/>
    <x v="4"/>
    <x v="1"/>
    <s v="Økologisk"/>
    <x v="1"/>
    <s v="Grøntsager"/>
    <n v="7.3722008844007449"/>
    <n v="104.63364715229976"/>
    <n v="0"/>
    <n v="104.63364715229976"/>
  </r>
  <r>
    <x v="0"/>
    <x v="5"/>
    <x v="1"/>
    <s v="Økologisk"/>
    <x v="1"/>
    <s v="Kartofler"/>
    <n v="116.3879439161686"/>
    <n v="3381.0808553307843"/>
    <n v="0"/>
    <n v="3381.0808553307843"/>
  </r>
  <r>
    <x v="0"/>
    <x v="6"/>
    <x v="1"/>
    <s v="Økologisk"/>
    <x v="1"/>
    <s v="Roer"/>
    <n v="3.0534748853104241"/>
    <n v="169.70465994822214"/>
    <n v="0"/>
    <n v="169.70465994822214"/>
  </r>
  <r>
    <x v="0"/>
    <x v="7"/>
    <x v="1"/>
    <s v="Økologisk"/>
    <x v="1"/>
    <s v="Majs"/>
    <n v="394.15772156424953"/>
    <n v="17473.784346077446"/>
    <n v="0"/>
    <n v="17473.784346077446"/>
  </r>
  <r>
    <x v="0"/>
    <x v="8"/>
    <x v="1"/>
    <s v="Økologisk"/>
    <x v="1"/>
    <s v="Frugt"/>
    <n v="6.7148156264954011"/>
    <n v="38.994008713559033"/>
    <n v="0"/>
    <n v="38.994008713559033"/>
  </r>
  <r>
    <x v="0"/>
    <x v="9"/>
    <x v="1"/>
    <s v="Økologisk"/>
    <x v="1"/>
    <s v="Øvrige"/>
    <n v="118.75756704636659"/>
    <n v="2420.3297310760991"/>
    <n v="0"/>
    <n v="2420.3297310760991"/>
  </r>
  <r>
    <x v="0"/>
    <x v="10"/>
    <x v="1"/>
    <s v="Økologisk"/>
    <x v="1"/>
    <s v="Halm"/>
    <n v="293.12869697801352"/>
    <n v="2864.9169928397628"/>
    <n v="685.68403326299199"/>
    <n v="685.68403326299199"/>
  </r>
  <r>
    <x v="0"/>
    <x v="11"/>
    <x v="1"/>
    <s v="Økologisk"/>
    <x v="1"/>
    <s v="Juletræer"/>
    <n v="33.678453504909584"/>
    <n v="1151.8031098679078"/>
    <n v="0"/>
    <n v="1151.8031098679078"/>
  </r>
  <r>
    <x v="0"/>
    <x v="12"/>
    <x v="1"/>
    <s v="Økologisk"/>
    <x v="1"/>
    <s v="Pil &amp; poppel"/>
    <n v="55.312439306583023"/>
    <n v="922.77337770006784"/>
    <n v="0"/>
    <n v="922.77337770006784"/>
  </r>
  <r>
    <x v="0"/>
    <x v="13"/>
    <x v="1"/>
    <s v="Økologisk"/>
    <x v="1"/>
    <s v="Græs"/>
    <n v="6103.9072640000013"/>
    <n v="101007.45740467204"/>
    <n v="0"/>
    <n v="101007.45740467204"/>
  </r>
  <r>
    <x v="0"/>
    <x v="0"/>
    <x v="2"/>
    <s v="Økologisk"/>
    <x v="1"/>
    <s v="Halm"/>
    <n v="2412.1341517495694"/>
    <n v="13594.884564626642"/>
    <n v="6392.7514579540857"/>
    <n v="6392.7514579540857"/>
  </r>
  <r>
    <x v="0"/>
    <x v="1"/>
    <x v="2"/>
    <s v="Økologisk"/>
    <x v="1"/>
    <s v="Halm"/>
    <n v="206.77827768151528"/>
    <n v="545.94427986584378"/>
    <n v="233.50323152377305"/>
    <n v="233.50323152377305"/>
  </r>
  <r>
    <x v="0"/>
    <x v="2"/>
    <x v="2"/>
    <s v="Økologisk"/>
    <x v="1"/>
    <s v="Halm"/>
    <n v="221.41466421252667"/>
    <n v="642.98818487317749"/>
    <n v="494.76060085550256"/>
    <n v="494.76060085550256"/>
  </r>
  <r>
    <x v="0"/>
    <x v="3"/>
    <x v="2"/>
    <s v="Økologisk"/>
    <x v="1"/>
    <s v="Græs"/>
    <n v="2043.2926759883358"/>
    <n v="94899.338897258582"/>
    <n v="0"/>
    <n v="94899.338897258582"/>
  </r>
  <r>
    <x v="0"/>
    <x v="4"/>
    <x v="2"/>
    <s v="Økologisk"/>
    <x v="1"/>
    <s v="Grøntsager"/>
    <n v="9.5565567020009645"/>
    <n v="135.63620927149969"/>
    <n v="0"/>
    <n v="135.63620927149969"/>
  </r>
  <r>
    <x v="0"/>
    <x v="5"/>
    <x v="2"/>
    <s v="Økologisk"/>
    <x v="1"/>
    <s v="Kartofler"/>
    <n v="150.87326063207038"/>
    <n v="4382.8825902436092"/>
    <n v="0"/>
    <n v="4382.8825902436092"/>
  </r>
  <r>
    <x v="0"/>
    <x v="6"/>
    <x v="2"/>
    <s v="Økologisk"/>
    <x v="1"/>
    <s v="Roer"/>
    <n v="3.9582081846616606"/>
    <n v="219.98752215510274"/>
    <n v="0"/>
    <n v="219.98752215510274"/>
  </r>
  <r>
    <x v="0"/>
    <x v="7"/>
    <x v="2"/>
    <s v="Økologisk"/>
    <x v="1"/>
    <s v="Majs"/>
    <n v="510.94519462032349"/>
    <n v="22651.201930100397"/>
    <n v="0"/>
    <n v="22651.201930100397"/>
  </r>
  <r>
    <x v="0"/>
    <x v="8"/>
    <x v="2"/>
    <s v="Økologisk"/>
    <x v="1"/>
    <s v="Frugt"/>
    <n v="8.7043906269384816"/>
    <n v="50.547789073132073"/>
    <n v="0"/>
    <n v="50.547789073132073"/>
  </r>
  <r>
    <x v="0"/>
    <x v="9"/>
    <x v="2"/>
    <s v="Økologisk"/>
    <x v="1"/>
    <s v="Øvrige"/>
    <n v="153.9449943193641"/>
    <n v="3137.464466209758"/>
    <n v="0"/>
    <n v="3137.464466209758"/>
  </r>
  <r>
    <x v="0"/>
    <x v="10"/>
    <x v="2"/>
    <s v="Økologisk"/>
    <x v="1"/>
    <s v="Halm"/>
    <n v="379.98164423075826"/>
    <n v="3713.7812870145081"/>
    <n v="888.84967274832331"/>
    <n v="888.84967274832331"/>
  </r>
  <r>
    <x v="0"/>
    <x v="11"/>
    <x v="2"/>
    <s v="Økologisk"/>
    <x v="1"/>
    <s v="Juletræer"/>
    <n v="43.657254543401301"/>
    <n v="1493.0781053843243"/>
    <n v="0"/>
    <n v="1493.0781053843243"/>
  </r>
  <r>
    <x v="0"/>
    <x v="12"/>
    <x v="2"/>
    <s v="Økologisk"/>
    <x v="1"/>
    <s v="Pil &amp; poppel"/>
    <n v="71.701310212237246"/>
    <n v="1196.1877118334212"/>
    <n v="0"/>
    <n v="1196.1877118334212"/>
  </r>
  <r>
    <x v="0"/>
    <x v="13"/>
    <x v="2"/>
    <s v="Økologisk"/>
    <x v="1"/>
    <s v="Græs"/>
    <n v="7912.4723792592595"/>
    <n v="130935.59293198223"/>
    <n v="0"/>
    <n v="130935.59293198223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6568.2132942811186"/>
    <n v="64460.445270074895"/>
    <n v="30311.372157793521"/>
    <n v="30311.372157793521"/>
  </r>
  <r>
    <x v="0"/>
    <x v="1"/>
    <x v="1"/>
    <s v="Konventionel"/>
    <x v="2"/>
    <s v="Halm"/>
    <n v="378.19261338172629"/>
    <n v="2043.752882714849"/>
    <n v="874.12382572670776"/>
    <n v="874.12382572670776"/>
  </r>
  <r>
    <x v="0"/>
    <x v="2"/>
    <x v="1"/>
    <s v="Konventionel"/>
    <x v="2"/>
    <s v="Halm"/>
    <n v="489.74230890359979"/>
    <n v="3016.8126228461747"/>
    <n v="2321.3490715109133"/>
    <n v="2321.3490715109133"/>
  </r>
  <r>
    <x v="0"/>
    <x v="3"/>
    <x v="1"/>
    <s v="Konventionel"/>
    <x v="2"/>
    <s v="Græs"/>
    <n v="11295.003626335274"/>
    <n v="784641.31191425875"/>
    <n v="0"/>
    <n v="784641.31191425875"/>
  </r>
  <r>
    <x v="0"/>
    <x v="4"/>
    <x v="1"/>
    <s v="Konventionel"/>
    <x v="2"/>
    <s v="Grøntsager"/>
    <n v="13.128323987624659"/>
    <n v="381.37781184049635"/>
    <n v="0"/>
    <n v="381.37781184049635"/>
  </r>
  <r>
    <x v="0"/>
    <x v="5"/>
    <x v="1"/>
    <s v="Konventionel"/>
    <x v="2"/>
    <s v="Kartofler"/>
    <n v="694.88603847076718"/>
    <n v="41317.409117072944"/>
    <n v="0"/>
    <n v="41317.409117072944"/>
  </r>
  <r>
    <x v="0"/>
    <x v="6"/>
    <x v="1"/>
    <s v="Konventionel"/>
    <x v="2"/>
    <s v="Roer"/>
    <n v="7.5145411853341644"/>
    <n v="854.81831489765466"/>
    <n v="0"/>
    <n v="854.81831489765466"/>
  </r>
  <r>
    <x v="0"/>
    <x v="7"/>
    <x v="1"/>
    <s v="Konventionel"/>
    <x v="2"/>
    <s v="Majs"/>
    <n v="934.50676064688525"/>
    <n v="58232.854282950007"/>
    <n v="0"/>
    <n v="58232.854282950007"/>
  </r>
  <r>
    <x v="0"/>
    <x v="8"/>
    <x v="1"/>
    <s v="Konventionel"/>
    <x v="2"/>
    <s v="Frugt"/>
    <n v="26.780123981156589"/>
    <n v="318.30855364002724"/>
    <n v="0"/>
    <n v="318.30855364002724"/>
  </r>
  <r>
    <x v="0"/>
    <x v="9"/>
    <x v="1"/>
    <s v="Konventionel"/>
    <x v="2"/>
    <s v="Øvrige"/>
    <n v="473.63063203897667"/>
    <n v="19757.180178371891"/>
    <n v="0"/>
    <n v="19757.180178371891"/>
  </r>
  <r>
    <x v="0"/>
    <x v="10"/>
    <x v="1"/>
    <s v="Konventionel"/>
    <x v="2"/>
    <s v="Halm"/>
    <n v="1506.9343192300419"/>
    <n v="30145.324525652635"/>
    <n v="7214.9272584273413"/>
    <n v="7214.9272584273413"/>
  </r>
  <r>
    <x v="0"/>
    <x v="11"/>
    <x v="1"/>
    <s v="Konventionel"/>
    <x v="2"/>
    <s v="Juletræer"/>
    <n v="134.31689126300301"/>
    <n v="9402.1823884102105"/>
    <n v="0"/>
    <n v="9402.1823884102105"/>
  </r>
  <r>
    <x v="0"/>
    <x v="12"/>
    <x v="1"/>
    <s v="Konventionel"/>
    <x v="2"/>
    <s v="Pil &amp; poppel"/>
    <n v="317.05822466486404"/>
    <n v="10826.37840319048"/>
    <n v="0"/>
    <n v="10826.37840319048"/>
  </r>
  <r>
    <x v="0"/>
    <x v="13"/>
    <x v="1"/>
    <s v="Konventionel"/>
    <x v="2"/>
    <s v="Græs"/>
    <n v="30276.156716444439"/>
    <n v="584511.4815676763"/>
    <n v="0"/>
    <n v="584511.4815676763"/>
  </r>
  <r>
    <x v="0"/>
    <x v="0"/>
    <x v="2"/>
    <s v="Konventionel"/>
    <x v="2"/>
    <s v="Halm"/>
    <n v="6264.4808876091583"/>
    <n v="61479.61543099628"/>
    <n v="28909.69020830017"/>
    <n v="28909.69020830017"/>
  </r>
  <r>
    <x v="0"/>
    <x v="1"/>
    <x v="2"/>
    <s v="Konventionel"/>
    <x v="2"/>
    <s v="Halm"/>
    <n v="360.7039376184095"/>
    <n v="1949.244078889885"/>
    <n v="833.7019147104437"/>
    <n v="833.7019147104437"/>
  </r>
  <r>
    <x v="0"/>
    <x v="2"/>
    <x v="2"/>
    <s v="Konventionel"/>
    <x v="2"/>
    <s v="Halm"/>
    <n v="467.09526571730612"/>
    <n v="2877.3068368186059"/>
    <n v="2214.0034497069405"/>
    <n v="2214.0034497069405"/>
  </r>
  <r>
    <x v="0"/>
    <x v="3"/>
    <x v="2"/>
    <s v="Konventionel"/>
    <x v="2"/>
    <s v="Græs"/>
    <n v="10772.691319915146"/>
    <n v="748357.32061186526"/>
    <n v="0"/>
    <n v="748357.32061186526"/>
  </r>
  <r>
    <x v="0"/>
    <x v="4"/>
    <x v="2"/>
    <s v="Konventionel"/>
    <x v="2"/>
    <s v="Grøntsager"/>
    <n v="12.5212338610293"/>
    <n v="363.74184366290115"/>
    <n v="0"/>
    <n v="363.74184366290115"/>
  </r>
  <r>
    <x v="0"/>
    <x v="5"/>
    <x v="2"/>
    <s v="Konventionel"/>
    <x v="2"/>
    <s v="Kartofler"/>
    <n v="662.7525800443733"/>
    <n v="39406.777481601363"/>
    <n v="0"/>
    <n v="39406.777481601363"/>
  </r>
  <r>
    <x v="0"/>
    <x v="6"/>
    <x v="2"/>
    <s v="Konventionel"/>
    <x v="2"/>
    <s v="Roer"/>
    <n v="7.1670479513302716"/>
    <n v="815.2891442665491"/>
    <n v="0"/>
    <n v="815.2891442665491"/>
  </r>
  <r>
    <x v="0"/>
    <x v="7"/>
    <x v="2"/>
    <s v="Konventionel"/>
    <x v="2"/>
    <s v="Majs"/>
    <n v="891.29257518344548"/>
    <n v="55540.005529981223"/>
    <n v="0"/>
    <n v="55540.005529981223"/>
  </r>
  <r>
    <x v="0"/>
    <x v="8"/>
    <x v="2"/>
    <s v="Konventionel"/>
    <x v="2"/>
    <s v="Frugt"/>
    <n v="25.541736745033738"/>
    <n v="303.58908295147103"/>
    <n v="0"/>
    <n v="303.58908295147103"/>
  </r>
  <r>
    <x v="0"/>
    <x v="9"/>
    <x v="2"/>
    <s v="Konventionel"/>
    <x v="2"/>
    <s v="Øvrige"/>
    <n v="451.72863749382168"/>
    <n v="18843.553349314232"/>
    <n v="0"/>
    <n v="18843.553349314232"/>
  </r>
  <r>
    <x v="0"/>
    <x v="10"/>
    <x v="2"/>
    <s v="Konventionel"/>
    <x v="2"/>
    <s v="Halm"/>
    <n v="1437.2494952194038"/>
    <n v="28751.321079379675"/>
    <n v="6881.2890037023753"/>
    <n v="6881.2890037023753"/>
  </r>
  <r>
    <x v="0"/>
    <x v="11"/>
    <x v="2"/>
    <s v="Konventionel"/>
    <x v="2"/>
    <s v="Juletræer"/>
    <n v="128.10570553985832"/>
    <n v="8967.399387790083"/>
    <n v="0"/>
    <n v="8967.399387790083"/>
  </r>
  <r>
    <x v="0"/>
    <x v="12"/>
    <x v="2"/>
    <s v="Konventionel"/>
    <x v="2"/>
    <s v="Pil &amp; poppel"/>
    <n v="302.39657265724026"/>
    <n v="10325.736627320399"/>
    <n v="0"/>
    <n v="10325.736627320399"/>
  </r>
  <r>
    <x v="0"/>
    <x v="13"/>
    <x v="2"/>
    <s v="Konventionel"/>
    <x v="2"/>
    <s v="Græs"/>
    <n v="28876.103226666663"/>
    <n v="557482.04889402667"/>
    <n v="0"/>
    <n v="557482.04889402667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025.0968725178625"/>
    <n v="6740.4014736165018"/>
    <n v="3169.5533082918196"/>
    <n v="3169.5533082918196"/>
  </r>
  <r>
    <x v="0"/>
    <x v="1"/>
    <x v="1"/>
    <s v="Økologisk"/>
    <x v="2"/>
    <s v="Halm"/>
    <n v="59.024280701194286"/>
    <n v="181.81131135827471"/>
    <n v="77.761651317537769"/>
    <n v="77.761651317537769"/>
  </r>
  <r>
    <x v="0"/>
    <x v="2"/>
    <x v="1"/>
    <s v="Økologisk"/>
    <x v="2"/>
    <s v="Halm"/>
    <n v="76.433770753741015"/>
    <n v="258.95761531367458"/>
    <n v="199.26031047362466"/>
    <n v="199.26031047362466"/>
  </r>
  <r>
    <x v="0"/>
    <x v="3"/>
    <x v="1"/>
    <s v="Økologisk"/>
    <x v="2"/>
    <s v="Græs"/>
    <n v="1762.8040341679332"/>
    <n v="95517.607103550836"/>
    <n v="0"/>
    <n v="95517.607103550836"/>
  </r>
  <r>
    <x v="0"/>
    <x v="4"/>
    <x v="1"/>
    <s v="Økologisk"/>
    <x v="2"/>
    <s v="Grøntsager"/>
    <n v="2.0489291772593399"/>
    <n v="33.927193781648775"/>
    <n v="0"/>
    <n v="33.927193781648775"/>
  </r>
  <r>
    <x v="0"/>
    <x v="5"/>
    <x v="1"/>
    <s v="Økologisk"/>
    <x v="2"/>
    <s v="Kartofler"/>
    <n v="108.45042218907928"/>
    <n v="3675.5776087384543"/>
    <n v="0"/>
    <n v="3675.5776087384543"/>
  </r>
  <r>
    <x v="0"/>
    <x v="6"/>
    <x v="1"/>
    <s v="Økologisk"/>
    <x v="2"/>
    <s v="Roer"/>
    <n v="1.1727896647631355"/>
    <n v="76.044242001589041"/>
    <n v="0"/>
    <n v="76.044242001589041"/>
  </r>
  <r>
    <x v="0"/>
    <x v="7"/>
    <x v="1"/>
    <s v="Økologisk"/>
    <x v="2"/>
    <s v="Majs"/>
    <n v="145.84787593910929"/>
    <n v="7543.3425692538149"/>
    <n v="0"/>
    <n v="7543.3425692538149"/>
  </r>
  <r>
    <x v="0"/>
    <x v="8"/>
    <x v="1"/>
    <s v="Økologisk"/>
    <x v="2"/>
    <s v="Frugt"/>
    <n v="4.179556921914612"/>
    <n v="28.316581737109932"/>
    <n v="0"/>
    <n v="28.316581737109932"/>
  </r>
  <r>
    <x v="0"/>
    <x v="9"/>
    <x v="1"/>
    <s v="Økologisk"/>
    <x v="2"/>
    <s v="Øvrige"/>
    <n v="73.919231589898089"/>
    <n v="1757.5896123996729"/>
    <n v="0"/>
    <n v="1757.5896123996729"/>
  </r>
  <r>
    <x v="0"/>
    <x v="10"/>
    <x v="1"/>
    <s v="Økologisk"/>
    <x v="2"/>
    <s v="Halm"/>
    <n v="235.18628103590248"/>
    <n v="2681.7141297675953"/>
    <n v="641.83659252714904"/>
    <n v="641.83659252714904"/>
  </r>
  <r>
    <x v="0"/>
    <x v="11"/>
    <x v="1"/>
    <s v="Økologisk"/>
    <x v="2"/>
    <s v="Juletræer"/>
    <n v="20.962751815613185"/>
    <n v="836.41379744296592"/>
    <n v="0"/>
    <n v="836.41379744296592"/>
  </r>
  <r>
    <x v="0"/>
    <x v="12"/>
    <x v="1"/>
    <s v="Økologisk"/>
    <x v="2"/>
    <s v="Pil &amp; poppel"/>
    <n v="49.483075525730229"/>
    <n v="963.10961633006627"/>
    <n v="0"/>
    <n v="963.10961633006627"/>
  </r>
  <r>
    <x v="0"/>
    <x v="13"/>
    <x v="1"/>
    <s v="Økologisk"/>
    <x v="2"/>
    <s v="Græs"/>
    <n v="4725.1805279999999"/>
    <n v="91224.335273567995"/>
    <n v="0"/>
    <n v="91224.335273567995"/>
  </r>
  <r>
    <x v="0"/>
    <x v="0"/>
    <x v="2"/>
    <s v="Økologisk"/>
    <x v="2"/>
    <s v="Halm"/>
    <n v="1328.8292791898216"/>
    <n v="8737.5574657991692"/>
    <n v="4108.6802144523581"/>
    <n v="4108.6802144523581"/>
  </r>
  <r>
    <x v="0"/>
    <x v="1"/>
    <x v="2"/>
    <s v="Økologisk"/>
    <x v="2"/>
    <s v="Halm"/>
    <n v="76.512956464511106"/>
    <n v="235.68132953850429"/>
    <n v="100.8021405968082"/>
    <n v="100.8021405968082"/>
  </r>
  <r>
    <x v="0"/>
    <x v="2"/>
    <x v="2"/>
    <s v="Økologisk"/>
    <x v="2"/>
    <s v="Halm"/>
    <n v="99.080813940034645"/>
    <n v="335.68579762883741"/>
    <n v="258.30040246580973"/>
    <n v="258.30040246580973"/>
  </r>
  <r>
    <x v="0"/>
    <x v="3"/>
    <x v="2"/>
    <s v="Økologisk"/>
    <x v="2"/>
    <s v="Græs"/>
    <n v="2285.1163405880611"/>
    <n v="123819.12031941771"/>
    <n v="0"/>
    <n v="123819.12031941771"/>
  </r>
  <r>
    <x v="0"/>
    <x v="4"/>
    <x v="2"/>
    <s v="Økologisk"/>
    <x v="2"/>
    <s v="Grøntsager"/>
    <n v="2.6560193038547002"/>
    <n v="43.979695642878049"/>
    <n v="0"/>
    <n v="43.979695642878049"/>
  </r>
  <r>
    <x v="0"/>
    <x v="5"/>
    <x v="2"/>
    <s v="Økologisk"/>
    <x v="2"/>
    <s v="Kartofler"/>
    <n v="140.58388061547313"/>
    <n v="4764.6376409572558"/>
    <n v="0"/>
    <n v="4764.6376409572558"/>
  </r>
  <r>
    <x v="0"/>
    <x v="6"/>
    <x v="2"/>
    <s v="Økologisk"/>
    <x v="2"/>
    <s v="Roer"/>
    <n v="1.5202828987670274"/>
    <n v="98.575869261319113"/>
    <n v="0"/>
    <n v="98.575869261319113"/>
  </r>
  <r>
    <x v="0"/>
    <x v="7"/>
    <x v="2"/>
    <s v="Økologisk"/>
    <x v="2"/>
    <s v="Majs"/>
    <n v="189.06206140254903"/>
    <n v="9778.4070342179057"/>
    <n v="0"/>
    <n v="9778.4070342179057"/>
  </r>
  <r>
    <x v="0"/>
    <x v="8"/>
    <x v="2"/>
    <s v="Økologisk"/>
    <x v="2"/>
    <s v="Frugt"/>
    <n v="5.4179441580374599"/>
    <n v="36.706680029586948"/>
    <n v="0"/>
    <n v="36.706680029586948"/>
  </r>
  <r>
    <x v="0"/>
    <x v="9"/>
    <x v="2"/>
    <s v="Økologisk"/>
    <x v="2"/>
    <s v="Øvrige"/>
    <n v="95.821226135053067"/>
    <n v="2278.3569049625385"/>
    <n v="0"/>
    <n v="2278.3569049625385"/>
  </r>
  <r>
    <x v="0"/>
    <x v="10"/>
    <x v="2"/>
    <s v="Økologisk"/>
    <x v="2"/>
    <s v="Halm"/>
    <n v="304.87110504654026"/>
    <n v="3476.2960941431793"/>
    <n v="832.01039772037825"/>
    <n v="832.01039772037825"/>
  </r>
  <r>
    <x v="0"/>
    <x v="11"/>
    <x v="2"/>
    <s v="Økologisk"/>
    <x v="2"/>
    <s v="Juletræer"/>
    <n v="27.173937538757826"/>
    <n v="1084.2401077964371"/>
    <n v="0"/>
    <n v="1084.2401077964371"/>
  </r>
  <r>
    <x v="0"/>
    <x v="12"/>
    <x v="2"/>
    <s v="Økologisk"/>
    <x v="2"/>
    <s v="Pil &amp; poppel"/>
    <n v="64.144727533353986"/>
    <n v="1248.4754285760116"/>
    <n v="0"/>
    <n v="1248.4754285760116"/>
  </r>
  <r>
    <x v="0"/>
    <x v="13"/>
    <x v="2"/>
    <s v="Økologisk"/>
    <x v="2"/>
    <s v="Græs"/>
    <n v="6125.2340177777769"/>
    <n v="118253.76794721778"/>
    <n v="0"/>
    <n v="118253.76794721778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87305.27967177058"/>
    <n v="1313010.0104991116"/>
    <n v="617419.48738326959"/>
    <n v="617419.48738326959"/>
  </r>
  <r>
    <x v="1"/>
    <x v="1"/>
    <x v="1"/>
    <s v="Konventionel"/>
    <x v="0"/>
    <s v="Halm"/>
    <n v="14413.761582410933"/>
    <n v="55637.119708106206"/>
    <n v="23796.287869725853"/>
    <n v="23796.287869725853"/>
  </r>
  <r>
    <x v="1"/>
    <x v="2"/>
    <x v="1"/>
    <s v="Konventionel"/>
    <x v="0"/>
    <s v="Halm"/>
    <n v="21092.637786692238"/>
    <n v="92807.60626144585"/>
    <n v="71412.738395699431"/>
    <n v="71412.738395699431"/>
  </r>
  <r>
    <x v="1"/>
    <x v="3"/>
    <x v="1"/>
    <s v="Konventionel"/>
    <x v="0"/>
    <s v="Græs"/>
    <n v="116794.36258371505"/>
    <n v="5795336.2714039413"/>
    <n v="0"/>
    <n v="5795336.2714039413"/>
  </r>
  <r>
    <x v="1"/>
    <x v="4"/>
    <x v="1"/>
    <s v="Konventionel"/>
    <x v="0"/>
    <s v="Grøntsager"/>
    <n v="2422.4763394602992"/>
    <n v="50266.384043801212"/>
    <n v="0"/>
    <n v="50266.384043801212"/>
  </r>
  <r>
    <x v="1"/>
    <x v="5"/>
    <x v="1"/>
    <s v="Konventionel"/>
    <x v="0"/>
    <s v="Kartofler"/>
    <n v="10189.160550390856"/>
    <n v="432742.8134285048"/>
    <n v="0"/>
    <n v="432742.8134285048"/>
  </r>
  <r>
    <x v="1"/>
    <x v="6"/>
    <x v="1"/>
    <s v="Konventionel"/>
    <x v="0"/>
    <s v="Roer"/>
    <n v="15572.696023432285"/>
    <n v="1265339.6589785875"/>
    <n v="0"/>
    <n v="1265339.6589785875"/>
  </r>
  <r>
    <x v="1"/>
    <x v="7"/>
    <x v="1"/>
    <s v="Konventionel"/>
    <x v="0"/>
    <s v="Majs"/>
    <n v="31529.493103379747"/>
    <n v="1403377.7380314327"/>
    <n v="0"/>
    <n v="1403377.7380314327"/>
  </r>
  <r>
    <x v="1"/>
    <x v="8"/>
    <x v="1"/>
    <s v="Konventionel"/>
    <x v="0"/>
    <s v="Frugt"/>
    <n v="944.68090698540937"/>
    <n v="8020.3409003061261"/>
    <n v="0"/>
    <n v="8020.3409003061261"/>
  </r>
  <r>
    <x v="1"/>
    <x v="9"/>
    <x v="1"/>
    <s v="Konventionel"/>
    <x v="0"/>
    <s v="Øvrige"/>
    <n v="8361.1130863002563"/>
    <n v="249127.25318495967"/>
    <n v="0"/>
    <n v="249127.25318495967"/>
  </r>
  <r>
    <x v="1"/>
    <x v="10"/>
    <x v="1"/>
    <s v="Konventionel"/>
    <x v="0"/>
    <s v="Halm"/>
    <n v="18796.590313821274"/>
    <n v="268581.86174743966"/>
    <n v="64281.89531652796"/>
    <n v="64281.89531652796"/>
  </r>
  <r>
    <x v="1"/>
    <x v="11"/>
    <x v="1"/>
    <s v="Konventionel"/>
    <x v="0"/>
    <s v="Juletræer"/>
    <n v="3530.3236426180865"/>
    <n v="176516.18213090434"/>
    <n v="0"/>
    <n v="176516.18213090434"/>
  </r>
  <r>
    <x v="1"/>
    <x v="12"/>
    <x v="1"/>
    <s v="Konventionel"/>
    <x v="0"/>
    <s v="Pil &amp; poppel"/>
    <n v="1357.5643826596311"/>
    <n v="33111.326406332468"/>
    <n v="0"/>
    <n v="33111.326406332468"/>
  </r>
  <r>
    <x v="1"/>
    <x v="13"/>
    <x v="1"/>
    <s v="Konventionel"/>
    <x v="0"/>
    <s v="Græs"/>
    <n v="32931.746616876299"/>
    <n v="454128.78584672417"/>
    <n v="0"/>
    <n v="454128.78584672417"/>
  </r>
  <r>
    <x v="1"/>
    <x v="0"/>
    <x v="2"/>
    <s v="Konventionel"/>
    <x v="0"/>
    <s v="Halm"/>
    <n v="173739.65540685106"/>
    <n v="1217914.9844020258"/>
    <n v="572702.75118470658"/>
    <n v="572702.75118470658"/>
  </r>
  <r>
    <x v="1"/>
    <x v="1"/>
    <x v="2"/>
    <s v="Konventionel"/>
    <x v="0"/>
    <s v="Halm"/>
    <n v="13369.841869022375"/>
    <n v="51607.589614426368"/>
    <n v="22072.836717114187"/>
    <n v="22072.836717114187"/>
  </r>
  <r>
    <x v="1"/>
    <x v="2"/>
    <x v="2"/>
    <s v="Konventionel"/>
    <x v="0"/>
    <s v="Halm"/>
    <n v="19564.999059840939"/>
    <n v="86085.995863300137"/>
    <n v="66240.655801430446"/>
    <n v="66240.655801430446"/>
  </r>
  <r>
    <x v="1"/>
    <x v="3"/>
    <x v="2"/>
    <s v="Konventionel"/>
    <x v="0"/>
    <s v="Græs"/>
    <n v="108335.50631523239"/>
    <n v="5375607.8233618317"/>
    <n v="0"/>
    <n v="5375607.8233618317"/>
  </r>
  <r>
    <x v="1"/>
    <x v="4"/>
    <x v="2"/>
    <s v="Konventionel"/>
    <x v="0"/>
    <s v="Grøntsager"/>
    <n v="2247.0279812006529"/>
    <n v="46625.830609913552"/>
    <n v="0"/>
    <n v="46625.830609913552"/>
  </r>
  <r>
    <x v="1"/>
    <x v="5"/>
    <x v="2"/>
    <s v="Konventionel"/>
    <x v="0"/>
    <s v="Kartofler"/>
    <n v="9451.2084550534455"/>
    <n v="401401.32417308999"/>
    <n v="0"/>
    <n v="401401.32417308999"/>
  </r>
  <r>
    <x v="1"/>
    <x v="6"/>
    <x v="2"/>
    <s v="Konventionel"/>
    <x v="0"/>
    <s v="Roer"/>
    <n v="14444.840239463545"/>
    <n v="1173697.1681140231"/>
    <n v="0"/>
    <n v="1173697.1681140231"/>
  </r>
  <r>
    <x v="1"/>
    <x v="7"/>
    <x v="2"/>
    <s v="Konventionel"/>
    <x v="0"/>
    <s v="Majs"/>
    <n v="29245.962935659205"/>
    <n v="1301737.8102661914"/>
    <n v="0"/>
    <n v="1301737.8102661914"/>
  </r>
  <r>
    <x v="1"/>
    <x v="8"/>
    <x v="2"/>
    <s v="Konventionel"/>
    <x v="0"/>
    <s v="Frugt"/>
    <n v="876.26219365888448"/>
    <n v="7439.4660241639303"/>
    <n v="0"/>
    <n v="7439.4660241639303"/>
  </r>
  <r>
    <x v="1"/>
    <x v="9"/>
    <x v="2"/>
    <s v="Konventionel"/>
    <x v="0"/>
    <s v="Øvrige"/>
    <n v="7755.5577129332478"/>
    <n v="231084.15948903761"/>
    <n v="0"/>
    <n v="231084.15948903761"/>
  </r>
  <r>
    <x v="1"/>
    <x v="10"/>
    <x v="2"/>
    <s v="Konventionel"/>
    <x v="0"/>
    <s v="Halm"/>
    <n v="17435.243307982681"/>
    <n v="249129.76393565835"/>
    <n v="59626.265531670739"/>
    <n v="59626.265531670739"/>
  </r>
  <r>
    <x v="1"/>
    <x v="11"/>
    <x v="2"/>
    <s v="Konventionel"/>
    <x v="0"/>
    <s v="Juletræer"/>
    <n v="3274.6392104801239"/>
    <n v="163731.96052400619"/>
    <n v="0"/>
    <n v="163731.96052400619"/>
  </r>
  <r>
    <x v="1"/>
    <x v="12"/>
    <x v="2"/>
    <s v="Konventionel"/>
    <x v="0"/>
    <s v="Pil &amp; poppel"/>
    <n v="1259.2424967903694"/>
    <n v="30713.231629033398"/>
    <n v="0"/>
    <n v="30713.231629033398"/>
  </r>
  <r>
    <x v="1"/>
    <x v="13"/>
    <x v="2"/>
    <s v="Konventionel"/>
    <x v="0"/>
    <s v="Græs"/>
    <n v="30546.657943588849"/>
    <n v="421238.41304209031"/>
    <n v="0"/>
    <n v="421238.41304209031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232.61590253067"/>
    <n v="137296.82710941581"/>
    <n v="64561.378767418202"/>
    <n v="64561.378767418202"/>
  </r>
  <r>
    <x v="1"/>
    <x v="1"/>
    <x v="1"/>
    <s v="Økologisk"/>
    <x v="0"/>
    <s v="Halm"/>
    <n v="2249.5466053473715"/>
    <n v="4949.4524410852864"/>
    <n v="2116.9067648270575"/>
    <n v="2116.9067648270575"/>
  </r>
  <r>
    <x v="1"/>
    <x v="2"/>
    <x v="1"/>
    <s v="Økologisk"/>
    <x v="0"/>
    <s v="Halm"/>
    <n v="3291.9145678652631"/>
    <n v="7966.4332542339389"/>
    <n v="6129.9373709603278"/>
    <n v="6129.9373709603278"/>
  </r>
  <r>
    <x v="1"/>
    <x v="3"/>
    <x v="1"/>
    <s v="Økologisk"/>
    <x v="0"/>
    <s v="Græs"/>
    <n v="18228.021906128943"/>
    <n v="705490.06864605215"/>
    <n v="0"/>
    <n v="705490.06864605215"/>
  </r>
  <r>
    <x v="1"/>
    <x v="4"/>
    <x v="1"/>
    <s v="Økologisk"/>
    <x v="0"/>
    <s v="Grøntsager"/>
    <n v="378.0743419966941"/>
    <n v="4471.6742799658996"/>
    <n v="0"/>
    <n v="4471.6742799658996"/>
  </r>
  <r>
    <x v="1"/>
    <x v="5"/>
    <x v="1"/>
    <s v="Økologisk"/>
    <x v="0"/>
    <s v="Kartofler"/>
    <n v="1590.2158084425039"/>
    <n v="38496.600570316121"/>
    <n v="0"/>
    <n v="38496.600570316121"/>
  </r>
  <r>
    <x v="1"/>
    <x v="6"/>
    <x v="1"/>
    <s v="Økologisk"/>
    <x v="0"/>
    <s v="Roer"/>
    <n v="2430.4207666628422"/>
    <n v="112564.03093456913"/>
    <n v="0"/>
    <n v="112564.03093456913"/>
  </r>
  <r>
    <x v="1"/>
    <x v="7"/>
    <x v="1"/>
    <s v="Økologisk"/>
    <x v="0"/>
    <s v="Majs"/>
    <n v="4920.7879409899033"/>
    <n v="181790.1451403723"/>
    <n v="0"/>
    <n v="181790.1451403723"/>
  </r>
  <r>
    <x v="1"/>
    <x v="8"/>
    <x v="1"/>
    <s v="Økologisk"/>
    <x v="0"/>
    <s v="Frugt"/>
    <n v="147.43574848905234"/>
    <n v="713.48581766307097"/>
    <n v="0"/>
    <n v="713.48581766307097"/>
  </r>
  <r>
    <x v="1"/>
    <x v="9"/>
    <x v="1"/>
    <s v="Økologisk"/>
    <x v="0"/>
    <s v="Øvrige"/>
    <n v="1304.9136030642019"/>
    <n v="22162.245239979937"/>
    <n v="0"/>
    <n v="22162.245239979937"/>
  </r>
  <r>
    <x v="1"/>
    <x v="10"/>
    <x v="1"/>
    <s v="Økologisk"/>
    <x v="0"/>
    <s v="Halm"/>
    <n v="2933.5718986888692"/>
    <n v="23892.918221347372"/>
    <n v="5718.4876816263886"/>
    <n v="5718.4876816263886"/>
  </r>
  <r>
    <x v="1"/>
    <x v="11"/>
    <x v="1"/>
    <s v="Økologisk"/>
    <x v="0"/>
    <s v="Juletræer"/>
    <n v="550.97536618894992"/>
    <n v="15702.79793638507"/>
    <n v="0"/>
    <n v="15702.79793638507"/>
  </r>
  <r>
    <x v="1"/>
    <x v="12"/>
    <x v="1"/>
    <s v="Økologisk"/>
    <x v="0"/>
    <s v="Pil &amp; poppel"/>
    <n v="211.87421001046266"/>
    <n v="2945.56828551131"/>
    <n v="0"/>
    <n v="2945.56828551131"/>
  </r>
  <r>
    <x v="1"/>
    <x v="13"/>
    <x v="1"/>
    <s v="Økologisk"/>
    <x v="0"/>
    <s v="Græs"/>
    <n v="5139.6367552350293"/>
    <n v="70875.590854691065"/>
    <n v="0"/>
    <n v="70875.590854691065"/>
  </r>
  <r>
    <x v="1"/>
    <x v="0"/>
    <x v="2"/>
    <s v="Økologisk"/>
    <x v="0"/>
    <s v="Halm"/>
    <n v="36853.866298422952"/>
    <n v="173091.55384380309"/>
    <n v="81393.209183523446"/>
    <n v="81393.209183523446"/>
  </r>
  <r>
    <x v="1"/>
    <x v="1"/>
    <x v="2"/>
    <s v="Økologisk"/>
    <x v="0"/>
    <s v="Halm"/>
    <n v="2836.0270631259582"/>
    <n v="6239.8267442897341"/>
    <n v="2668.8066212510789"/>
    <n v="2668.8066212510789"/>
  </r>
  <r>
    <x v="1"/>
    <x v="2"/>
    <x v="2"/>
    <s v="Økologisk"/>
    <x v="0"/>
    <s v="Halm"/>
    <n v="4150.1513157238351"/>
    <n v="10043.366184051682"/>
    <n v="7728.0765101668867"/>
    <n v="7728.0765101668867"/>
  </r>
  <r>
    <x v="1"/>
    <x v="3"/>
    <x v="2"/>
    <s v="Økologisk"/>
    <x v="0"/>
    <s v="Græs"/>
    <n v="22980.258915352326"/>
    <n v="889418.74895623035"/>
    <n v="0"/>
    <n v="889418.74895623035"/>
  </r>
  <r>
    <x v="1"/>
    <x v="4"/>
    <x v="2"/>
    <s v="Økologisk"/>
    <x v="0"/>
    <s v="Grøntsager"/>
    <n v="476.64229904256274"/>
    <n v="5637.4867919259104"/>
    <n v="0"/>
    <n v="5637.4867919259104"/>
  </r>
  <r>
    <x v="1"/>
    <x v="5"/>
    <x v="2"/>
    <s v="Økologisk"/>
    <x v="0"/>
    <s v="Kartofler"/>
    <n v="2004.8017934961854"/>
    <n v="48533.069195473596"/>
    <n v="0"/>
    <n v="48533.069195473596"/>
  </r>
  <r>
    <x v="1"/>
    <x v="6"/>
    <x v="2"/>
    <s v="Økologisk"/>
    <x v="0"/>
    <s v="Roer"/>
    <n v="3064.0570204922674"/>
    <n v="141910.65759924098"/>
    <n v="0"/>
    <n v="141910.65759924098"/>
  </r>
  <r>
    <x v="1"/>
    <x v="7"/>
    <x v="2"/>
    <s v="Økologisk"/>
    <x v="0"/>
    <s v="Majs"/>
    <n v="6203.6891075640742"/>
    <n v="229184.7478074719"/>
    <n v="0"/>
    <n v="229184.7478074719"/>
  </r>
  <r>
    <x v="1"/>
    <x v="8"/>
    <x v="2"/>
    <s v="Økologisk"/>
    <x v="0"/>
    <s v="Frugt"/>
    <n v="185.87379865491488"/>
    <n v="899.49907383072957"/>
    <n v="0"/>
    <n v="899.49907383072957"/>
  </r>
  <r>
    <x v="1"/>
    <x v="9"/>
    <x v="2"/>
    <s v="Økologisk"/>
    <x v="0"/>
    <s v="Øvrige"/>
    <n v="1645.1183027434163"/>
    <n v="27940.175647310913"/>
    <n v="0"/>
    <n v="27940.175647310913"/>
  </r>
  <r>
    <x v="1"/>
    <x v="10"/>
    <x v="2"/>
    <s v="Økologisk"/>
    <x v="0"/>
    <s v="Halm"/>
    <n v="3698.3849441175385"/>
    <n v="30122.053275856873"/>
    <n v="7209.3575597383697"/>
    <n v="7209.3575597383697"/>
  </r>
  <r>
    <x v="1"/>
    <x v="11"/>
    <x v="2"/>
    <s v="Økologisk"/>
    <x v="0"/>
    <s v="Juletræer"/>
    <n v="694.6204385866929"/>
    <n v="19796.682499720748"/>
    <n v="0"/>
    <n v="19796.682499720748"/>
  </r>
  <r>
    <x v="1"/>
    <x v="12"/>
    <x v="2"/>
    <s v="Økologisk"/>
    <x v="0"/>
    <s v="Pil &amp; poppel"/>
    <n v="267.11204477371473"/>
    <n v="3713.5089151467655"/>
    <n v="0"/>
    <n v="3713.5089151467655"/>
  </r>
  <r>
    <x v="1"/>
    <x v="13"/>
    <x v="2"/>
    <s v="Økologisk"/>
    <x v="0"/>
    <s v="Græs"/>
    <n v="6479.5941092461198"/>
    <n v="89353.602766504002"/>
    <n v="0"/>
    <n v="89353.602766504002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375.5987604442375"/>
    <n v="19983.536772856925"/>
    <n v="9396.9009617161555"/>
    <n v="9396.9009617161555"/>
  </r>
  <r>
    <x v="1"/>
    <x v="1"/>
    <x v="1"/>
    <s v="Konventionel"/>
    <x v="1"/>
    <s v="Halm"/>
    <n v="64.239987833704873"/>
    <n v="297.55962364572099"/>
    <n v="127.26781148681933"/>
    <n v="127.26781148681933"/>
  </r>
  <r>
    <x v="1"/>
    <x v="2"/>
    <x v="1"/>
    <s v="Konventionel"/>
    <x v="1"/>
    <s v="Halm"/>
    <n v="259.47534600330442"/>
    <n v="1370.0298268974475"/>
    <n v="1054.1978784251492"/>
    <n v="1054.1978784251492"/>
  </r>
  <r>
    <x v="1"/>
    <x v="3"/>
    <x v="1"/>
    <s v="Konventionel"/>
    <x v="1"/>
    <s v="Græs"/>
    <n v="762.96623833418812"/>
    <n v="45430.061695370896"/>
    <n v="0"/>
    <n v="45430.061695370896"/>
  </r>
  <r>
    <x v="1"/>
    <x v="4"/>
    <x v="1"/>
    <s v="Konventionel"/>
    <x v="1"/>
    <s v="Grøntsager"/>
    <n v="14.449754284656063"/>
    <n v="359.79888168793593"/>
    <n v="0"/>
    <n v="359.79888168793593"/>
  </r>
  <r>
    <x v="1"/>
    <x v="5"/>
    <x v="1"/>
    <s v="Konventionel"/>
    <x v="1"/>
    <s v="Kartofler"/>
    <n v="24.565904760198027"/>
    <n v="1252.0032857784734"/>
    <n v="0"/>
    <n v="1252.0032857784734"/>
  </r>
  <r>
    <x v="1"/>
    <x v="6"/>
    <x v="1"/>
    <s v="Konventionel"/>
    <x v="1"/>
    <s v="Roer"/>
    <n v="68.631969490483968"/>
    <n v="6691.9243326482629"/>
    <n v="0"/>
    <n v="6691.9243326482629"/>
  </r>
  <r>
    <x v="1"/>
    <x v="7"/>
    <x v="1"/>
    <s v="Konventionel"/>
    <x v="1"/>
    <s v="Majs"/>
    <n v="73.172270559585186"/>
    <n v="3908.2773151285642"/>
    <n v="0"/>
    <n v="3908.2773151285642"/>
  </r>
  <r>
    <x v="1"/>
    <x v="8"/>
    <x v="1"/>
    <s v="Konventionel"/>
    <x v="1"/>
    <s v="Frugt"/>
    <n v="15.784762928163095"/>
    <n v="160.81516471212561"/>
    <n v="0"/>
    <n v="160.81516471212561"/>
  </r>
  <r>
    <x v="1"/>
    <x v="9"/>
    <x v="1"/>
    <s v="Konventionel"/>
    <x v="1"/>
    <s v="Øvrige"/>
    <n v="112.71086310178345"/>
    <n v="4029.9918116875911"/>
    <n v="0"/>
    <n v="4029.9918116875911"/>
  </r>
  <r>
    <x v="1"/>
    <x v="10"/>
    <x v="1"/>
    <s v="Konventionel"/>
    <x v="1"/>
    <s v="Halm"/>
    <n v="818.27552117261337"/>
    <n v="14030.669981925106"/>
    <n v="3358.0750879111024"/>
    <n v="3358.0750879111024"/>
  </r>
  <r>
    <x v="1"/>
    <x v="11"/>
    <x v="1"/>
    <s v="Konventionel"/>
    <x v="1"/>
    <s v="Juletræer"/>
    <n v="24.7346336830864"/>
    <n v="1484.0780209851841"/>
    <n v="0"/>
    <n v="1484.0780209851841"/>
  </r>
  <r>
    <x v="1"/>
    <x v="12"/>
    <x v="1"/>
    <s v="Konventionel"/>
    <x v="1"/>
    <s v="Pil &amp; poppel"/>
    <n v="52.496130811402679"/>
    <n v="1536.4721213093469"/>
    <n v="0"/>
    <n v="1536.4721213093469"/>
  </r>
  <r>
    <x v="1"/>
    <x v="13"/>
    <x v="1"/>
    <s v="Konventionel"/>
    <x v="1"/>
    <s v="Græs"/>
    <n v="5939.9481825185194"/>
    <n v="98294.262524316466"/>
    <n v="0"/>
    <n v="98294.262524316466"/>
  </r>
  <r>
    <x v="1"/>
    <x v="0"/>
    <x v="2"/>
    <s v="Konventionel"/>
    <x v="1"/>
    <s v="Halm"/>
    <n v="2265.7444825046196"/>
    <n v="19059.44258682886"/>
    <n v="8962.3621889200313"/>
    <n v="8962.3621889200313"/>
  </r>
  <r>
    <x v="1"/>
    <x v="1"/>
    <x v="2"/>
    <s v="Konventionel"/>
    <x v="1"/>
    <s v="Halm"/>
    <n v="61.269352558157827"/>
    <n v="283.79964104938711"/>
    <n v="121.38259477066582"/>
    <n v="121.38259477066582"/>
  </r>
  <r>
    <x v="1"/>
    <x v="2"/>
    <x v="2"/>
    <s v="Konventionel"/>
    <x v="1"/>
    <s v="Halm"/>
    <n v="247.47648607251574"/>
    <n v="1306.6758464628831"/>
    <n v="1005.4488435846796"/>
    <n v="1005.4488435846796"/>
  </r>
  <r>
    <x v="1"/>
    <x v="3"/>
    <x v="2"/>
    <s v="Konventionel"/>
    <x v="1"/>
    <s v="Græs"/>
    <n v="727.68456257306946"/>
    <n v="43329.249593850851"/>
    <n v="0"/>
    <n v="43329.249593850851"/>
  </r>
  <r>
    <x v="1"/>
    <x v="4"/>
    <x v="2"/>
    <s v="Konventionel"/>
    <x v="1"/>
    <s v="Grøntsager"/>
    <n v="13.781557554729771"/>
    <n v="343.1607831127713"/>
    <n v="0"/>
    <n v="343.1607831127713"/>
  </r>
  <r>
    <x v="1"/>
    <x v="5"/>
    <x v="2"/>
    <s v="Konventionel"/>
    <x v="1"/>
    <s v="Kartofler"/>
    <n v="23.429909164350718"/>
    <n v="1194.1071800777345"/>
    <n v="0"/>
    <n v="1194.1071800777345"/>
  </r>
  <r>
    <x v="1"/>
    <x v="6"/>
    <x v="2"/>
    <s v="Konventionel"/>
    <x v="1"/>
    <s v="Roer"/>
    <n v="65.45823679728241"/>
    <n v="6382.4711843177083"/>
    <n v="0"/>
    <n v="6382.4711843177083"/>
  </r>
  <r>
    <x v="1"/>
    <x v="7"/>
    <x v="2"/>
    <s v="Konventionel"/>
    <x v="1"/>
    <s v="Majs"/>
    <n v="69.788581747581247"/>
    <n v="3727.5477283018099"/>
    <n v="0"/>
    <n v="3727.5477283018099"/>
  </r>
  <r>
    <x v="1"/>
    <x v="8"/>
    <x v="2"/>
    <s v="Konventionel"/>
    <x v="1"/>
    <s v="Frugt"/>
    <n v="15.054831694490812"/>
    <n v="153.3786253034724"/>
    <n v="0"/>
    <n v="153.3786253034724"/>
  </r>
  <r>
    <x v="1"/>
    <x v="9"/>
    <x v="2"/>
    <s v="Konventionel"/>
    <x v="1"/>
    <s v="Øvrige"/>
    <n v="107.49880006817496"/>
    <n v="3843.6338088349862"/>
    <n v="0"/>
    <n v="3843.6338088349862"/>
  </r>
  <r>
    <x v="1"/>
    <x v="10"/>
    <x v="2"/>
    <s v="Konventionel"/>
    <x v="1"/>
    <s v="Halm"/>
    <n v="780.43619071376429"/>
    <n v="13381.852872934351"/>
    <n v="3202.7883786435377"/>
    <n v="3202.7883786435377"/>
  </r>
  <r>
    <x v="1"/>
    <x v="11"/>
    <x v="2"/>
    <s v="Konventionel"/>
    <x v="1"/>
    <s v="Juletræer"/>
    <n v="23.590835593695122"/>
    <n v="1415.4501356217074"/>
    <n v="0"/>
    <n v="1415.4501356217074"/>
  </r>
  <r>
    <x v="1"/>
    <x v="12"/>
    <x v="2"/>
    <s v="Konventionel"/>
    <x v="1"/>
    <s v="Pil &amp; poppel"/>
    <n v="50.06856406867886"/>
    <n v="1465.4213873759668"/>
    <n v="0"/>
    <n v="1465.4213873759668"/>
  </r>
  <r>
    <x v="1"/>
    <x v="13"/>
    <x v="2"/>
    <s v="Konventionel"/>
    <x v="1"/>
    <s v="Græs"/>
    <n v="5665.2684977777781"/>
    <n v="93748.863101226671"/>
    <n v="0"/>
    <n v="93748.86310122667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370.75818804621053"/>
    <n v="2089.6079781559647"/>
    <n v="982.6007999852327"/>
    <n v="982.6007999852327"/>
  </r>
  <r>
    <x v="1"/>
    <x v="1"/>
    <x v="1"/>
    <s v="Økologisk"/>
    <x v="1"/>
    <s v="Halm"/>
    <n v="10.025894054971282"/>
    <n v="26.470766519697374"/>
    <n v="11.321685657700286"/>
    <n v="11.321685657700286"/>
  </r>
  <r>
    <x v="1"/>
    <x v="2"/>
    <x v="1"/>
    <s v="Økologisk"/>
    <x v="1"/>
    <s v="Halm"/>
    <n v="40.49615226641167"/>
    <n v="117.6008261816595"/>
    <n v="90.490395922621161"/>
    <n v="90.490395922621161"/>
  </r>
  <r>
    <x v="1"/>
    <x v="3"/>
    <x v="1"/>
    <s v="Økologisk"/>
    <x v="1"/>
    <s v="Græs"/>
    <n v="119.07565569377503"/>
    <n v="5530.3878572515096"/>
    <n v="0"/>
    <n v="5530.3878572515096"/>
  </r>
  <r>
    <x v="1"/>
    <x v="4"/>
    <x v="1"/>
    <s v="Økologisk"/>
    <x v="1"/>
    <s v="Grøntsager"/>
    <n v="2.2551639635012357"/>
    <n v="32.007542133973033"/>
    <n v="0"/>
    <n v="32.007542133973033"/>
  </r>
  <r>
    <x v="1"/>
    <x v="5"/>
    <x v="1"/>
    <s v="Økologisk"/>
    <x v="1"/>
    <s v="Kartofler"/>
    <n v="3.8339851359846633"/>
    <n v="111.37763334179597"/>
    <n v="0"/>
    <n v="111.37763334179597"/>
  </r>
  <r>
    <x v="1"/>
    <x v="6"/>
    <x v="1"/>
    <s v="Økologisk"/>
    <x v="1"/>
    <s v="Roer"/>
    <n v="10.711347839555303"/>
    <n v="595.31049410090623"/>
    <n v="0"/>
    <n v="595.31049410090623"/>
  </r>
  <r>
    <x v="1"/>
    <x v="7"/>
    <x v="1"/>
    <s v="Økologisk"/>
    <x v="1"/>
    <s v="Majs"/>
    <n v="11.419949740513296"/>
    <n v="506.26875509844587"/>
    <n v="0"/>
    <n v="506.26875509844587"/>
  </r>
  <r>
    <x v="1"/>
    <x v="8"/>
    <x v="1"/>
    <s v="Økologisk"/>
    <x v="1"/>
    <s v="Frugt"/>
    <n v="2.4635179136439516"/>
    <n v="14.30604268739661"/>
    <n v="0"/>
    <n v="14.30604268739661"/>
  </r>
  <r>
    <x v="1"/>
    <x v="9"/>
    <x v="1"/>
    <s v="Økologisk"/>
    <x v="1"/>
    <s v="Øvrige"/>
    <n v="17.590712738428632"/>
    <n v="358.50620798769967"/>
    <n v="0"/>
    <n v="358.50620798769967"/>
  </r>
  <r>
    <x v="1"/>
    <x v="10"/>
    <x v="1"/>
    <s v="Økologisk"/>
    <x v="1"/>
    <s v="Halm"/>
    <n v="127.70774029861599"/>
    <n v="1248.1619134209677"/>
    <n v="298.7328069534791"/>
    <n v="298.7328069534791"/>
  </r>
  <r>
    <x v="1"/>
    <x v="11"/>
    <x v="1"/>
    <s v="Økologisk"/>
    <x v="1"/>
    <s v="Juletræer"/>
    <n v="3.860318551695566"/>
    <n v="132.02289446798835"/>
    <n v="0"/>
    <n v="132.02289446798835"/>
  </r>
  <r>
    <x v="1"/>
    <x v="12"/>
    <x v="1"/>
    <s v="Økologisk"/>
    <x v="1"/>
    <s v="Pil &amp; poppel"/>
    <n v="8.1930377566929042"/>
    <n v="136.68384940434015"/>
    <n v="0"/>
    <n v="136.68384940434015"/>
  </r>
  <r>
    <x v="1"/>
    <x v="13"/>
    <x v="1"/>
    <s v="Økologisk"/>
    <x v="1"/>
    <s v="Græs"/>
    <n v="927.04393600000026"/>
    <n v="15340.723052928004"/>
    <n v="0"/>
    <n v="15340.723052928004"/>
  </r>
  <r>
    <x v="1"/>
    <x v="0"/>
    <x v="2"/>
    <s v="Økologisk"/>
    <x v="1"/>
    <s v="Halm"/>
    <n v="480.61246598582835"/>
    <n v="2708.7510827947681"/>
    <n v="1273.7417777586347"/>
    <n v="1273.7417777586347"/>
  </r>
  <r>
    <x v="1"/>
    <x v="1"/>
    <x v="2"/>
    <s v="Økologisk"/>
    <x v="1"/>
    <s v="Halm"/>
    <n v="12.996529330518326"/>
    <n v="34.3139565996077"/>
    <n v="14.676259185907776"/>
    <n v="14.676259185907776"/>
  </r>
  <r>
    <x v="1"/>
    <x v="2"/>
    <x v="2"/>
    <s v="Økologisk"/>
    <x v="1"/>
    <s v="Halm"/>
    <n v="52.49501219720031"/>
    <n v="152.44551542066969"/>
    <n v="117.30236508487928"/>
    <n v="117.30236508487928"/>
  </r>
  <r>
    <x v="1"/>
    <x v="3"/>
    <x v="2"/>
    <s v="Økologisk"/>
    <x v="1"/>
    <s v="Græs"/>
    <n v="154.35733145489354"/>
    <n v="7169.0212964371403"/>
    <n v="0"/>
    <n v="7169.0212964371403"/>
  </r>
  <r>
    <x v="1"/>
    <x v="4"/>
    <x v="2"/>
    <s v="Økologisk"/>
    <x v="1"/>
    <s v="Grøntsager"/>
    <n v="2.9233606934275271"/>
    <n v="41.491258321816893"/>
    <n v="0"/>
    <n v="41.491258321816893"/>
  </r>
  <r>
    <x v="1"/>
    <x v="5"/>
    <x v="2"/>
    <s v="Økologisk"/>
    <x v="1"/>
    <s v="Kartofler"/>
    <n v="4.9699807318319706"/>
    <n v="144.378413591217"/>
    <n v="0"/>
    <n v="144.378413591217"/>
  </r>
  <r>
    <x v="1"/>
    <x v="6"/>
    <x v="2"/>
    <s v="Økologisk"/>
    <x v="1"/>
    <s v="Roer"/>
    <n v="13.885080532756874"/>
    <n v="771.69878864932286"/>
    <n v="0"/>
    <n v="771.69878864932286"/>
  </r>
  <r>
    <x v="1"/>
    <x v="7"/>
    <x v="2"/>
    <s v="Økologisk"/>
    <x v="1"/>
    <s v="Majs"/>
    <n v="14.803638552517233"/>
    <n v="656.27431216465186"/>
    <n v="0"/>
    <n v="656.27431216465186"/>
  </r>
  <r>
    <x v="1"/>
    <x v="8"/>
    <x v="2"/>
    <s v="Økologisk"/>
    <x v="1"/>
    <s v="Frugt"/>
    <n v="3.1934491473162328"/>
    <n v="18.544870150328936"/>
    <n v="0"/>
    <n v="18.544870150328936"/>
  </r>
  <r>
    <x v="1"/>
    <x v="9"/>
    <x v="2"/>
    <s v="Økologisk"/>
    <x v="1"/>
    <s v="Øvrige"/>
    <n v="22.802775772037112"/>
    <n v="464.73026961368464"/>
    <n v="0"/>
    <n v="464.73026961368464"/>
  </r>
  <r>
    <x v="1"/>
    <x v="10"/>
    <x v="2"/>
    <s v="Økologisk"/>
    <x v="1"/>
    <s v="Halm"/>
    <n v="165.54707075746515"/>
    <n v="1617.9876655456985"/>
    <n v="387.24623123599127"/>
    <n v="387.24623123599127"/>
  </r>
  <r>
    <x v="1"/>
    <x v="11"/>
    <x v="2"/>
    <s v="Økologisk"/>
    <x v="1"/>
    <s v="Juletræer"/>
    <n v="5.0041166410868438"/>
    <n v="171.14078912517004"/>
    <n v="0"/>
    <n v="171.14078912517004"/>
  </r>
  <r>
    <x v="1"/>
    <x v="12"/>
    <x v="2"/>
    <s v="Økologisk"/>
    <x v="1"/>
    <s v="Pil &amp; poppel"/>
    <n v="10.620604499416729"/>
    <n v="177.18276774636689"/>
    <n v="0"/>
    <n v="177.18276774636689"/>
  </r>
  <r>
    <x v="1"/>
    <x v="13"/>
    <x v="2"/>
    <s v="Økologisk"/>
    <x v="1"/>
    <s v="Græs"/>
    <n v="1201.7236207407409"/>
    <n v="19886.122476017783"/>
    <n v="0"/>
    <n v="19886.12247601778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427.1048367650103"/>
    <n v="14005.606868011808"/>
    <n v="6585.8862794597881"/>
    <n v="6585.8862794597881"/>
  </r>
  <r>
    <x v="1"/>
    <x v="1"/>
    <x v="1"/>
    <s v="Konventionel"/>
    <x v="2"/>
    <s v="Halm"/>
    <n v="25.920929852399002"/>
    <n v="140.0767049223642"/>
    <n v="59.911541281486713"/>
    <n v="59.911541281486713"/>
  </r>
  <r>
    <x v="1"/>
    <x v="2"/>
    <x v="1"/>
    <s v="Konventionel"/>
    <x v="2"/>
    <s v="Halm"/>
    <n v="126.61767705687262"/>
    <n v="779.96489067033542"/>
    <n v="600.16016939777091"/>
    <n v="600.16016939777091"/>
  </r>
  <r>
    <x v="1"/>
    <x v="3"/>
    <x v="1"/>
    <s v="Konventionel"/>
    <x v="2"/>
    <s v="Græs"/>
    <n v="930.46087280069128"/>
    <n v="64637.255911718414"/>
    <n v="0"/>
    <n v="64637.255911718414"/>
  </r>
  <r>
    <x v="1"/>
    <x v="4"/>
    <x v="1"/>
    <s v="Konventionel"/>
    <x v="2"/>
    <s v="Grøntsager"/>
    <n v="4.3793061312021848"/>
    <n v="127.21884311142347"/>
    <n v="0"/>
    <n v="127.21884311142347"/>
  </r>
  <r>
    <x v="1"/>
    <x v="5"/>
    <x v="1"/>
    <s v="Konventionel"/>
    <x v="2"/>
    <s v="Kartofler"/>
    <n v="24.96152253063563"/>
    <n v="1484.1936396549052"/>
    <n v="0"/>
    <n v="1484.1936396549052"/>
  </r>
  <r>
    <x v="1"/>
    <x v="6"/>
    <x v="1"/>
    <s v="Konventionel"/>
    <x v="2"/>
    <s v="Roer"/>
    <n v="28.745329849000054"/>
    <n v="3269.931432494609"/>
    <n v="0"/>
    <n v="3269.931432494609"/>
  </r>
  <r>
    <x v="1"/>
    <x v="7"/>
    <x v="1"/>
    <s v="Konventionel"/>
    <x v="2"/>
    <s v="Majs"/>
    <n v="29.525119108453932"/>
    <n v="1839.8282721241985"/>
    <n v="0"/>
    <n v="1839.8282721241985"/>
  </r>
  <r>
    <x v="1"/>
    <x v="8"/>
    <x v="1"/>
    <s v="Konventionel"/>
    <x v="2"/>
    <s v="Frugt"/>
    <n v="10.713941541908843"/>
    <n v="127.34590916712851"/>
    <n v="0"/>
    <n v="127.34590916712851"/>
  </r>
  <r>
    <x v="1"/>
    <x v="9"/>
    <x v="1"/>
    <s v="Konventionel"/>
    <x v="2"/>
    <s v="Øvrige"/>
    <n v="76.502738996228061"/>
    <n v="3191.2598050943857"/>
    <n v="0"/>
    <n v="3191.2598050943857"/>
  </r>
  <r>
    <x v="1"/>
    <x v="10"/>
    <x v="1"/>
    <s v="Konventionel"/>
    <x v="2"/>
    <s v="Halm"/>
    <n v="715.92621229665679"/>
    <n v="14321.677946210086"/>
    <n v="3427.7244059057543"/>
    <n v="3427.7244059057543"/>
  </r>
  <r>
    <x v="1"/>
    <x v="11"/>
    <x v="1"/>
    <s v="Konventionel"/>
    <x v="2"/>
    <s v="Juletræer"/>
    <n v="16.788685427026323"/>
    <n v="1175.2079798918426"/>
    <n v="0"/>
    <n v="1175.2079798918426"/>
  </r>
  <r>
    <x v="1"/>
    <x v="12"/>
    <x v="1"/>
    <s v="Konventionel"/>
    <x v="2"/>
    <s v="Pil &amp; poppel"/>
    <n v="51.212529273544646"/>
    <n v="1748.7205117795734"/>
    <n v="0"/>
    <n v="1748.7205117795734"/>
  </r>
  <r>
    <x v="1"/>
    <x v="13"/>
    <x v="1"/>
    <s v="Konventionel"/>
    <x v="2"/>
    <s v="Græs"/>
    <n v="4598.2558835555546"/>
    <n v="88773.928087923545"/>
    <n v="0"/>
    <n v="88773.928087923545"/>
  </r>
  <r>
    <x v="1"/>
    <x v="0"/>
    <x v="2"/>
    <s v="Konventionel"/>
    <x v="2"/>
    <s v="Halm"/>
    <n v="1361.1115495157612"/>
    <n v="13357.948746947681"/>
    <n v="6281.3366249182955"/>
    <n v="6281.3366249182955"/>
  </r>
  <r>
    <x v="1"/>
    <x v="1"/>
    <x v="2"/>
    <s v="Konventionel"/>
    <x v="2"/>
    <s v="Halm"/>
    <n v="24.722274136681126"/>
    <n v="133.59916943462483"/>
    <n v="57.141065384076924"/>
    <n v="57.141065384076924"/>
  </r>
  <r>
    <x v="1"/>
    <x v="2"/>
    <x v="2"/>
    <s v="Konventionel"/>
    <x v="2"/>
    <s v="Halm"/>
    <n v="120.76252436060103"/>
    <n v="743.89715006130234"/>
    <n v="572.40709798053285"/>
    <n v="572.40709798053285"/>
  </r>
  <r>
    <x v="1"/>
    <x v="3"/>
    <x v="2"/>
    <s v="Konventionel"/>
    <x v="2"/>
    <s v="Græs"/>
    <n v="887.43378041684423"/>
    <n v="61648.249857997325"/>
    <n v="0"/>
    <n v="61648.249857997325"/>
  </r>
  <r>
    <x v="1"/>
    <x v="4"/>
    <x v="2"/>
    <s v="Konventionel"/>
    <x v="2"/>
    <s v="Grøntsager"/>
    <n v="4.1767948650194251"/>
    <n v="121.33589082881429"/>
    <n v="0"/>
    <n v="121.33589082881429"/>
  </r>
  <r>
    <x v="1"/>
    <x v="5"/>
    <x v="2"/>
    <s v="Konventionel"/>
    <x v="2"/>
    <s v="Kartofler"/>
    <n v="23.807232471415485"/>
    <n v="1415.5604077633488"/>
    <n v="0"/>
    <n v="1415.5604077633488"/>
  </r>
  <r>
    <x v="1"/>
    <x v="6"/>
    <x v="2"/>
    <s v="Konventionel"/>
    <x v="2"/>
    <s v="Roer"/>
    <n v="27.416066040953808"/>
    <n v="3118.7207304139333"/>
    <n v="0"/>
    <n v="3118.7207304139333"/>
  </r>
  <r>
    <x v="1"/>
    <x v="7"/>
    <x v="2"/>
    <s v="Konventionel"/>
    <x v="2"/>
    <s v="Majs"/>
    <n v="28.159795681473401"/>
    <n v="1754.7495080953338"/>
    <n v="0"/>
    <n v="1754.7495080953338"/>
  </r>
  <r>
    <x v="1"/>
    <x v="8"/>
    <x v="2"/>
    <s v="Konventionel"/>
    <x v="2"/>
    <s v="Frugt"/>
    <n v="10.218499158467973"/>
    <n v="121.45708099755032"/>
    <n v="0"/>
    <n v="121.45708099755032"/>
  </r>
  <r>
    <x v="1"/>
    <x v="9"/>
    <x v="2"/>
    <s v="Konventionel"/>
    <x v="2"/>
    <s v="Øvrige"/>
    <n v="72.965040083107695"/>
    <n v="3043.6870973443565"/>
    <n v="0"/>
    <n v="3043.6870973443565"/>
  </r>
  <r>
    <x v="1"/>
    <x v="10"/>
    <x v="2"/>
    <s v="Konventionel"/>
    <x v="2"/>
    <s v="Halm"/>
    <n v="682.81979785519286"/>
    <n v="13659.40382152985"/>
    <n v="3269.2169189274537"/>
    <n v="3269.2169189274537"/>
  </r>
  <r>
    <x v="1"/>
    <x v="11"/>
    <x v="2"/>
    <s v="Konventionel"/>
    <x v="2"/>
    <s v="Juletræer"/>
    <n v="16.012330031556893"/>
    <n v="1120.8631022089824"/>
    <n v="0"/>
    <n v="1120.8631022089824"/>
  </r>
  <r>
    <x v="1"/>
    <x v="12"/>
    <x v="2"/>
    <s v="Konventionel"/>
    <x v="2"/>
    <s v="Pil &amp; poppel"/>
    <n v="48.844319827369169"/>
    <n v="1667.8548233735817"/>
    <n v="0"/>
    <n v="1667.8548233735817"/>
  </r>
  <r>
    <x v="1"/>
    <x v="13"/>
    <x v="2"/>
    <s v="Konventionel"/>
    <x v="2"/>
    <s v="Græs"/>
    <n v="4385.6197733333329"/>
    <n v="84668.775343973335"/>
    <n v="0"/>
    <n v="84668.77534397333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22.72734446621553"/>
    <n v="1464.516926256264"/>
    <n v="688.66290633195149"/>
    <n v="688.66290633195149"/>
  </r>
  <r>
    <x v="1"/>
    <x v="1"/>
    <x v="1"/>
    <s v="Økologisk"/>
    <x v="2"/>
    <s v="Halm"/>
    <n v="4.0454630405478218"/>
    <n v="12.461158894538645"/>
    <n v="5.3297030076420846"/>
    <n v="5.3297030076420846"/>
  </r>
  <r>
    <x v="1"/>
    <x v="2"/>
    <x v="1"/>
    <s v="Økologisk"/>
    <x v="2"/>
    <s v="Halm"/>
    <n v="19.761140349916538"/>
    <n v="66.950743505517238"/>
    <n v="51.516638818247969"/>
    <n v="51.516638818247969"/>
  </r>
  <r>
    <x v="1"/>
    <x v="3"/>
    <x v="1"/>
    <s v="Økologisk"/>
    <x v="2"/>
    <s v="Græs"/>
    <n v="145.21643679548362"/>
    <n v="7868.5584364207507"/>
    <n v="0"/>
    <n v="7868.5584364207507"/>
  </r>
  <r>
    <x v="1"/>
    <x v="4"/>
    <x v="1"/>
    <s v="Økologisk"/>
    <x v="2"/>
    <s v="Grøntsager"/>
    <n v="0.68347552336681505"/>
    <n v="11.317329453669405"/>
    <n v="0"/>
    <n v="11.317329453669405"/>
  </r>
  <r>
    <x v="1"/>
    <x v="5"/>
    <x v="1"/>
    <s v="Økologisk"/>
    <x v="2"/>
    <s v="Kartofler"/>
    <n v="3.8957289498679888"/>
    <n v="132.03317985138142"/>
    <n v="0"/>
    <n v="132.03317985138142"/>
  </r>
  <r>
    <x v="1"/>
    <x v="6"/>
    <x v="1"/>
    <s v="Økologisk"/>
    <x v="2"/>
    <s v="Roer"/>
    <n v="4.486265352156078"/>
    <n v="290.89158812769955"/>
    <n v="0"/>
    <n v="290.89158812769955"/>
  </r>
  <r>
    <x v="1"/>
    <x v="7"/>
    <x v="1"/>
    <s v="Økologisk"/>
    <x v="2"/>
    <s v="Majs"/>
    <n v="4.6079665660592841"/>
    <n v="238.32688773585716"/>
    <n v="0"/>
    <n v="238.32688773585716"/>
  </r>
  <r>
    <x v="1"/>
    <x v="8"/>
    <x v="1"/>
    <s v="Økologisk"/>
    <x v="2"/>
    <s v="Frugt"/>
    <n v="1.6721180441129408"/>
    <n v="11.328633191226057"/>
    <n v="0"/>
    <n v="11.328633191226057"/>
  </r>
  <r>
    <x v="1"/>
    <x v="9"/>
    <x v="1"/>
    <s v="Økologisk"/>
    <x v="2"/>
    <s v="Øvrige"/>
    <n v="11.939733831781261"/>
    <n v="283.89299653411911"/>
    <n v="0"/>
    <n v="283.89299653411911"/>
  </r>
  <r>
    <x v="1"/>
    <x v="10"/>
    <x v="1"/>
    <s v="Økologisk"/>
    <x v="2"/>
    <s v="Halm"/>
    <n v="111.73414873994066"/>
    <n v="1274.0498473536027"/>
    <n v="304.92877807450617"/>
    <n v="304.92877807450617"/>
  </r>
  <r>
    <x v="1"/>
    <x v="11"/>
    <x v="1"/>
    <s v="Økologisk"/>
    <x v="2"/>
    <s v="Juletræer"/>
    <n v="2.6201994597093101"/>
    <n v="104.54595844240148"/>
    <n v="0"/>
    <n v="104.54595844240148"/>
  </r>
  <r>
    <x v="1"/>
    <x v="12"/>
    <x v="1"/>
    <s v="Økologisk"/>
    <x v="2"/>
    <s v="Pil &amp; poppel"/>
    <n v="7.9927068808422277"/>
    <n v="155.5653680710268"/>
    <n v="0"/>
    <n v="155.5653680710268"/>
  </r>
  <r>
    <x v="1"/>
    <x v="13"/>
    <x v="1"/>
    <s v="Økologisk"/>
    <x v="2"/>
    <s v="Græs"/>
    <n v="717.64687200000003"/>
    <n v="13854.890510832001"/>
    <n v="0"/>
    <n v="13854.890510832001"/>
  </r>
  <r>
    <x v="1"/>
    <x v="0"/>
    <x v="2"/>
    <s v="Økologisk"/>
    <x v="2"/>
    <s v="Halm"/>
    <n v="288.72063171546455"/>
    <n v="1898.4478673692311"/>
    <n v="892.71117487475169"/>
    <n v="892.71117487475169"/>
  </r>
  <r>
    <x v="1"/>
    <x v="1"/>
    <x v="2"/>
    <s v="Økologisk"/>
    <x v="2"/>
    <s v="Halm"/>
    <n v="5.2441187562656939"/>
    <n v="16.153354122550095"/>
    <n v="6.9088742691656639"/>
    <n v="6.9088742691656639"/>
  </r>
  <r>
    <x v="1"/>
    <x v="2"/>
    <x v="2"/>
    <s v="Økologisk"/>
    <x v="2"/>
    <s v="Halm"/>
    <n v="25.616293046188098"/>
    <n v="86.788000840485282"/>
    <n v="66.780828097728843"/>
    <n v="66.780828097728843"/>
  </r>
  <r>
    <x v="1"/>
    <x v="3"/>
    <x v="2"/>
    <s v="Økologisk"/>
    <x v="2"/>
    <s v="Græs"/>
    <n v="188.24352917933061"/>
    <n v="10199.983158323193"/>
    <n v="0"/>
    <n v="10199.983158323193"/>
  </r>
  <r>
    <x v="1"/>
    <x v="4"/>
    <x v="2"/>
    <s v="Økologisk"/>
    <x v="2"/>
    <s v="Grøntsager"/>
    <n v="0.88598678954957488"/>
    <n v="14.670612254756634"/>
    <n v="0"/>
    <n v="14.670612254756634"/>
  </r>
  <r>
    <x v="1"/>
    <x v="5"/>
    <x v="2"/>
    <s v="Økologisk"/>
    <x v="2"/>
    <s v="Kartofler"/>
    <n v="5.0500190090881336"/>
    <n v="171.15412202956853"/>
    <n v="0"/>
    <n v="171.15412202956853"/>
  </r>
  <r>
    <x v="1"/>
    <x v="6"/>
    <x v="2"/>
    <s v="Økologisk"/>
    <x v="2"/>
    <s v="Roer"/>
    <n v="5.8155291602023231"/>
    <n v="377.08168831368459"/>
    <n v="0"/>
    <n v="377.08168831368459"/>
  </r>
  <r>
    <x v="1"/>
    <x v="7"/>
    <x v="2"/>
    <s v="Økologisk"/>
    <x v="2"/>
    <s v="Majs"/>
    <n v="5.9732899930398125"/>
    <n v="308.94226187981485"/>
    <n v="0"/>
    <n v="308.94226187981485"/>
  </r>
  <r>
    <x v="1"/>
    <x v="8"/>
    <x v="2"/>
    <s v="Økologisk"/>
    <x v="2"/>
    <s v="Frugt"/>
    <n v="2.1675604275538123"/>
    <n v="14.685265247885631"/>
    <n v="0"/>
    <n v="14.685265247885631"/>
  </r>
  <r>
    <x v="1"/>
    <x v="9"/>
    <x v="2"/>
    <s v="Økologisk"/>
    <x v="2"/>
    <s v="Øvrige"/>
    <n v="15.47743274490163"/>
    <n v="368.00943995163584"/>
    <n v="0"/>
    <n v="368.00943995163584"/>
  </r>
  <r>
    <x v="1"/>
    <x v="10"/>
    <x v="2"/>
    <s v="Økologisk"/>
    <x v="2"/>
    <s v="Halm"/>
    <n v="144.84056318140455"/>
    <n v="1651.5460984213366"/>
    <n v="395.27804565213751"/>
    <n v="395.27804565213751"/>
  </r>
  <r>
    <x v="1"/>
    <x v="11"/>
    <x v="2"/>
    <s v="Økologisk"/>
    <x v="2"/>
    <s v="Juletræer"/>
    <n v="3.3965548551787355"/>
    <n v="135.52253872163155"/>
    <n v="0"/>
    <n v="135.52253872163155"/>
  </r>
  <r>
    <x v="1"/>
    <x v="12"/>
    <x v="2"/>
    <s v="Økologisk"/>
    <x v="2"/>
    <s v="Pil &amp; poppel"/>
    <n v="10.3609163270177"/>
    <n v="201.65881046244206"/>
    <n v="0"/>
    <n v="201.65881046244206"/>
  </r>
  <r>
    <x v="1"/>
    <x v="13"/>
    <x v="2"/>
    <s v="Økologisk"/>
    <x v="2"/>
    <s v="Græs"/>
    <n v="930.28298222222213"/>
    <n v="17960.043254782224"/>
    <n v="0"/>
    <n v="17960.04325478222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5286.45082149099"/>
    <n v="51598.780380153592"/>
    <n v="0"/>
    <n v="0"/>
    <n v="0"/>
    <n v="0"/>
    <n v="0"/>
    <n v="0"/>
    <n v="173687.6704413374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790517.60277271"/>
    <n v="0"/>
    <n v="0"/>
    <n v="0"/>
    <n v="0"/>
    <n v="0"/>
    <n v="505790517.60277271"/>
    <n v="0"/>
    <n v="0"/>
    <n v="0"/>
    <n v="505790517.60277271"/>
    <n v="0"/>
    <n v="0"/>
    <n v="0"/>
    <n v="0"/>
    <n v="0"/>
    <n v="0"/>
    <n v="0"/>
    <n v="0"/>
    <x v="0"/>
  </r>
  <r>
    <x v="4"/>
    <s v=""/>
    <n v="0"/>
    <x v="1"/>
    <s v="Vestdanmark"/>
    <n v="22053931.912599351"/>
    <n v="0"/>
    <n v="0"/>
    <n v="0"/>
    <n v="0"/>
    <n v="19634803.097663861"/>
    <n v="0"/>
    <n v="0"/>
    <n v="2419128.814935490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0602.406294856"/>
    <n v="9790151.9274066389"/>
    <n v="0"/>
    <n v="0"/>
    <n v="67038.95730919046"/>
    <n v="0"/>
    <n v="0"/>
    <n v="0"/>
    <n v="18543411.521579027"/>
    <n v="18543411.521579027"/>
    <n v="67038.95730919046"/>
    <n v="34.117559273265215"/>
    <n v="34.240902574844462"/>
    <n v="0.12334330157924681"/>
    <n v="34.117559273265215"/>
    <n v="5192155.2260421282"/>
    <n v="5210926.1340887016"/>
    <n v="18770.908046573331"/>
    <n v="5192155.2260421282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75351.7262968849"/>
    <n v="618468.71483434096"/>
    <n v="581579.9632190367"/>
    <n v="0"/>
    <n v="56919.465613311506"/>
    <n v="0"/>
    <n v="1718383.5826301957"/>
    <n v="0"/>
    <n v="0"/>
    <n v="0"/>
    <n v="1775303.0482435073"/>
    <n v="0"/>
    <n v="18.089051382185769"/>
    <n v="0.32817145577217205"/>
    <n v="17.760879926413597"/>
    <n v="0"/>
    <n v="1509007.5910069812"/>
    <n v="48381.545771314777"/>
    <n v="1460626.0452356664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98533.7934721429"/>
    <n v="4574649.0044539375"/>
    <n v="0"/>
    <n v="295933.04302308214"/>
    <n v="2922.545553110308"/>
    <n v="0"/>
    <n v="0"/>
    <n v="0"/>
    <n v="525029.2004420124"/>
    <n v="525029.2004420124"/>
    <n v="2922.545553110308"/>
    <n v="1.798151507425831"/>
    <n v="1.8081608167888563"/>
    <n v="1.0009309363025371E-2"/>
    <n v="1.798151507425831"/>
    <n v="162759.05213702386"/>
    <n v="163665.04125848803"/>
    <n v="905.98912146419548"/>
    <n v="162759.05213702383"/>
    <x v="0"/>
  </r>
  <r>
    <x v="23"/>
    <s v=""/>
    <n v="0"/>
    <x v="1"/>
    <s v="Vestdanmark"/>
    <n v="0"/>
    <n v="0"/>
    <n v="0"/>
    <n v="0"/>
    <n v="0"/>
    <n v="759497.94854896027"/>
    <n v="0"/>
    <n v="0"/>
    <n v="-759497.94854896027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21155.5578735983"/>
    <n v="4525643.0291759707"/>
    <n v="0"/>
    <n v="0"/>
    <n v="256198.86995640022"/>
    <n v="0"/>
    <n v="0"/>
    <n v="0"/>
    <n v="1139313.6587412274"/>
    <n v="1139313.6587412274"/>
    <n v="256198.86995640022"/>
    <n v="4.0901360348810067"/>
    <n v="5.0098899780244839"/>
    <n v="0.91975394314347692"/>
    <n v="4.0901360348810067"/>
    <n v="341794.09762236819"/>
    <n v="418653.75860928826"/>
    <n v="76859.660986920062"/>
    <n v="341794.09762236819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898.81048521501"/>
    <n v="171279.2848730098"/>
    <n v="0"/>
    <n v="0"/>
    <n v="0"/>
    <n v="0"/>
    <n v="0"/>
    <n v="0"/>
    <n v="14619.52561220520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  <x v="0"/>
  </r>
  <r>
    <x v="38"/>
    <s v="Græs og urter"/>
    <n v="1"/>
    <x v="1"/>
    <s v="Vestdanmark"/>
    <n v="4946902.7535971384"/>
    <n v="1433600.0178498654"/>
    <n v="0"/>
    <n v="0"/>
    <n v="22018.622466809651"/>
    <n v="0"/>
    <n v="0"/>
    <n v="0"/>
    <n v="3491284.1132804635"/>
    <n v="3491284.1132804635"/>
    <n v="22018.622466809651"/>
    <n v="9.4754847348077096"/>
    <n v="9.5352441569275292"/>
    <n v="5.9759422119820063E-2"/>
    <n v="9.4754847348077096"/>
    <n v="698256.8226560927"/>
    <n v="702660.54714945471"/>
    <n v="4403.7244933619304"/>
    <n v="698256.82265609282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  <x v="0"/>
  </r>
  <r>
    <x v="47"/>
    <s v="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4901.75438810108"/>
    <n v="51598.780380153592"/>
    <n v="0"/>
    <n v="0"/>
    <n v="0"/>
    <n v="0"/>
    <n v="0"/>
    <n v="0"/>
    <n v="173302.97400794749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1122761.30297703"/>
    <n v="0"/>
    <n v="0"/>
    <n v="0"/>
    <n v="0"/>
    <n v="0"/>
    <n v="501122761.30297703"/>
    <n v="0"/>
    <n v="0"/>
    <n v="0"/>
    <n v="501122761.30297703"/>
    <n v="0"/>
    <n v="0"/>
    <n v="0"/>
    <n v="0"/>
    <n v="0"/>
    <n v="0"/>
    <n v="0"/>
    <n v="0"/>
    <x v="0"/>
  </r>
  <r>
    <x v="4"/>
    <s v=""/>
    <n v="0"/>
    <x v="2"/>
    <s v="Vestdanmark"/>
    <n v="21559117.199841071"/>
    <n v="0"/>
    <n v="0"/>
    <n v="0"/>
    <n v="0"/>
    <n v="19034869.385293324"/>
    <n v="0"/>
    <n v="0"/>
    <n v="2524247.814547747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75768.450113945"/>
    <n v="9790151.9274066389"/>
    <n v="0"/>
    <n v="0"/>
    <n v="66710.304652357008"/>
    <n v="0"/>
    <n v="0"/>
    <n v="0"/>
    <n v="18918906.21805495"/>
    <n v="18918906.21805495"/>
    <n v="66710.304652357008"/>
    <n v="34.808422577943851"/>
    <n v="34.931161199716108"/>
    <n v="0.12273862177225536"/>
    <n v="34.808422577943851"/>
    <n v="5297293.7410553861"/>
    <n v="5315972.6263580462"/>
    <n v="18678.885302659965"/>
    <n v="5297293.7410553861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78972.7829183596"/>
    <n v="618468.71483434096"/>
    <n v="579210.80448009283"/>
    <n v="0"/>
    <n v="56363.143589277955"/>
    <n v="0"/>
    <n v="1524930.120014648"/>
    <n v="0"/>
    <n v="0"/>
    <n v="0"/>
    <n v="1581293.2636039259"/>
    <n v="0"/>
    <n v="16.086346360074053"/>
    <n v="0.32496395888972562"/>
    <n v="15.761382401184328"/>
    <n v="0"/>
    <n v="1344099.2740633369"/>
    <n v="47908.672050886264"/>
    <n v="1296190.6020124506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  <x v="0"/>
  </r>
  <r>
    <x v="21"/>
    <s v="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414026.8902810384"/>
    <n v="4574649.0044539375"/>
    <n v="0"/>
    <n v="307470.55071854044"/>
    <n v="2904.8671673179329"/>
    <n v="0"/>
    <n v="0"/>
    <n v="0"/>
    <n v="529002.46794124227"/>
    <n v="529002.46794124227"/>
    <n v="2904.8671673179329"/>
    <n v="1.8117593923532433"/>
    <n v="1.8217081557199037"/>
    <n v="9.9487633666604965E-3"/>
    <n v="1.8117593923532433"/>
    <n v="163990.76506178509"/>
    <n v="164891.27388365366"/>
    <n v="900.50882186855915"/>
    <n v="163990.76506178509"/>
    <x v="0"/>
  </r>
  <r>
    <x v="23"/>
    <s v=""/>
    <n v="0"/>
    <x v="2"/>
    <s v="Vestdanmark"/>
    <n v="0"/>
    <n v="0"/>
    <n v="0"/>
    <n v="0"/>
    <n v="0"/>
    <n v="675231.56821186934"/>
    <n v="0"/>
    <n v="0"/>
    <n v="-675231.56821186934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80572.9398795273"/>
    <n v="4525643.0291759707"/>
    <n v="0"/>
    <n v="0"/>
    <n v="254724.42475046791"/>
    <n v="0"/>
    <n v="0"/>
    <n v="0"/>
    <n v="1200205.4859530888"/>
    <n v="1200205.4859530888"/>
    <n v="254724.42475046791"/>
    <n v="4.3087376945715894"/>
    <n v="5.223198379425769"/>
    <n v="0.91446068485417986"/>
    <n v="4.3087376945715894"/>
    <n v="360061.64578592667"/>
    <n v="436478.97321106703"/>
    <n v="76417.327425140364"/>
    <n v="360061.64578592667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5330.31374819405"/>
    <n v="171279.2848730098"/>
    <n v="0"/>
    <n v="0"/>
    <n v="0"/>
    <n v="0"/>
    <n v="0"/>
    <n v="0"/>
    <n v="14051.02887518424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  <x v="0"/>
  </r>
  <r>
    <x v="38"/>
    <s v="Græs og urter"/>
    <n v="1"/>
    <x v="2"/>
    <s v="Vestdanmark"/>
    <n v="4928756.7934970316"/>
    <n v="1433600.0178498654"/>
    <n v="0"/>
    <n v="0"/>
    <n v="21875.621442119991"/>
    <n v="0"/>
    <n v="0"/>
    <n v="0"/>
    <n v="3473281.1542050461"/>
    <n v="3473281.1542050461"/>
    <n v="21875.621442119991"/>
    <n v="9.4266239837586632"/>
    <n v="9.4859952953774354"/>
    <n v="5.9371311618771343E-2"/>
    <n v="9.4266239837586632"/>
    <n v="694656.2308410093"/>
    <n v="699031.35512943333"/>
    <n v="4375.1242884239982"/>
    <n v="694656.2308410093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  <x v="0"/>
  </r>
  <r>
    <x v="47"/>
    <s v="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5459.686512202337"/>
    <n v="6333.2934029920762"/>
    <n v="0"/>
    <n v="0"/>
    <n v="0"/>
    <n v="0"/>
    <n v="0"/>
    <n v="0"/>
    <n v="59126.39310921025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6867475.48804837"/>
    <n v="0"/>
    <n v="0"/>
    <n v="0"/>
    <n v="0"/>
    <n v="0"/>
    <n v="116867475.48804837"/>
    <n v="0"/>
    <n v="0"/>
    <n v="0"/>
    <n v="116867475.48804837"/>
    <n v="0"/>
    <n v="0"/>
    <n v="0"/>
    <n v="0"/>
    <n v="0"/>
    <n v="0"/>
    <n v="0"/>
    <n v="0"/>
    <x v="0"/>
  </r>
  <r>
    <x v="4"/>
    <s v=""/>
    <n v="0"/>
    <x v="1"/>
    <s v="Østdanmark"/>
    <n v="3844857.7347435188"/>
    <n v="0"/>
    <n v="0"/>
    <n v="0"/>
    <n v="0"/>
    <n v="3423109.5325496108"/>
    <n v="0"/>
    <n v="0"/>
    <n v="421748.2021939079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  <x v="0"/>
  </r>
  <r>
    <x v="11"/>
    <s v="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895881.161335798"/>
    <n v="1201654.4608093714"/>
    <n v="0"/>
    <n v="0"/>
    <n v="18638.04269080954"/>
    <n v="0"/>
    <n v="0"/>
    <n v="0"/>
    <n v="6675588.6578356167"/>
    <n v="6675588.6578356167"/>
    <n v="18638.04269080954"/>
    <n v="12.282248681835306"/>
    <n v="12.316540350631058"/>
    <n v="3.4291668795753204E-2"/>
    <n v="12.282248681835306"/>
    <n v="1869164.8241939729"/>
    <n v="1874383.4761473995"/>
    <n v="5218.6519534266718"/>
    <n v="1869164.824193972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2480.82740038994"/>
    <n v="75911.558427530035"/>
    <n v="82816.687681498166"/>
    <n v="0"/>
    <n v="19014.534386688534"/>
    <n v="0"/>
    <n v="704738.04690467322"/>
    <n v="0"/>
    <n v="0"/>
    <n v="0"/>
    <n v="723752.58129136171"/>
    <n v="0"/>
    <n v="7.3936650312143213"/>
    <n v="0.10962905858782822"/>
    <n v="7.2840359726264934"/>
    <n v="0"/>
    <n v="615189.69409765746"/>
    <n v="16162.354228685253"/>
    <n v="599027.33986897219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  <x v="0"/>
  </r>
  <r>
    <x v="21"/>
    <s v="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94975.3137968828"/>
    <n v="561497.65842248674"/>
    <n v="0"/>
    <n v="256234.83946537593"/>
    <n v="863.45444688969167"/>
    <n v="0"/>
    <n v="0"/>
    <n v="0"/>
    <n v="776379.36146213044"/>
    <n v="776379.36146213044"/>
    <n v="863.45444688969167"/>
    <n v="2.6589906198971924"/>
    <n v="2.6619478304941673"/>
    <n v="2.9572105969746299E-3"/>
    <n v="2.6589906198971924"/>
    <n v="240677.60205326043"/>
    <n v="240945.27293179624"/>
    <n v="267.67087853580443"/>
    <n v="240677.60205326043"/>
    <x v="0"/>
  </r>
  <r>
    <x v="23"/>
    <s v=""/>
    <n v="0"/>
    <x v="1"/>
    <s v="Østdanmark"/>
    <n v="0"/>
    <n v="0"/>
    <n v="0"/>
    <n v="0"/>
    <n v="0"/>
    <n v="347707.00141996267"/>
    <n v="0"/>
    <n v="0"/>
    <n v="-347707.0014199626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06260.1464788285"/>
    <n v="555482.60888742993"/>
    <n v="0"/>
    <n v="0"/>
    <n v="73827.130043599784"/>
    <n v="0"/>
    <n v="0"/>
    <n v="0"/>
    <n v="1076950.4075477989"/>
    <n v="1076950.4075477989"/>
    <n v="73827.130043599784"/>
    <n v="3.8662519630965986"/>
    <n v="4.1312913599531216"/>
    <n v="0.26503939685652322"/>
    <n v="3.8662519630965981"/>
    <n v="323085.12226433965"/>
    <n v="345233.26127741957"/>
    <n v="22148.139013079934"/>
    <n v="323085.12226433965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266.201990373032"/>
    <n v="21023.015601598698"/>
    <n v="0"/>
    <n v="0"/>
    <n v="0"/>
    <n v="0"/>
    <n v="0"/>
    <n v="0"/>
    <n v="34243.18638877433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  <x v="0"/>
  </r>
  <r>
    <x v="38"/>
    <s v="Græs og urter"/>
    <n v="1"/>
    <x v="1"/>
    <s v="Østdanmark"/>
    <n v="1488741.8735992862"/>
    <n v="175961.7081777011"/>
    <n v="0"/>
    <n v="0"/>
    <n v="6626.3775331903453"/>
    <n v="0"/>
    <n v="0"/>
    <n v="0"/>
    <n v="1306153.7878883947"/>
    <n v="1306153.7878883947"/>
    <n v="6626.3775331903453"/>
    <n v="3.5449536264806185"/>
    <n v="3.5629378801607983"/>
    <n v="1.7984253680179925E-2"/>
    <n v="3.5449536264806185"/>
    <n v="261230.75757767895"/>
    <n v="262556.03308431705"/>
    <n v="1325.2755066380691"/>
    <n v="261230.75757767897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  <x v="0"/>
  </r>
  <r>
    <x v="47"/>
    <s v="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7062.574851910627"/>
    <n v="6333.293402992078"/>
    <n v="0"/>
    <n v="0"/>
    <n v="0"/>
    <n v="0"/>
    <n v="0"/>
    <n v="0"/>
    <n v="60729.28144891854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7795142.82230058"/>
    <n v="0"/>
    <n v="0"/>
    <n v="0"/>
    <n v="0"/>
    <n v="0"/>
    <n v="117795142.82230058"/>
    <n v="0"/>
    <n v="0"/>
    <n v="0"/>
    <n v="117795142.82230058"/>
    <n v="0"/>
    <n v="0"/>
    <n v="0"/>
    <n v="0"/>
    <n v="0"/>
    <n v="0"/>
    <n v="0"/>
    <n v="0"/>
    <x v="0"/>
  </r>
  <r>
    <x v="4"/>
    <s v=""/>
    <n v="0"/>
    <x v="2"/>
    <s v="Østdanmark"/>
    <n v="3838864.18173412"/>
    <n v="0"/>
    <n v="0"/>
    <n v="0"/>
    <n v="0"/>
    <n v="3389391.0223619263"/>
    <n v="0"/>
    <n v="0"/>
    <n v="449473.1593721937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  <x v="0"/>
  </r>
  <r>
    <x v="11"/>
    <s v="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181363.2306406535"/>
    <n v="1201654.4608093717"/>
    <n v="0"/>
    <n v="0"/>
    <n v="18966.695347643046"/>
    <n v="0"/>
    <n v="0"/>
    <n v="0"/>
    <n v="6960742.0744836386"/>
    <n v="6960742.0744836386"/>
    <n v="18966.695347643046"/>
    <n v="12.806895324290585"/>
    <n v="12.841791672893329"/>
    <n v="3.4896348602744751E-2"/>
    <n v="12.806895324290585"/>
    <n v="1949007.7808554191"/>
    <n v="1954318.4555527591"/>
    <n v="5310.6746973400532"/>
    <n v="1949007.780855419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46268.68837888993"/>
    <n v="75911.55842753005"/>
    <n v="82449.939525946174"/>
    <n v="0"/>
    <n v="19570.856410722019"/>
    <n v="0"/>
    <n v="668336.33401469165"/>
    <n v="0"/>
    <n v="0"/>
    <n v="0"/>
    <n v="687907.19042541366"/>
    <n v="0"/>
    <n v="7.0206314732531467"/>
    <n v="0.11283655547027424"/>
    <n v="6.9077949177828728"/>
    <n v="0"/>
    <n v="584721.11186160159"/>
    <n v="16635.227949113716"/>
    <n v="568085.8839124878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  <x v="0"/>
  </r>
  <r>
    <x v="21"/>
    <s v="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235.7978092346"/>
    <n v="561497.65842248686"/>
    <n v="0"/>
    <n v="268249.01834925939"/>
    <n v="881.1328326820676"/>
    <n v="0"/>
    <n v="0"/>
    <n v="0"/>
    <n v="811607.98820480623"/>
    <n v="811607.98820480623"/>
    <n v="881.1328326820676"/>
    <n v="2.7796437344831131"/>
    <n v="2.7826614910764524"/>
    <n v="3.0177565933395068E-3"/>
    <n v="2.7796437344831131"/>
    <n v="251598.47634348992"/>
    <n v="251871.62752162138"/>
    <n v="273.15117813144093"/>
    <n v="251598.47634348995"/>
    <x v="0"/>
  </r>
  <r>
    <x v="23"/>
    <s v=""/>
    <n v="0"/>
    <x v="2"/>
    <s v="Østdanmark"/>
    <n v="0"/>
    <n v="0"/>
    <n v="0"/>
    <n v="0"/>
    <n v="0"/>
    <n v="329109.80308415229"/>
    <n v="0"/>
    <n v="0"/>
    <n v="-329109.8030841522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767975.5826667205"/>
    <n v="555482.60888743005"/>
    <n v="0"/>
    <n v="0"/>
    <n v="75301.575249532107"/>
    <n v="0"/>
    <n v="0"/>
    <n v="0"/>
    <n v="1137191.3985297582"/>
    <n v="1137191.3985297582"/>
    <n v="75301.575249532107"/>
    <n v="4.0825171207218327"/>
    <n v="4.3528497758676528"/>
    <n v="0.27033265514582028"/>
    <n v="4.0825171207218327"/>
    <n v="341157.41955892748"/>
    <n v="363747.89213378704"/>
    <n v="22590.472574859632"/>
    <n v="341157.41955892742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6591.021922078864"/>
    <n v="21023.015601598701"/>
    <n v="0"/>
    <n v="0"/>
    <n v="0"/>
    <n v="0"/>
    <n v="0"/>
    <n v="0"/>
    <n v="35568.00632048016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  <x v="0"/>
  </r>
  <r>
    <x v="38"/>
    <s v="Græs og urter"/>
    <n v="1"/>
    <x v="2"/>
    <s v="Østdanmark"/>
    <n v="1525196.4678207021"/>
    <n v="175961.70817770113"/>
    <n v="0"/>
    <n v="0"/>
    <n v="6769.3785578800062"/>
    <n v="0"/>
    <n v="0"/>
    <n v="0"/>
    <n v="1342465.3810851211"/>
    <n v="1342465.3810851211"/>
    <n v="6769.3785578800062"/>
    <n v="3.6435047428802618"/>
    <n v="3.6618771070614904"/>
    <n v="1.8372364181228652E-2"/>
    <n v="3.6435047428802618"/>
    <n v="268493.07621702424"/>
    <n v="269846.9519286002"/>
    <n v="1353.8757115760013"/>
    <n v="268493.0762170241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  <x v="0"/>
  </r>
  <r>
    <x v="47"/>
    <s v="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5286.45082149099"/>
    <n v="51598.780380153592"/>
    <n v="0"/>
    <n v="0"/>
    <n v="0"/>
    <n v="0"/>
    <n v="0"/>
    <n v="0"/>
    <n v="173687.670441337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790517.60277271"/>
    <n v="0"/>
    <n v="0"/>
    <n v="0"/>
    <n v="0"/>
    <n v="0"/>
    <n v="505790517.60277271"/>
    <n v="0"/>
    <n v="0"/>
    <n v="0"/>
    <n v="505790517.60277271"/>
    <n v="0"/>
    <n v="0"/>
    <n v="0"/>
    <n v="0"/>
    <n v="0"/>
    <n v="0"/>
    <n v="0"/>
    <n v="0"/>
    <n v="0"/>
    <x v="1"/>
  </r>
  <r>
    <x v="4"/>
    <s v=""/>
    <n v="0"/>
    <x v="1"/>
    <s v="Vestdanmark"/>
    <n v="22053931.912599351"/>
    <n v="0"/>
    <n v="0"/>
    <n v="0"/>
    <n v="0"/>
    <n v="19634803.097663861"/>
    <n v="0"/>
    <n v="0"/>
    <n v="2419128.814935490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0602.406294856"/>
    <n v="9790151.9274066389"/>
    <n v="0"/>
    <n v="0"/>
    <n v="67038.95730919046"/>
    <n v="0"/>
    <n v="0"/>
    <n v="0"/>
    <n v="18543411.521579027"/>
    <n v="18543411.521579027"/>
    <n v="67038.95730919046"/>
    <n v="34.117559273265215"/>
    <n v="34.240902574844462"/>
    <n v="0.12334330157924681"/>
    <n v="34.117559273265215"/>
    <n v="5192155.2260421282"/>
    <n v="5210926.1340887016"/>
    <n v="18770.908046573331"/>
    <n v="5192155.2260421282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75351.7262968849"/>
    <n v="618468.71483434096"/>
    <n v="581579.9632190367"/>
    <n v="0"/>
    <n v="56919.465613311506"/>
    <n v="0"/>
    <n v="1718383.5826301957"/>
    <n v="0"/>
    <n v="0"/>
    <n v="0"/>
    <n v="1775303.0482435073"/>
    <n v="0"/>
    <n v="18.089051382185769"/>
    <n v="0.32817145577217205"/>
    <n v="17.760879926413597"/>
    <n v="0"/>
    <n v="1509007.5910069812"/>
    <n v="48381.545771314777"/>
    <n v="1460626.0452356664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98533.7934721429"/>
    <n v="4574649.0044539375"/>
    <n v="0"/>
    <n v="295933.04302308214"/>
    <n v="2922.545553110308"/>
    <n v="0"/>
    <n v="0"/>
    <n v="0"/>
    <n v="525029.2004420124"/>
    <n v="525029.2004420124"/>
    <n v="2922.545553110308"/>
    <n v="1.798151507425831"/>
    <n v="1.8081608167888563"/>
    <n v="1.0009309363025371E-2"/>
    <n v="1.798151507425831"/>
    <n v="162759.05213702386"/>
    <n v="163665.04125848803"/>
    <n v="905.98912146419548"/>
    <n v="162759.05213702383"/>
    <n v="0"/>
    <x v="0"/>
  </r>
  <r>
    <x v="23"/>
    <s v=""/>
    <n v="0"/>
    <x v="1"/>
    <s v="Vestdanmark"/>
    <n v="0"/>
    <n v="0"/>
    <n v="0"/>
    <n v="0"/>
    <n v="0"/>
    <n v="759497.94854896027"/>
    <n v="0"/>
    <n v="0"/>
    <n v="-759497.9485489602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21155.5578735983"/>
    <n v="4525643.0291759707"/>
    <n v="0"/>
    <n v="0"/>
    <n v="256198.86995640022"/>
    <n v="0"/>
    <n v="0"/>
    <n v="0"/>
    <n v="1139313.6587412274"/>
    <n v="1139313.6587412274"/>
    <n v="256198.86995640022"/>
    <n v="4.0901360348810067"/>
    <n v="5.0098899780244839"/>
    <n v="0.91975394314347692"/>
    <n v="4.0901360348810067"/>
    <n v="341794.09762236819"/>
    <n v="418653.75860928826"/>
    <n v="76859.660986920062"/>
    <n v="341794.09762236819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898.81048521501"/>
    <n v="171279.2848730098"/>
    <n v="0"/>
    <n v="0"/>
    <n v="0"/>
    <n v="0"/>
    <n v="0"/>
    <n v="0"/>
    <n v="14619.52561220520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  <n v="0"/>
    <x v="1"/>
  </r>
  <r>
    <x v="38"/>
    <s v="Græs og urter"/>
    <n v="1"/>
    <x v="1"/>
    <s v="Vestdanmark"/>
    <n v="4946902.7535971384"/>
    <n v="1433600.0178498654"/>
    <n v="0"/>
    <n v="0"/>
    <n v="22018.622466809651"/>
    <n v="0"/>
    <n v="0"/>
    <n v="0"/>
    <n v="3491284.1132804635"/>
    <n v="3491284.1132804635"/>
    <n v="22018.622466809651"/>
    <n v="9.4754847348077096"/>
    <n v="9.5352441569275292"/>
    <n v="5.9759422119820063E-2"/>
    <n v="9.4754847348077096"/>
    <n v="698256.8226560927"/>
    <n v="702660.54714945471"/>
    <n v="4403.7244933619304"/>
    <n v="698256.82265609282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  <n v="0"/>
    <x v="1"/>
  </r>
  <r>
    <x v="47"/>
    <s v="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4901.75438810108"/>
    <n v="51598.780380153592"/>
    <n v="0"/>
    <n v="0"/>
    <n v="0"/>
    <n v="0"/>
    <n v="0"/>
    <n v="0"/>
    <n v="173302.974007947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1122761.30297703"/>
    <n v="0"/>
    <n v="0"/>
    <n v="0"/>
    <n v="0"/>
    <n v="0"/>
    <n v="501122761.30297703"/>
    <n v="0"/>
    <n v="0"/>
    <n v="0"/>
    <n v="501122761.30297703"/>
    <n v="0"/>
    <n v="0"/>
    <n v="0"/>
    <n v="0"/>
    <n v="0"/>
    <n v="0"/>
    <n v="0"/>
    <n v="0"/>
    <n v="0"/>
    <x v="1"/>
  </r>
  <r>
    <x v="4"/>
    <s v=""/>
    <n v="0"/>
    <x v="2"/>
    <s v="Vestdanmark"/>
    <n v="21559117.199841071"/>
    <n v="0"/>
    <n v="0"/>
    <n v="0"/>
    <n v="0"/>
    <n v="19034869.385293324"/>
    <n v="0"/>
    <n v="0"/>
    <n v="2524247.814547747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75768.450113945"/>
    <n v="9790151.9274066389"/>
    <n v="0"/>
    <n v="0"/>
    <n v="66710.304652357008"/>
    <n v="0"/>
    <n v="0"/>
    <n v="0"/>
    <n v="18918906.21805495"/>
    <n v="18918906.21805495"/>
    <n v="66710.304652357008"/>
    <n v="34.808422577943851"/>
    <n v="34.931161199716108"/>
    <n v="0.12273862177225536"/>
    <n v="34.808422577943851"/>
    <n v="5297293.7410553861"/>
    <n v="5315972.6263580462"/>
    <n v="18678.885302659965"/>
    <n v="5297293.7410553861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78972.7829183596"/>
    <n v="618468.71483434096"/>
    <n v="579210.80448009283"/>
    <n v="0"/>
    <n v="56363.143589277955"/>
    <n v="0"/>
    <n v="1524930.120014648"/>
    <n v="0"/>
    <n v="0"/>
    <n v="0"/>
    <n v="1581293.2636039259"/>
    <n v="0"/>
    <n v="16.086346360074053"/>
    <n v="0.32496395888972562"/>
    <n v="15.761382401184328"/>
    <n v="0"/>
    <n v="1344099.2740633369"/>
    <n v="47908.672050886264"/>
    <n v="1296190.6020124506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414026.8902810384"/>
    <n v="4574649.0044539375"/>
    <n v="0"/>
    <n v="307470.55071854044"/>
    <n v="2904.8671673179329"/>
    <n v="0"/>
    <n v="0"/>
    <n v="0"/>
    <n v="529002.46794124227"/>
    <n v="529002.46794124227"/>
    <n v="2904.8671673179329"/>
    <n v="1.8117593923532433"/>
    <n v="1.8217081557199037"/>
    <n v="9.9487633666604965E-3"/>
    <n v="1.8117593923532433"/>
    <n v="163990.76506178509"/>
    <n v="164891.27388365366"/>
    <n v="900.50882186855915"/>
    <n v="163990.76506178509"/>
    <n v="0"/>
    <x v="0"/>
  </r>
  <r>
    <x v="23"/>
    <s v=""/>
    <n v="0"/>
    <x v="2"/>
    <s v="Vestdanmark"/>
    <n v="0"/>
    <n v="0"/>
    <n v="0"/>
    <n v="0"/>
    <n v="0"/>
    <n v="675231.56821186934"/>
    <n v="0"/>
    <n v="0"/>
    <n v="-675231.5682118693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80572.9398795273"/>
    <n v="4525643.0291759707"/>
    <n v="0"/>
    <n v="0"/>
    <n v="254724.42475046791"/>
    <n v="0"/>
    <n v="0"/>
    <n v="0"/>
    <n v="1200205.4859530888"/>
    <n v="1200205.4859530888"/>
    <n v="254724.42475046791"/>
    <n v="4.3087376945715894"/>
    <n v="5.223198379425769"/>
    <n v="0.91446068485417986"/>
    <n v="4.3087376945715894"/>
    <n v="360061.64578592667"/>
    <n v="436478.97321106703"/>
    <n v="76417.327425140364"/>
    <n v="360061.64578592667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5330.31374819405"/>
    <n v="171279.2848730098"/>
    <n v="0"/>
    <n v="0"/>
    <n v="0"/>
    <n v="0"/>
    <n v="0"/>
    <n v="0"/>
    <n v="14051.02887518424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  <n v="0"/>
    <x v="1"/>
  </r>
  <r>
    <x v="38"/>
    <s v="Græs og urter"/>
    <n v="1"/>
    <x v="2"/>
    <s v="Vestdanmark"/>
    <n v="4928756.7934970316"/>
    <n v="1433600.0178498654"/>
    <n v="0"/>
    <n v="0"/>
    <n v="21875.621442119991"/>
    <n v="0"/>
    <n v="0"/>
    <n v="0"/>
    <n v="3473281.1542050461"/>
    <n v="3473281.1542050461"/>
    <n v="21875.621442119991"/>
    <n v="9.4266239837586632"/>
    <n v="9.4859952953774354"/>
    <n v="5.9371311618771343E-2"/>
    <n v="9.4266239837586632"/>
    <n v="694656.2308410093"/>
    <n v="699031.35512943333"/>
    <n v="4375.1242884239982"/>
    <n v="694656.2308410093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  <n v="0"/>
    <x v="1"/>
  </r>
  <r>
    <x v="47"/>
    <s v="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5459.686512202337"/>
    <n v="6333.2934029920762"/>
    <n v="0"/>
    <n v="0"/>
    <n v="0"/>
    <n v="0"/>
    <n v="0"/>
    <n v="0"/>
    <n v="59126.39310921025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6867475.48804837"/>
    <n v="0"/>
    <n v="0"/>
    <n v="0"/>
    <n v="0"/>
    <n v="0"/>
    <n v="116867475.48804837"/>
    <n v="0"/>
    <n v="0"/>
    <n v="0"/>
    <n v="116867475.48804837"/>
    <n v="0"/>
    <n v="0"/>
    <n v="0"/>
    <n v="0"/>
    <n v="0"/>
    <n v="0"/>
    <n v="0"/>
    <n v="0"/>
    <n v="0"/>
    <x v="1"/>
  </r>
  <r>
    <x v="4"/>
    <s v=""/>
    <n v="0"/>
    <x v="1"/>
    <s v="Østdanmark"/>
    <n v="3844857.7347435188"/>
    <n v="0"/>
    <n v="0"/>
    <n v="0"/>
    <n v="0"/>
    <n v="3423109.5325496108"/>
    <n v="0"/>
    <n v="0"/>
    <n v="421748.2021939079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895881.161335798"/>
    <n v="1201654.4608093714"/>
    <n v="0"/>
    <n v="0"/>
    <n v="18638.04269080954"/>
    <n v="0"/>
    <n v="0"/>
    <n v="0"/>
    <n v="6675588.6578356167"/>
    <n v="6675588.6578356167"/>
    <n v="18638.04269080954"/>
    <n v="12.282248681835306"/>
    <n v="12.316540350631058"/>
    <n v="3.4291668795753204E-2"/>
    <n v="12.282248681835306"/>
    <n v="1869164.8241939729"/>
    <n v="1874383.4761473995"/>
    <n v="5218.6519534266718"/>
    <n v="1869164.824193972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2480.82740038994"/>
    <n v="75911.558427530035"/>
    <n v="82816.687681498166"/>
    <n v="0"/>
    <n v="19014.534386688534"/>
    <n v="0"/>
    <n v="704738.04690467322"/>
    <n v="0"/>
    <n v="0"/>
    <n v="0"/>
    <n v="723752.58129136171"/>
    <n v="0"/>
    <n v="7.3936650312143213"/>
    <n v="0.10962905858782822"/>
    <n v="7.2840359726264934"/>
    <n v="0"/>
    <n v="615189.69409765746"/>
    <n v="16162.354228685253"/>
    <n v="599027.33986897219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94975.3137968828"/>
    <n v="561497.65842248674"/>
    <n v="0"/>
    <n v="256234.83946537593"/>
    <n v="863.45444688969167"/>
    <n v="0"/>
    <n v="0"/>
    <n v="0"/>
    <n v="776379.36146213044"/>
    <n v="776379.36146213044"/>
    <n v="863.45444688969167"/>
    <n v="2.6589906198971924"/>
    <n v="2.6619478304941673"/>
    <n v="2.9572105969746299E-3"/>
    <n v="2.6589906198971924"/>
    <n v="240677.60205326043"/>
    <n v="240945.27293179624"/>
    <n v="267.67087853580443"/>
    <n v="240677.60205326043"/>
    <n v="0"/>
    <x v="0"/>
  </r>
  <r>
    <x v="23"/>
    <s v=""/>
    <n v="0"/>
    <x v="1"/>
    <s v="Østdanmark"/>
    <n v="0"/>
    <n v="0"/>
    <n v="0"/>
    <n v="0"/>
    <n v="0"/>
    <n v="347707.00141996267"/>
    <n v="0"/>
    <n v="0"/>
    <n v="-347707.0014199626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06260.1464788285"/>
    <n v="555482.60888742993"/>
    <n v="0"/>
    <n v="0"/>
    <n v="73827.130043599784"/>
    <n v="0"/>
    <n v="0"/>
    <n v="0"/>
    <n v="1076950.4075477989"/>
    <n v="1076950.4075477989"/>
    <n v="73827.130043599784"/>
    <n v="3.8662519630965986"/>
    <n v="4.1312913599531216"/>
    <n v="0.26503939685652322"/>
    <n v="3.8662519630965981"/>
    <n v="323085.12226433965"/>
    <n v="345233.26127741957"/>
    <n v="22148.139013079934"/>
    <n v="323085.12226433965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266.201990373032"/>
    <n v="21023.015601598698"/>
    <n v="0"/>
    <n v="0"/>
    <n v="0"/>
    <n v="0"/>
    <n v="0"/>
    <n v="0"/>
    <n v="34243.18638877433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  <n v="0"/>
    <x v="1"/>
  </r>
  <r>
    <x v="38"/>
    <s v="Græs og urter"/>
    <n v="1"/>
    <x v="1"/>
    <s v="Østdanmark"/>
    <n v="1488741.8735992862"/>
    <n v="175961.7081777011"/>
    <n v="0"/>
    <n v="0"/>
    <n v="6626.3775331903453"/>
    <n v="0"/>
    <n v="0"/>
    <n v="0"/>
    <n v="1306153.7878883947"/>
    <n v="1306153.7878883947"/>
    <n v="6626.3775331903453"/>
    <n v="3.5449536264806185"/>
    <n v="3.5629378801607983"/>
    <n v="1.7984253680179925E-2"/>
    <n v="3.5449536264806185"/>
    <n v="261230.75757767895"/>
    <n v="262556.03308431705"/>
    <n v="1325.2755066380691"/>
    <n v="261230.75757767897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  <n v="0"/>
    <x v="1"/>
  </r>
  <r>
    <x v="47"/>
    <s v="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7062.574851910627"/>
    <n v="6333.293402992078"/>
    <n v="0"/>
    <n v="0"/>
    <n v="0"/>
    <n v="0"/>
    <n v="0"/>
    <n v="0"/>
    <n v="60729.28144891854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7795142.82230058"/>
    <n v="0"/>
    <n v="0"/>
    <n v="0"/>
    <n v="0"/>
    <n v="0"/>
    <n v="117795142.82230058"/>
    <n v="0"/>
    <n v="0"/>
    <n v="0"/>
    <n v="117795142.82230058"/>
    <n v="0"/>
    <n v="0"/>
    <n v="0"/>
    <n v="0"/>
    <n v="0"/>
    <n v="0"/>
    <n v="0"/>
    <n v="0"/>
    <n v="0"/>
    <x v="1"/>
  </r>
  <r>
    <x v="4"/>
    <s v=""/>
    <n v="0"/>
    <x v="2"/>
    <s v="Østdanmark"/>
    <n v="3838864.18173412"/>
    <n v="0"/>
    <n v="0"/>
    <n v="0"/>
    <n v="0"/>
    <n v="3389391.0223619263"/>
    <n v="0"/>
    <n v="0"/>
    <n v="449473.1593721937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181363.2306406535"/>
    <n v="1201654.4608093717"/>
    <n v="0"/>
    <n v="0"/>
    <n v="18966.695347643046"/>
    <n v="0"/>
    <n v="0"/>
    <n v="0"/>
    <n v="6960742.0744836386"/>
    <n v="6960742.0744836386"/>
    <n v="18966.695347643046"/>
    <n v="12.806895324290585"/>
    <n v="12.841791672893329"/>
    <n v="3.4896348602744751E-2"/>
    <n v="12.806895324290585"/>
    <n v="1949007.7808554191"/>
    <n v="1954318.4555527591"/>
    <n v="5310.6746973400532"/>
    <n v="1949007.780855419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46268.68837888993"/>
    <n v="75911.55842753005"/>
    <n v="82449.939525946174"/>
    <n v="0"/>
    <n v="19570.856410722019"/>
    <n v="0"/>
    <n v="668336.33401469165"/>
    <n v="0"/>
    <n v="0"/>
    <n v="0"/>
    <n v="687907.19042541366"/>
    <n v="0"/>
    <n v="7.0206314732531467"/>
    <n v="0.11283655547027424"/>
    <n v="6.9077949177828728"/>
    <n v="0"/>
    <n v="584721.11186160159"/>
    <n v="16635.227949113716"/>
    <n v="568085.8839124878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235.7978092346"/>
    <n v="561497.65842248686"/>
    <n v="0"/>
    <n v="268249.01834925939"/>
    <n v="881.1328326820676"/>
    <n v="0"/>
    <n v="0"/>
    <n v="0"/>
    <n v="811607.98820480623"/>
    <n v="811607.98820480623"/>
    <n v="881.1328326820676"/>
    <n v="2.7796437344831131"/>
    <n v="2.7826614910764524"/>
    <n v="3.0177565933395068E-3"/>
    <n v="2.7796437344831131"/>
    <n v="251598.47634348992"/>
    <n v="251871.62752162138"/>
    <n v="273.15117813144093"/>
    <n v="251598.47634348995"/>
    <n v="0"/>
    <x v="0"/>
  </r>
  <r>
    <x v="23"/>
    <s v=""/>
    <n v="0"/>
    <x v="2"/>
    <s v="Østdanmark"/>
    <n v="0"/>
    <n v="0"/>
    <n v="0"/>
    <n v="0"/>
    <n v="0"/>
    <n v="329109.80308415229"/>
    <n v="0"/>
    <n v="0"/>
    <n v="-329109.8030841522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767975.5826667205"/>
    <n v="555482.60888743005"/>
    <n v="0"/>
    <n v="0"/>
    <n v="75301.575249532107"/>
    <n v="0"/>
    <n v="0"/>
    <n v="0"/>
    <n v="1137191.3985297582"/>
    <n v="1137191.3985297582"/>
    <n v="75301.575249532107"/>
    <n v="4.0825171207218327"/>
    <n v="4.3528497758676528"/>
    <n v="0.27033265514582028"/>
    <n v="4.0825171207218327"/>
    <n v="341157.41955892748"/>
    <n v="363747.89213378704"/>
    <n v="22590.472574859632"/>
    <n v="341157.41955892742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6591.021922078864"/>
    <n v="21023.015601598701"/>
    <n v="0"/>
    <n v="0"/>
    <n v="0"/>
    <n v="0"/>
    <n v="0"/>
    <n v="0"/>
    <n v="35568.00632048016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  <n v="0"/>
    <x v="1"/>
  </r>
  <r>
    <x v="38"/>
    <s v="Græs og urter"/>
    <n v="1"/>
    <x v="2"/>
    <s v="Østdanmark"/>
    <n v="1525196.4678207021"/>
    <n v="175961.70817770113"/>
    <n v="0"/>
    <n v="0"/>
    <n v="6769.3785578800062"/>
    <n v="0"/>
    <n v="0"/>
    <n v="0"/>
    <n v="1342465.3810851211"/>
    <n v="1342465.3810851211"/>
    <n v="6769.3785578800062"/>
    <n v="3.6435047428802618"/>
    <n v="3.6618771070614904"/>
    <n v="1.8372364181228652E-2"/>
    <n v="3.6435047428802618"/>
    <n v="268493.07621702424"/>
    <n v="269846.9519286002"/>
    <n v="1353.8757115760013"/>
    <n v="268493.0762170241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  <n v="0"/>
    <x v="1"/>
  </r>
  <r>
    <x v="47"/>
    <s v="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835564.7258002628"/>
    <s v="CO2 - atmosfære"/>
    <x v="0"/>
  </r>
  <r>
    <s v="Vestdanmark"/>
    <x v="1"/>
    <n v="4046578.8260529838"/>
    <s v="Landbrug"/>
    <x v="1"/>
  </r>
  <r>
    <s v="Vestdanmark"/>
    <x v="1"/>
    <n v="4050999.7757368749"/>
    <s v="Landbrug"/>
    <x v="2"/>
  </r>
  <r>
    <s v="Vestdanmark"/>
    <x v="1"/>
    <n v="1046391.7276882209"/>
    <s v="Landbrug"/>
    <x v="2"/>
  </r>
  <r>
    <s v="Vestdanmark"/>
    <x v="1"/>
    <n v="2072025.0312862033"/>
    <s v="Landbrug"/>
    <x v="2"/>
  </r>
  <r>
    <s v="Vestdanmark"/>
    <x v="1"/>
    <n v="-37462.493699251529"/>
    <s v="Hav"/>
    <x v="3"/>
  </r>
  <r>
    <s v="Vestdanmark"/>
    <x v="1"/>
    <n v="-1396531.3776739447"/>
    <s v="Skov"/>
    <x v="4"/>
  </r>
  <r>
    <s v="Vestdanmark"/>
    <x v="1"/>
    <n v="-533211.89581500459"/>
    <s v="HWP"/>
    <x v="5"/>
  </r>
  <r>
    <s v="Vestdanmark"/>
    <x v="1"/>
    <n v="-413224.8677758188"/>
    <s v="Biogasanlæg"/>
    <x v="6"/>
  </r>
  <r>
    <s v="Vestdanmark"/>
    <x v="1"/>
    <n v="0"/>
    <s v="Pyrolyseproces"/>
    <x v="7"/>
  </r>
  <r>
    <s v="Vestdanmark"/>
    <x v="2"/>
    <n v="6642994.1430627927"/>
    <s v="CO2 - atmosfære"/>
    <x v="0"/>
  </r>
  <r>
    <s v="Vestdanmark"/>
    <x v="2"/>
    <n v="4029816.5016583097"/>
    <s v="Landbrug"/>
    <x v="1"/>
  </r>
  <r>
    <s v="Vestdanmark"/>
    <x v="2"/>
    <n v="3832222.5506338608"/>
    <s v="Landbrug"/>
    <x v="2"/>
  </r>
  <r>
    <s v="Vestdanmark"/>
    <x v="2"/>
    <n v="1046391.7276882206"/>
    <s v="Landbrug"/>
    <x v="2"/>
  </r>
  <r>
    <s v="Vestdanmark"/>
    <x v="2"/>
    <n v="2072025.0312862035"/>
    <s v="Landbrug"/>
    <x v="2"/>
  </r>
  <r>
    <s v="Vestdanmark"/>
    <x v="2"/>
    <n v="-37462.493699251529"/>
    <s v="Hav"/>
    <x v="3"/>
  </r>
  <r>
    <s v="Vestdanmark"/>
    <x v="2"/>
    <n v="-2463056.8824032876"/>
    <s v="Skov"/>
    <x v="4"/>
  </r>
  <r>
    <s v="Vestdanmark"/>
    <x v="2"/>
    <n v="-1434861.8727212753"/>
    <s v="HWP"/>
    <x v="5"/>
  </r>
  <r>
    <s v="Vestdanmark"/>
    <x v="2"/>
    <n v="-402080.41937998723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27228.887651691"/>
    <s v="CO2 - atmosfære"/>
    <x v="0"/>
  </r>
  <r>
    <s v="Østdanmark"/>
    <x v="1"/>
    <n v="359274.67944464367"/>
    <s v="Landbrug"/>
    <x v="1"/>
  </r>
  <r>
    <s v="Østdanmark"/>
    <x v="1"/>
    <n v="1210391.4501010706"/>
    <s v="Landbrug"/>
    <x v="2"/>
  </r>
  <r>
    <s v="Østdanmark"/>
    <x v="1"/>
    <n v="158923.71142052949"/>
    <s v="Landbrug"/>
    <x v="2"/>
  </r>
  <r>
    <s v="Østdanmark"/>
    <x v="1"/>
    <n v="314605.50569502515"/>
    <s v="Landbrug"/>
    <x v="2"/>
  </r>
  <r>
    <s v="Østdanmark"/>
    <x v="1"/>
    <n v="-12810.937899750508"/>
    <s v="Hav"/>
    <x v="3"/>
  </r>
  <r>
    <s v="Østdanmark"/>
    <x v="1"/>
    <n v="-312239.17435557954"/>
    <s v="Skov"/>
    <x v="4"/>
  </r>
  <r>
    <s v="Østdanmark"/>
    <x v="1"/>
    <n v="-151348.59104210144"/>
    <s v="HWP"/>
    <x v="5"/>
  </r>
  <r>
    <s v="Østdanmark"/>
    <x v="1"/>
    <n v="-39567.755712146653"/>
    <s v="Biogasanlæg"/>
    <x v="6"/>
  </r>
  <r>
    <s v="Østdanmark"/>
    <x v="1"/>
    <n v="0"/>
    <s v="Pyrolyseproces"/>
    <x v="7"/>
  </r>
  <r>
    <s v="Østdanmark"/>
    <x v="2"/>
    <n v="1124558.270415789"/>
    <s v="CO2 - atmosfære"/>
    <x v="0"/>
  </r>
  <r>
    <s v="Østdanmark"/>
    <x v="2"/>
    <n v="358368.22621777962"/>
    <s v="Landbrug"/>
    <x v="1"/>
  </r>
  <r>
    <s v="Østdanmark"/>
    <x v="2"/>
    <n v="1177164.1923635819"/>
    <s v="Landbrug"/>
    <x v="2"/>
  </r>
  <r>
    <s v="Østdanmark"/>
    <x v="2"/>
    <n v="158923.71142052949"/>
    <s v="Landbrug"/>
    <x v="2"/>
  </r>
  <r>
    <s v="Østdanmark"/>
    <x v="2"/>
    <n v="314605.50569502515"/>
    <s v="Landbrug"/>
    <x v="2"/>
  </r>
  <r>
    <s v="Østdanmark"/>
    <x v="2"/>
    <n v="-12810.937899750508"/>
    <s v="Hav"/>
    <x v="3"/>
  </r>
  <r>
    <s v="Østdanmark"/>
    <x v="2"/>
    <n v="-511804.64176831604"/>
    <s v="Skov"/>
    <x v="4"/>
  </r>
  <r>
    <s v="Østdanmark"/>
    <x v="2"/>
    <n v="-321546.79332585231"/>
    <s v="HWP"/>
    <x v="5"/>
  </r>
  <r>
    <s v="Østdanmark"/>
    <x v="2"/>
    <n v="-38340.992287207751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5286.45082149099"/>
    <n v="51598.780380153592"/>
    <n v="0"/>
    <n v="0"/>
    <n v="0"/>
    <n v="0"/>
    <n v="0"/>
    <n v="0"/>
    <n v="173687.6704413374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790517.60277271"/>
    <n v="0"/>
    <n v="0"/>
    <n v="0"/>
    <n v="0"/>
    <n v="0"/>
    <n v="505790517.60277271"/>
    <n v="0"/>
    <n v="0"/>
    <n v="0"/>
    <n v="505790517.60277271"/>
    <n v="0"/>
    <n v="0"/>
    <n v="0"/>
    <n v="0"/>
    <n v="0"/>
    <n v="0"/>
    <n v="0"/>
    <n v="0"/>
  </r>
  <r>
    <x v="4"/>
    <x v="10"/>
    <n v="0"/>
    <x v="1"/>
    <s v="Vestdanmark"/>
    <n v="22053931.912599351"/>
    <n v="0"/>
    <n v="0"/>
    <n v="0"/>
    <n v="0"/>
    <n v="19634803.097663861"/>
    <n v="0"/>
    <n v="0"/>
    <n v="2419128.814935490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</r>
  <r>
    <x v="11"/>
    <x v="10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0602.406294856"/>
    <n v="9790151.9274066389"/>
    <n v="0"/>
    <n v="0"/>
    <n v="67038.95730919046"/>
    <n v="0"/>
    <n v="0"/>
    <n v="0"/>
    <n v="18543411.521579027"/>
    <n v="18543411.521579027"/>
    <n v="67038.95730919046"/>
    <n v="34.117559273265215"/>
    <n v="34.240902574844462"/>
    <n v="0.12334330157924681"/>
    <n v="34.117559273265215"/>
    <n v="5192155.2260421282"/>
    <n v="5210926.1340887016"/>
    <n v="18770.908046573331"/>
    <n v="5192155.2260421282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</r>
  <r>
    <x v="16"/>
    <x v="5"/>
    <n v="1"/>
    <x v="1"/>
    <s v="Vestdanmark"/>
    <n v="2975351.7262968849"/>
    <n v="618468.71483434096"/>
    <n v="581579.9632190367"/>
    <n v="0"/>
    <n v="56919.465613311506"/>
    <n v="0"/>
    <n v="1718383.5826301957"/>
    <n v="0"/>
    <n v="0"/>
    <n v="0"/>
    <n v="1775303.0482435073"/>
    <n v="0"/>
    <n v="18.089051382185769"/>
    <n v="0.32817145577217205"/>
    <n v="17.760879926413597"/>
    <n v="0"/>
    <n v="1509007.5910069812"/>
    <n v="48381.545771314777"/>
    <n v="1460626.0452356664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</r>
  <r>
    <x v="21"/>
    <x v="10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</r>
  <r>
    <x v="22"/>
    <x v="5"/>
    <n v="1"/>
    <x v="1"/>
    <s v="Vestdanmark"/>
    <n v="5398533.7934721429"/>
    <n v="4574649.0044539375"/>
    <n v="0"/>
    <n v="295933.04302308214"/>
    <n v="2922.545553110308"/>
    <n v="0"/>
    <n v="0"/>
    <n v="0"/>
    <n v="525029.2004420124"/>
    <n v="525029.2004420124"/>
    <n v="2922.545553110308"/>
    <n v="1.798151507425831"/>
    <n v="1.8081608167888563"/>
    <n v="1.0009309363025371E-2"/>
    <n v="1.798151507425831"/>
    <n v="162759.05213702386"/>
    <n v="163665.04125848803"/>
    <n v="905.98912146419548"/>
    <n v="162759.05213702383"/>
  </r>
  <r>
    <x v="23"/>
    <x v="10"/>
    <n v="0"/>
    <x v="1"/>
    <s v="Vestdanmark"/>
    <n v="0"/>
    <n v="0"/>
    <n v="0"/>
    <n v="0"/>
    <n v="0"/>
    <n v="759497.94854896027"/>
    <n v="0"/>
    <n v="0"/>
    <n v="-759497.94854896027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21155.5578735983"/>
    <n v="4525643.0291759707"/>
    <n v="0"/>
    <n v="0"/>
    <n v="256198.86995640022"/>
    <n v="0"/>
    <n v="0"/>
    <n v="0"/>
    <n v="1139313.6587412274"/>
    <n v="1139313.6587412274"/>
    <n v="256198.86995640022"/>
    <n v="4.0901360348810067"/>
    <n v="5.0098899780244839"/>
    <n v="0.91975394314347692"/>
    <n v="4.0901360348810067"/>
    <n v="341794.09762236819"/>
    <n v="418653.75860928826"/>
    <n v="76859.660986920062"/>
    <n v="341794.09762236819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</r>
  <r>
    <x v="31"/>
    <x v="7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898.81048521501"/>
    <n v="171279.2848730098"/>
    <n v="0"/>
    <n v="0"/>
    <n v="0"/>
    <n v="0"/>
    <n v="0"/>
    <n v="0"/>
    <n v="14619.525612205209"/>
    <n v="0"/>
    <n v="0"/>
    <n v="0"/>
    <n v="0"/>
    <n v="0"/>
    <n v="0"/>
    <n v="0"/>
    <n v="0"/>
    <n v="0"/>
    <n v="0"/>
  </r>
  <r>
    <x v="37"/>
    <x v="9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</r>
  <r>
    <x v="38"/>
    <x v="4"/>
    <n v="1"/>
    <x v="1"/>
    <s v="Vestdanmark"/>
    <n v="4946902.7535971384"/>
    <n v="1433600.0178498654"/>
    <n v="0"/>
    <n v="0"/>
    <n v="22018.622466809651"/>
    <n v="0"/>
    <n v="0"/>
    <n v="0"/>
    <n v="3491284.1132804635"/>
    <n v="3491284.1132804635"/>
    <n v="22018.622466809651"/>
    <n v="9.4754847348077096"/>
    <n v="9.5352441569275292"/>
    <n v="5.9759422119820063E-2"/>
    <n v="9.4754847348077096"/>
    <n v="698256.8226560927"/>
    <n v="702660.54714945471"/>
    <n v="4403.7244933619304"/>
    <n v="698256.82265609282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</r>
  <r>
    <x v="47"/>
    <x v="10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4901.75438810108"/>
    <n v="51598.780380153592"/>
    <n v="0"/>
    <n v="0"/>
    <n v="0"/>
    <n v="0"/>
    <n v="0"/>
    <n v="0"/>
    <n v="173302.97400794749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1122761.30297703"/>
    <n v="0"/>
    <n v="0"/>
    <n v="0"/>
    <n v="0"/>
    <n v="0"/>
    <n v="501122761.30297703"/>
    <n v="0"/>
    <n v="0"/>
    <n v="0"/>
    <n v="501122761.30297703"/>
    <n v="0"/>
    <n v="0"/>
    <n v="0"/>
    <n v="0"/>
    <n v="0"/>
    <n v="0"/>
    <n v="0"/>
    <n v="0"/>
  </r>
  <r>
    <x v="4"/>
    <x v="10"/>
    <n v="0"/>
    <x v="2"/>
    <s v="Vestdanmark"/>
    <n v="21559117.199841071"/>
    <n v="0"/>
    <n v="0"/>
    <n v="0"/>
    <n v="0"/>
    <n v="19034869.385293324"/>
    <n v="0"/>
    <n v="0"/>
    <n v="2524247.8145477474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</r>
  <r>
    <x v="11"/>
    <x v="10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75768.450113945"/>
    <n v="9790151.9274066389"/>
    <n v="0"/>
    <n v="0"/>
    <n v="66710.304652357008"/>
    <n v="0"/>
    <n v="0"/>
    <n v="0"/>
    <n v="18918906.21805495"/>
    <n v="18918906.21805495"/>
    <n v="66710.304652357008"/>
    <n v="34.808422577943851"/>
    <n v="34.931161199716108"/>
    <n v="0.12273862177225536"/>
    <n v="34.808422577943851"/>
    <n v="5297293.7410553861"/>
    <n v="5315972.6263580462"/>
    <n v="18678.885302659965"/>
    <n v="5297293.7410553861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</r>
  <r>
    <x v="16"/>
    <x v="5"/>
    <n v="1"/>
    <x v="2"/>
    <s v="Vestdanmark"/>
    <n v="2778972.7829183596"/>
    <n v="618468.71483434096"/>
    <n v="579210.80448009283"/>
    <n v="0"/>
    <n v="56363.143589277955"/>
    <n v="0"/>
    <n v="1524930.120014648"/>
    <n v="0"/>
    <n v="0"/>
    <n v="0"/>
    <n v="1581293.2636039259"/>
    <n v="0"/>
    <n v="16.086346360074053"/>
    <n v="0.32496395888972562"/>
    <n v="15.761382401184328"/>
    <n v="0"/>
    <n v="1344099.2740633369"/>
    <n v="47908.672050886264"/>
    <n v="1296190.6020124506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</r>
  <r>
    <x v="21"/>
    <x v="10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</r>
  <r>
    <x v="22"/>
    <x v="5"/>
    <n v="1"/>
    <x v="2"/>
    <s v="Vestdanmark"/>
    <n v="5414026.8902810384"/>
    <n v="4574649.0044539375"/>
    <n v="0"/>
    <n v="307470.55071854044"/>
    <n v="2904.8671673179329"/>
    <n v="0"/>
    <n v="0"/>
    <n v="0"/>
    <n v="529002.46794124227"/>
    <n v="529002.46794124227"/>
    <n v="2904.8671673179329"/>
    <n v="1.8117593923532433"/>
    <n v="1.8217081557199037"/>
    <n v="9.9487633666604965E-3"/>
    <n v="1.8117593923532433"/>
    <n v="163990.76506178509"/>
    <n v="164891.27388365366"/>
    <n v="900.50882186855915"/>
    <n v="163990.76506178509"/>
  </r>
  <r>
    <x v="23"/>
    <x v="10"/>
    <n v="0"/>
    <x v="2"/>
    <s v="Vestdanmark"/>
    <n v="0"/>
    <n v="0"/>
    <n v="0"/>
    <n v="0"/>
    <n v="0"/>
    <n v="675231.56821186934"/>
    <n v="0"/>
    <n v="0"/>
    <n v="-675231.56821186934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5980572.9398795273"/>
    <n v="4525643.0291759707"/>
    <n v="0"/>
    <n v="0"/>
    <n v="254724.42475046791"/>
    <n v="0"/>
    <n v="0"/>
    <n v="0"/>
    <n v="1200205.4859530888"/>
    <n v="1200205.4859530888"/>
    <n v="254724.42475046791"/>
    <n v="4.3087376945715894"/>
    <n v="5.223198379425769"/>
    <n v="0.91446068485417986"/>
    <n v="4.3087376945715894"/>
    <n v="360061.64578592667"/>
    <n v="436478.97321106703"/>
    <n v="76417.327425140364"/>
    <n v="360061.64578592667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</r>
  <r>
    <x v="31"/>
    <x v="7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5330.31374819405"/>
    <n v="171279.2848730098"/>
    <n v="0"/>
    <n v="0"/>
    <n v="0"/>
    <n v="0"/>
    <n v="0"/>
    <n v="0"/>
    <n v="14051.028875184245"/>
    <n v="0"/>
    <n v="0"/>
    <n v="0"/>
    <n v="0"/>
    <n v="0"/>
    <n v="0"/>
    <n v="0"/>
    <n v="0"/>
    <n v="0"/>
    <n v="0"/>
  </r>
  <r>
    <x v="37"/>
    <x v="9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</r>
  <r>
    <x v="38"/>
    <x v="4"/>
    <n v="1"/>
    <x v="2"/>
    <s v="Vestdanmark"/>
    <n v="4928756.7934970316"/>
    <n v="1433600.0178498654"/>
    <n v="0"/>
    <n v="0"/>
    <n v="21875.621442119991"/>
    <n v="0"/>
    <n v="0"/>
    <n v="0"/>
    <n v="3473281.1542050461"/>
    <n v="3473281.1542050461"/>
    <n v="21875.621442119991"/>
    <n v="9.4266239837586632"/>
    <n v="9.4859952953774354"/>
    <n v="5.9371311618771343E-2"/>
    <n v="9.4266239837586632"/>
    <n v="694656.2308410093"/>
    <n v="699031.35512943333"/>
    <n v="4375.1242884239982"/>
    <n v="694656.2308410093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</r>
  <r>
    <x v="47"/>
    <x v="10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5459.686512202337"/>
    <n v="6333.2934029920762"/>
    <n v="0"/>
    <n v="0"/>
    <n v="0"/>
    <n v="0"/>
    <n v="0"/>
    <n v="0"/>
    <n v="59126.39310921025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6867475.48804837"/>
    <n v="0"/>
    <n v="0"/>
    <n v="0"/>
    <n v="0"/>
    <n v="0"/>
    <n v="116867475.48804837"/>
    <n v="0"/>
    <n v="0"/>
    <n v="0"/>
    <n v="116867475.48804837"/>
    <n v="0"/>
    <n v="0"/>
    <n v="0"/>
    <n v="0"/>
    <n v="0"/>
    <n v="0"/>
    <n v="0"/>
    <n v="0"/>
  </r>
  <r>
    <x v="4"/>
    <x v="10"/>
    <n v="0"/>
    <x v="1"/>
    <s v="Østdanmark"/>
    <n v="3844857.7347435188"/>
    <n v="0"/>
    <n v="0"/>
    <n v="0"/>
    <n v="0"/>
    <n v="3423109.5325496108"/>
    <n v="0"/>
    <n v="0"/>
    <n v="421748.2021939079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</r>
  <r>
    <x v="11"/>
    <x v="10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895881.161335798"/>
    <n v="1201654.4608093714"/>
    <n v="0"/>
    <n v="0"/>
    <n v="18638.04269080954"/>
    <n v="0"/>
    <n v="0"/>
    <n v="0"/>
    <n v="6675588.6578356167"/>
    <n v="6675588.6578356167"/>
    <n v="18638.04269080954"/>
    <n v="12.282248681835306"/>
    <n v="12.316540350631058"/>
    <n v="3.4291668795753204E-2"/>
    <n v="12.282248681835306"/>
    <n v="1869164.8241939729"/>
    <n v="1874383.4761473995"/>
    <n v="5218.6519534266718"/>
    <n v="1869164.824193972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</r>
  <r>
    <x v="16"/>
    <x v="5"/>
    <n v="1"/>
    <x v="1"/>
    <s v="Østdanmark"/>
    <n v="882480.82740038994"/>
    <n v="75911.558427530035"/>
    <n v="82816.687681498166"/>
    <n v="0"/>
    <n v="19014.534386688534"/>
    <n v="0"/>
    <n v="704738.04690467322"/>
    <n v="0"/>
    <n v="0"/>
    <n v="0"/>
    <n v="723752.58129136171"/>
    <n v="0"/>
    <n v="7.3936650312143213"/>
    <n v="0.10962905858782822"/>
    <n v="7.2840359726264934"/>
    <n v="0"/>
    <n v="615189.69409765746"/>
    <n v="16162.354228685253"/>
    <n v="599027.33986897219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</r>
  <r>
    <x v="21"/>
    <x v="10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</r>
  <r>
    <x v="22"/>
    <x v="5"/>
    <n v="1"/>
    <x v="1"/>
    <s v="Østdanmark"/>
    <n v="1594975.3137968828"/>
    <n v="561497.65842248674"/>
    <n v="0"/>
    <n v="256234.83946537593"/>
    <n v="863.45444688969167"/>
    <n v="0"/>
    <n v="0"/>
    <n v="0"/>
    <n v="776379.36146213044"/>
    <n v="776379.36146213044"/>
    <n v="863.45444688969167"/>
    <n v="2.6589906198971924"/>
    <n v="2.6619478304941673"/>
    <n v="2.9572105969746299E-3"/>
    <n v="2.6589906198971924"/>
    <n v="240677.60205326043"/>
    <n v="240945.27293179624"/>
    <n v="267.67087853580443"/>
    <n v="240677.60205326043"/>
  </r>
  <r>
    <x v="23"/>
    <x v="10"/>
    <n v="0"/>
    <x v="1"/>
    <s v="Østdanmark"/>
    <n v="0"/>
    <n v="0"/>
    <n v="0"/>
    <n v="0"/>
    <n v="0"/>
    <n v="347707.00141996267"/>
    <n v="0"/>
    <n v="0"/>
    <n v="-347707.00141996267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06260.1464788285"/>
    <n v="555482.60888742993"/>
    <n v="0"/>
    <n v="0"/>
    <n v="73827.130043599784"/>
    <n v="0"/>
    <n v="0"/>
    <n v="0"/>
    <n v="1076950.4075477989"/>
    <n v="1076950.4075477989"/>
    <n v="73827.130043599784"/>
    <n v="3.8662519630965986"/>
    <n v="4.1312913599531216"/>
    <n v="0.26503939685652322"/>
    <n v="3.8662519630965981"/>
    <n v="323085.12226433965"/>
    <n v="345233.26127741957"/>
    <n v="22148.139013079934"/>
    <n v="323085.12226433965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</r>
  <r>
    <x v="31"/>
    <x v="7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266.201990373032"/>
    <n v="21023.015601598698"/>
    <n v="0"/>
    <n v="0"/>
    <n v="0"/>
    <n v="0"/>
    <n v="0"/>
    <n v="0"/>
    <n v="34243.186388774338"/>
    <n v="0"/>
    <n v="0"/>
    <n v="0"/>
    <n v="0"/>
    <n v="0"/>
    <n v="0"/>
    <n v="0"/>
    <n v="0"/>
    <n v="0"/>
    <n v="0"/>
  </r>
  <r>
    <x v="37"/>
    <x v="9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</r>
  <r>
    <x v="38"/>
    <x v="4"/>
    <n v="1"/>
    <x v="1"/>
    <s v="Østdanmark"/>
    <n v="1488741.8735992862"/>
    <n v="175961.7081777011"/>
    <n v="0"/>
    <n v="0"/>
    <n v="6626.3775331903453"/>
    <n v="0"/>
    <n v="0"/>
    <n v="0"/>
    <n v="1306153.7878883947"/>
    <n v="1306153.7878883947"/>
    <n v="6626.3775331903453"/>
    <n v="3.5449536264806185"/>
    <n v="3.5629378801607983"/>
    <n v="1.7984253680179925E-2"/>
    <n v="3.5449536264806185"/>
    <n v="261230.75757767895"/>
    <n v="262556.03308431705"/>
    <n v="1325.2755066380691"/>
    <n v="261230.75757767897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</r>
  <r>
    <x v="47"/>
    <x v="10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7062.574851910627"/>
    <n v="6333.293402992078"/>
    <n v="0"/>
    <n v="0"/>
    <n v="0"/>
    <n v="0"/>
    <n v="0"/>
    <n v="0"/>
    <n v="60729.28144891854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7795142.82230058"/>
    <n v="0"/>
    <n v="0"/>
    <n v="0"/>
    <n v="0"/>
    <n v="0"/>
    <n v="117795142.82230058"/>
    <n v="0"/>
    <n v="0"/>
    <n v="0"/>
    <n v="117795142.82230058"/>
    <n v="0"/>
    <n v="0"/>
    <n v="0"/>
    <n v="0"/>
    <n v="0"/>
    <n v="0"/>
    <n v="0"/>
    <n v="0"/>
  </r>
  <r>
    <x v="4"/>
    <x v="10"/>
    <n v="0"/>
    <x v="2"/>
    <s v="Østdanmark"/>
    <n v="3838864.18173412"/>
    <n v="0"/>
    <n v="0"/>
    <n v="0"/>
    <n v="0"/>
    <n v="3389391.0223619263"/>
    <n v="0"/>
    <n v="0"/>
    <n v="449473.1593721937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</r>
  <r>
    <x v="11"/>
    <x v="10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181363.2306406535"/>
    <n v="1201654.4608093717"/>
    <n v="0"/>
    <n v="0"/>
    <n v="18966.695347643046"/>
    <n v="0"/>
    <n v="0"/>
    <n v="0"/>
    <n v="6960742.0744836386"/>
    <n v="6960742.0744836386"/>
    <n v="18966.695347643046"/>
    <n v="12.806895324290585"/>
    <n v="12.841791672893329"/>
    <n v="3.4896348602744751E-2"/>
    <n v="12.806895324290585"/>
    <n v="1949007.7808554191"/>
    <n v="1954318.4555527591"/>
    <n v="5310.6746973400532"/>
    <n v="1949007.780855419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</r>
  <r>
    <x v="16"/>
    <x v="5"/>
    <n v="1"/>
    <x v="2"/>
    <s v="Østdanmark"/>
    <n v="846268.68837888993"/>
    <n v="75911.55842753005"/>
    <n v="82449.939525946174"/>
    <n v="0"/>
    <n v="19570.856410722019"/>
    <n v="0"/>
    <n v="668336.33401469165"/>
    <n v="0"/>
    <n v="0"/>
    <n v="0"/>
    <n v="687907.19042541366"/>
    <n v="0"/>
    <n v="7.0206314732531467"/>
    <n v="0.11283655547027424"/>
    <n v="6.9077949177828728"/>
    <n v="0"/>
    <n v="584721.11186160159"/>
    <n v="16635.227949113716"/>
    <n v="568085.8839124878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</r>
  <r>
    <x v="21"/>
    <x v="10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</r>
  <r>
    <x v="22"/>
    <x v="5"/>
    <n v="1"/>
    <x v="2"/>
    <s v="Østdanmark"/>
    <n v="1642235.7978092346"/>
    <n v="561497.65842248686"/>
    <n v="0"/>
    <n v="268249.01834925939"/>
    <n v="881.1328326820676"/>
    <n v="0"/>
    <n v="0"/>
    <n v="0"/>
    <n v="811607.98820480623"/>
    <n v="811607.98820480623"/>
    <n v="881.1328326820676"/>
    <n v="2.7796437344831131"/>
    <n v="2.7826614910764524"/>
    <n v="3.0177565933395068E-3"/>
    <n v="2.7796437344831131"/>
    <n v="251598.47634348992"/>
    <n v="251871.62752162138"/>
    <n v="273.15117813144093"/>
    <n v="251598.47634348995"/>
  </r>
  <r>
    <x v="23"/>
    <x v="10"/>
    <n v="0"/>
    <x v="2"/>
    <s v="Østdanmark"/>
    <n v="0"/>
    <n v="0"/>
    <n v="0"/>
    <n v="0"/>
    <n v="0"/>
    <n v="329109.80308415229"/>
    <n v="0"/>
    <n v="0"/>
    <n v="-329109.80308415229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767975.5826667205"/>
    <n v="555482.60888743005"/>
    <n v="0"/>
    <n v="0"/>
    <n v="75301.575249532107"/>
    <n v="0"/>
    <n v="0"/>
    <n v="0"/>
    <n v="1137191.3985297582"/>
    <n v="1137191.3985297582"/>
    <n v="75301.575249532107"/>
    <n v="4.0825171207218327"/>
    <n v="4.3528497758676528"/>
    <n v="0.27033265514582028"/>
    <n v="4.0825171207218327"/>
    <n v="341157.41955892748"/>
    <n v="363747.89213378704"/>
    <n v="22590.472574859632"/>
    <n v="341157.41955892742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</r>
  <r>
    <x v="31"/>
    <x v="7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6591.021922078864"/>
    <n v="21023.015601598701"/>
    <n v="0"/>
    <n v="0"/>
    <n v="0"/>
    <n v="0"/>
    <n v="0"/>
    <n v="0"/>
    <n v="35568.006320480163"/>
    <n v="0"/>
    <n v="0"/>
    <n v="0"/>
    <n v="0"/>
    <n v="0"/>
    <n v="0"/>
    <n v="0"/>
    <n v="0"/>
    <n v="0"/>
    <n v="0"/>
  </r>
  <r>
    <x v="37"/>
    <x v="9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</r>
  <r>
    <x v="38"/>
    <x v="4"/>
    <n v="1"/>
    <x v="2"/>
    <s v="Østdanmark"/>
    <n v="1525196.4678207021"/>
    <n v="175961.70817770113"/>
    <n v="0"/>
    <n v="0"/>
    <n v="6769.3785578800062"/>
    <n v="0"/>
    <n v="0"/>
    <n v="0"/>
    <n v="1342465.3810851211"/>
    <n v="1342465.3810851211"/>
    <n v="6769.3785578800062"/>
    <n v="3.6435047428802618"/>
    <n v="3.6618771070614904"/>
    <n v="1.8372364181228652E-2"/>
    <n v="3.6435047428802618"/>
    <n v="268493.07621702424"/>
    <n v="269846.9519286002"/>
    <n v="1353.8757115760013"/>
    <n v="268493.0762170241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</r>
  <r>
    <x v="47"/>
    <x v="10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171033.55988230981"/>
    <x v="1"/>
  </r>
  <r>
    <s v="Total produktion"/>
    <s v="Vestdanmark"/>
    <x v="38"/>
    <x v="1"/>
    <n v="225286.45082149099"/>
    <x v="1"/>
  </r>
  <r>
    <s v="Total produktion"/>
    <s v="Vestdanmark"/>
    <x v="5"/>
    <x v="1"/>
    <n v="195082.22598438186"/>
    <x v="1"/>
  </r>
  <r>
    <s v="Total produktion"/>
    <s v="Vestdanmark"/>
    <x v="39"/>
    <x v="1"/>
    <n v="505790517.60277271"/>
    <x v="1"/>
  </r>
  <r>
    <s v="Total produktion"/>
    <s v="Vestdanmark"/>
    <x v="40"/>
    <x v="1"/>
    <n v="22053931.912599351"/>
    <x v="1"/>
  </r>
  <r>
    <s v="Total produktion"/>
    <s v="Vestdanmark"/>
    <x v="41"/>
    <x v="1"/>
    <n v="0"/>
    <x v="1"/>
  </r>
  <r>
    <s v="Total produktion"/>
    <s v="Vestdanmark"/>
    <x v="42"/>
    <x v="1"/>
    <n v="2122340.654767077"/>
    <x v="1"/>
  </r>
  <r>
    <s v="Total produktion"/>
    <s v="Vestdanmark"/>
    <x v="43"/>
    <x v="1"/>
    <n v="0"/>
    <x v="1"/>
  </r>
  <r>
    <s v="Total produktion"/>
    <s v="Vestdanmark"/>
    <x v="44"/>
    <x v="1"/>
    <n v="6674.1809084363849"/>
    <x v="1"/>
  </r>
  <r>
    <s v="Total produktion"/>
    <s v="Vestdanmark"/>
    <x v="45"/>
    <x v="1"/>
    <n v="145303.11165081069"/>
    <x v="1"/>
  </r>
  <r>
    <s v="Total produktion"/>
    <s v="Vestdanmark"/>
    <x v="46"/>
    <x v="1"/>
    <n v="1122133.6966349066"/>
    <x v="1"/>
  </r>
  <r>
    <s v="Total produktion"/>
    <s v="Vestdanmark"/>
    <x v="47"/>
    <x v="1"/>
    <n v="32218.723811815202"/>
    <x v="1"/>
  </r>
  <r>
    <s v="Total produktion"/>
    <s v="Vestdanmark"/>
    <x v="6"/>
    <x v="1"/>
    <n v="0"/>
    <x v="1"/>
  </r>
  <r>
    <s v="Total produktion"/>
    <s v="Vestdanmark"/>
    <x v="7"/>
    <x v="1"/>
    <n v="28400602.406294856"/>
    <x v="1"/>
  </r>
  <r>
    <s v="Total produktion"/>
    <s v="Vestdanmark"/>
    <x v="8"/>
    <x v="1"/>
    <n v="0"/>
    <x v="1"/>
  </r>
  <r>
    <s v="Total produktion"/>
    <s v="Vestdanmark"/>
    <x v="9"/>
    <x v="1"/>
    <n v="218755.7836858769"/>
    <x v="1"/>
  </r>
  <r>
    <s v="Total produktion"/>
    <s v="Vestdanmark"/>
    <x v="0"/>
    <x v="1"/>
    <n v="2975351.7262968849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456500.14494289405"/>
    <x v="1"/>
  </r>
  <r>
    <s v="Total produktion"/>
    <s v="Vestdanmark"/>
    <x v="12"/>
    <x v="1"/>
    <n v="715738.37153588282"/>
    <x v="1"/>
  </r>
  <r>
    <s v="Total produktion"/>
    <s v="Vestdanmark"/>
    <x v="13"/>
    <x v="1"/>
    <n v="1783325.2175353111"/>
    <x v="1"/>
  </r>
  <r>
    <s v="Total produktion"/>
    <s v="Vestdanmark"/>
    <x v="14"/>
    <x v="1"/>
    <n v="5398533.7934721429"/>
    <x v="1"/>
  </r>
  <r>
    <s v="Total produktion"/>
    <s v="Vestdanmark"/>
    <x v="15"/>
    <x v="1"/>
    <n v="0"/>
    <x v="1"/>
  </r>
  <r>
    <s v="Total produktion"/>
    <s v="Vestdanmark"/>
    <x v="16"/>
    <x v="1"/>
    <n v="10386797.369068628"/>
    <x v="1"/>
  </r>
  <r>
    <s v="Total produktion"/>
    <s v="Vestdanmark"/>
    <x v="17"/>
    <x v="1"/>
    <n v="1296795.0922933305"/>
    <x v="1"/>
  </r>
  <r>
    <s v="Total produktion"/>
    <s v="Vestdanmark"/>
    <x v="18"/>
    <x v="1"/>
    <n v="5921155.5578735983"/>
    <x v="1"/>
  </r>
  <r>
    <s v="Total produktion"/>
    <s v="Vestdanmark"/>
    <x v="19"/>
    <x v="1"/>
    <n v="2502141.5052936058"/>
    <x v="1"/>
  </r>
  <r>
    <s v="Total produktion"/>
    <s v="Vestdanmark"/>
    <x v="20"/>
    <x v="1"/>
    <n v="209595.14629167612"/>
    <x v="1"/>
  </r>
  <r>
    <s v="Total produktion"/>
    <s v="Vestdanmark"/>
    <x v="21"/>
    <x v="1"/>
    <n v="84934.510833187902"/>
    <x v="1"/>
  </r>
  <r>
    <s v="Total produktion"/>
    <s v="Vestdanmark"/>
    <x v="22"/>
    <x v="1"/>
    <n v="1028163.7902040067"/>
    <x v="1"/>
  </r>
  <r>
    <s v="Total produktion"/>
    <s v="Vestdanmark"/>
    <x v="2"/>
    <x v="1"/>
    <n v="154113.19774513159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3896345.2282942934"/>
    <x v="1"/>
  </r>
  <r>
    <s v="Total produktion"/>
    <s v="Vestdanmark"/>
    <x v="26"/>
    <x v="1"/>
    <n v="371797.62097043003"/>
    <x v="1"/>
  </r>
  <r>
    <s v="Total produktion"/>
    <s v="Vestdanmark"/>
    <x v="27"/>
    <x v="1"/>
    <n v="185898.81048521501"/>
    <x v="1"/>
  </r>
  <r>
    <s v="Total produktion"/>
    <s v="Vestdanmark"/>
    <x v="1"/>
    <x v="1"/>
    <n v="118975.23871053761"/>
    <x v="1"/>
  </r>
  <r>
    <s v="Total produktion"/>
    <s v="Vestdanmark"/>
    <x v="28"/>
    <x v="1"/>
    <n v="4946902.7535971384"/>
    <x v="1"/>
  </r>
  <r>
    <s v="Total produktion"/>
    <s v="Vestdanmark"/>
    <x v="29"/>
    <x v="1"/>
    <n v="152898.46172507474"/>
    <x v="1"/>
  </r>
  <r>
    <s v="Total produktion"/>
    <s v="Vestdanmark"/>
    <x v="30"/>
    <x v="1"/>
    <n v="103754.66217102103"/>
    <x v="1"/>
  </r>
  <r>
    <s v="Total produktion"/>
    <s v="Vestdanmark"/>
    <x v="31"/>
    <x v="1"/>
    <n v="3949558.8398278607"/>
    <x v="1"/>
  </r>
  <r>
    <s v="Total produktion"/>
    <s v="Vestdanmark"/>
    <x v="32"/>
    <x v="1"/>
    <n v="12059866.540704856"/>
    <x v="1"/>
  </r>
  <r>
    <s v="Total produktion"/>
    <s v="Vestdanmark"/>
    <x v="33"/>
    <x v="1"/>
    <n v="1102410.4206254377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70319.2592548286"/>
    <x v="1"/>
  </r>
  <r>
    <s v="Total produktion"/>
    <s v="Vestdanmark"/>
    <x v="36"/>
    <x v="1"/>
    <n v="393189.96929349634"/>
    <x v="1"/>
  </r>
  <r>
    <s v="Total produktion"/>
    <s v="Vestdanmark"/>
    <x v="37"/>
    <x v="2"/>
    <n v="166578.5911943354"/>
    <x v="1"/>
  </r>
  <r>
    <s v="Total produktion"/>
    <s v="Vestdanmark"/>
    <x v="38"/>
    <x v="2"/>
    <n v="224901.75438810108"/>
    <x v="1"/>
  </r>
  <r>
    <s v="Total produktion"/>
    <s v="Vestdanmark"/>
    <x v="5"/>
    <x v="2"/>
    <n v="197484.13479984918"/>
    <x v="1"/>
  </r>
  <r>
    <s v="Total produktion"/>
    <s v="Vestdanmark"/>
    <x v="39"/>
    <x v="2"/>
    <n v="501122761.30297703"/>
    <x v="1"/>
  </r>
  <r>
    <s v="Total produktion"/>
    <s v="Vestdanmark"/>
    <x v="40"/>
    <x v="2"/>
    <n v="21559117.199841071"/>
    <x v="1"/>
  </r>
  <r>
    <s v="Total produktion"/>
    <s v="Vestdanmark"/>
    <x v="41"/>
    <x v="2"/>
    <n v="0"/>
    <x v="1"/>
  </r>
  <r>
    <s v="Total produktion"/>
    <s v="Vestdanmark"/>
    <x v="42"/>
    <x v="2"/>
    <n v="2222382.1821508599"/>
    <x v="1"/>
  </r>
  <r>
    <s v="Total produktion"/>
    <s v="Vestdanmark"/>
    <x v="43"/>
    <x v="2"/>
    <n v="0"/>
    <x v="1"/>
  </r>
  <r>
    <s v="Total produktion"/>
    <s v="Vestdanmark"/>
    <x v="44"/>
    <x v="2"/>
    <n v="6892.4253779859373"/>
    <x v="1"/>
  </r>
  <r>
    <s v="Total produktion"/>
    <s v="Vestdanmark"/>
    <x v="45"/>
    <x v="2"/>
    <n v="138927.00099994309"/>
    <x v="1"/>
  </r>
  <r>
    <s v="Total produktion"/>
    <s v="Vestdanmark"/>
    <x v="46"/>
    <x v="2"/>
    <n v="1122115.8049381305"/>
    <x v="1"/>
  </r>
  <r>
    <s v="Total produktion"/>
    <s v="Vestdanmark"/>
    <x v="47"/>
    <x v="2"/>
    <n v="32149.585150650411"/>
    <x v="1"/>
  </r>
  <r>
    <s v="Total produktion"/>
    <s v="Vestdanmark"/>
    <x v="6"/>
    <x v="2"/>
    <n v="0"/>
    <x v="1"/>
  </r>
  <r>
    <s v="Total produktion"/>
    <s v="Vestdanmark"/>
    <x v="7"/>
    <x v="2"/>
    <n v="28775768.450113945"/>
    <x v="1"/>
  </r>
  <r>
    <s v="Total produktion"/>
    <s v="Vestdanmark"/>
    <x v="8"/>
    <x v="2"/>
    <n v="0"/>
    <x v="1"/>
  </r>
  <r>
    <s v="Total produktion"/>
    <s v="Vestdanmark"/>
    <x v="9"/>
    <x v="2"/>
    <n v="216581.36093452224"/>
    <x v="1"/>
  </r>
  <r>
    <s v="Total produktion"/>
    <s v="Vestdanmark"/>
    <x v="0"/>
    <x v="2"/>
    <n v="2778972.7829183596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453678.05576738477"/>
    <x v="1"/>
  </r>
  <r>
    <s v="Total produktion"/>
    <s v="Vestdanmark"/>
    <x v="12"/>
    <x v="2"/>
    <n v="714570.3554189268"/>
    <x v="1"/>
  </r>
  <r>
    <s v="Total produktion"/>
    <s v="Vestdanmark"/>
    <x v="13"/>
    <x v="2"/>
    <n v="1781984.509456197"/>
    <x v="1"/>
  </r>
  <r>
    <s v="Total produktion"/>
    <s v="Vestdanmark"/>
    <x v="14"/>
    <x v="2"/>
    <n v="5414026.8902810384"/>
    <x v="1"/>
  </r>
  <r>
    <s v="Total produktion"/>
    <s v="Vestdanmark"/>
    <x v="15"/>
    <x v="2"/>
    <n v="0"/>
    <x v="1"/>
  </r>
  <r>
    <s v="Total produktion"/>
    <s v="Vestdanmark"/>
    <x v="16"/>
    <x v="2"/>
    <n v="10188325.202039858"/>
    <x v="1"/>
  </r>
  <r>
    <s v="Total produktion"/>
    <s v="Vestdanmark"/>
    <x v="17"/>
    <x v="2"/>
    <n v="1272706.7760624508"/>
    <x v="1"/>
  </r>
  <r>
    <s v="Total produktion"/>
    <s v="Vestdanmark"/>
    <x v="18"/>
    <x v="2"/>
    <n v="5980572.9398795273"/>
    <x v="1"/>
  </r>
  <r>
    <s v="Total produktion"/>
    <s v="Vestdanmark"/>
    <x v="19"/>
    <x v="2"/>
    <n v="2455663.5565474145"/>
    <x v="1"/>
  </r>
  <r>
    <s v="Total produktion"/>
    <s v="Vestdanmark"/>
    <x v="20"/>
    <x v="2"/>
    <n v="209595.14629167612"/>
    <x v="1"/>
  </r>
  <r>
    <s v="Total produktion"/>
    <s v="Vestdanmark"/>
    <x v="21"/>
    <x v="2"/>
    <n v="82230.492590145455"/>
    <x v="1"/>
  </r>
  <r>
    <s v="Total produktion"/>
    <s v="Vestdanmark"/>
    <x v="22"/>
    <x v="2"/>
    <n v="1027472.506321969"/>
    <x v="1"/>
  </r>
  <r>
    <s v="Total produktion"/>
    <s v="Vestdanmark"/>
    <x v="2"/>
    <x v="2"/>
    <n v="154949.74904422625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3823969.5719075543"/>
    <x v="1"/>
  </r>
  <r>
    <s v="Total produktion"/>
    <s v="Vestdanmark"/>
    <x v="26"/>
    <x v="2"/>
    <n v="370660.6274963881"/>
    <x v="1"/>
  </r>
  <r>
    <s v="Total produktion"/>
    <s v="Vestdanmark"/>
    <x v="27"/>
    <x v="2"/>
    <n v="185330.31374819405"/>
    <x v="1"/>
  </r>
  <r>
    <s v="Total produktion"/>
    <s v="Vestdanmark"/>
    <x v="1"/>
    <x v="2"/>
    <n v="118611.40079884419"/>
    <x v="1"/>
  </r>
  <r>
    <s v="Total produktion"/>
    <s v="Vestdanmark"/>
    <x v="28"/>
    <x v="2"/>
    <n v="4928756.7934970316"/>
    <x v="1"/>
  </r>
  <r>
    <s v="Total produktion"/>
    <s v="Vestdanmark"/>
    <x v="29"/>
    <x v="2"/>
    <n v="148453.72937457461"/>
    <x v="1"/>
  </r>
  <r>
    <s v="Total produktion"/>
    <s v="Vestdanmark"/>
    <x v="30"/>
    <x v="2"/>
    <n v="100880.19861397019"/>
    <x v="1"/>
  </r>
  <r>
    <s v="Total produktion"/>
    <s v="Vestdanmark"/>
    <x v="31"/>
    <x v="2"/>
    <n v="4097932.7879593684"/>
    <x v="1"/>
  </r>
  <r>
    <s v="Total produktion"/>
    <s v="Vestdanmark"/>
    <x v="32"/>
    <x v="2"/>
    <n v="11545833.414063649"/>
    <x v="1"/>
  </r>
  <r>
    <s v="Total produktion"/>
    <s v="Vestdanmark"/>
    <x v="33"/>
    <x v="2"/>
    <n v="1072120.6999068451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364632.0694843589"/>
    <x v="1"/>
  </r>
  <r>
    <s v="Total produktion"/>
    <s v="Vestdanmark"/>
    <x v="36"/>
    <x v="2"/>
    <n v="462686.21419248445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4354.783550318367"/>
    <x v="1"/>
  </r>
  <r>
    <s v="Total produktion"/>
    <s v="Østdanmark"/>
    <x v="38"/>
    <x v="1"/>
    <n v="65459.686512202337"/>
    <x v="1"/>
  </r>
  <r>
    <s v="Total produktion"/>
    <s v="Østdanmark"/>
    <x v="5"/>
    <x v="1"/>
    <n v="168912.745758362"/>
    <x v="1"/>
  </r>
  <r>
    <s v="Total produktion"/>
    <s v="Østdanmark"/>
    <x v="39"/>
    <x v="1"/>
    <n v="116867475.48804837"/>
    <x v="1"/>
  </r>
  <r>
    <s v="Total produktion"/>
    <s v="Østdanmark"/>
    <x v="40"/>
    <x v="1"/>
    <n v="3844857.7347435188"/>
    <x v="1"/>
  </r>
  <r>
    <s v="Total produktion"/>
    <s v="Østdanmark"/>
    <x v="41"/>
    <x v="1"/>
    <n v="0"/>
    <x v="1"/>
  </r>
  <r>
    <s v="Total produktion"/>
    <s v="Østdanmark"/>
    <x v="42"/>
    <x v="1"/>
    <n v="286444.08767374518"/>
    <x v="1"/>
  </r>
  <r>
    <s v="Total produktion"/>
    <s v="Østdanmark"/>
    <x v="43"/>
    <x v="1"/>
    <n v="0"/>
    <x v="1"/>
  </r>
  <r>
    <s v="Total produktion"/>
    <s v="Østdanmark"/>
    <x v="44"/>
    <x v="1"/>
    <n v="560.16154012228367"/>
    <x v="1"/>
  </r>
  <r>
    <s v="Total produktion"/>
    <s v="Østdanmark"/>
    <x v="45"/>
    <x v="1"/>
    <n v="12195.236527675561"/>
    <x v="1"/>
  </r>
  <r>
    <s v="Total produktion"/>
    <s v="Østdanmark"/>
    <x v="46"/>
    <x v="1"/>
    <n v="346630.49211305089"/>
    <x v="1"/>
  </r>
  <r>
    <s v="Total produktion"/>
    <s v="Østdanmark"/>
    <x v="47"/>
    <x v="1"/>
    <n v="9699.0512854034223"/>
    <x v="1"/>
  </r>
  <r>
    <s v="Total produktion"/>
    <s v="Østdanmark"/>
    <x v="6"/>
    <x v="1"/>
    <n v="0"/>
    <x v="1"/>
  </r>
  <r>
    <s v="Total produktion"/>
    <s v="Østdanmark"/>
    <x v="7"/>
    <x v="1"/>
    <n v="7895881.161335798"/>
    <x v="1"/>
  </r>
  <r>
    <s v="Total produktion"/>
    <s v="Østdanmark"/>
    <x v="8"/>
    <x v="1"/>
    <n v="0"/>
    <x v="1"/>
  </r>
  <r>
    <s v="Total produktion"/>
    <s v="Østdanmark"/>
    <x v="9"/>
    <x v="1"/>
    <n v="65388.861876856266"/>
    <x v="1"/>
  </r>
  <r>
    <s v="Total produktion"/>
    <s v="Østdanmark"/>
    <x v="0"/>
    <x v="1"/>
    <n v="882480.82740038994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195278.17736560528"/>
    <x v="1"/>
  </r>
  <r>
    <s v="Total produktion"/>
    <s v="Østdanmark"/>
    <x v="12"/>
    <x v="1"/>
    <n v="209163.10303539436"/>
    <x v="1"/>
  </r>
  <r>
    <s v="Total produktion"/>
    <s v="Østdanmark"/>
    <x v="13"/>
    <x v="1"/>
    <n v="508362.7913025436"/>
    <x v="1"/>
  </r>
  <r>
    <s v="Total produktion"/>
    <s v="Østdanmark"/>
    <x v="14"/>
    <x v="1"/>
    <n v="1594975.3137968828"/>
    <x v="1"/>
  </r>
  <r>
    <s v="Total produktion"/>
    <s v="Østdanmark"/>
    <x v="15"/>
    <x v="1"/>
    <n v="0"/>
    <x v="1"/>
  </r>
  <r>
    <s v="Total produktion"/>
    <s v="Østdanmark"/>
    <x v="16"/>
    <x v="1"/>
    <n v="738231.33813296724"/>
    <x v="1"/>
  </r>
  <r>
    <s v="Total produktion"/>
    <s v="Østdanmark"/>
    <x v="17"/>
    <x v="1"/>
    <n v="92168.427114874314"/>
    <x v="1"/>
  </r>
  <r>
    <s v="Total produktion"/>
    <s v="Østdanmark"/>
    <x v="18"/>
    <x v="1"/>
    <n v="1706260.1464788285"/>
    <x v="1"/>
  </r>
  <r>
    <s v="Total produktion"/>
    <s v="Østdanmark"/>
    <x v="19"/>
    <x v="1"/>
    <n v="177837.22990030446"/>
    <x v="1"/>
  </r>
  <r>
    <s v="Total produktion"/>
    <s v="Østdanmark"/>
    <x v="20"/>
    <x v="1"/>
    <n v="69865.048763892031"/>
    <x v="1"/>
  </r>
  <r>
    <s v="Total produktion"/>
    <s v="Østdanmark"/>
    <x v="21"/>
    <x v="1"/>
    <n v="6036.6362564051497"/>
    <x v="1"/>
  </r>
  <r>
    <s v="Total produktion"/>
    <s v="Østdanmark"/>
    <x v="22"/>
    <x v="1"/>
    <n v="299252.17599197297"/>
    <x v="1"/>
  </r>
  <r>
    <s v="Total produktion"/>
    <s v="Østdanmark"/>
    <x v="2"/>
    <x v="1"/>
    <n v="42488.00877346145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276928.87898992695"/>
    <x v="1"/>
  </r>
  <r>
    <s v="Total produktion"/>
    <s v="Østdanmark"/>
    <x v="26"/>
    <x v="1"/>
    <n v="110532.40398074606"/>
    <x v="1"/>
  </r>
  <r>
    <s v="Total produktion"/>
    <s v="Østdanmark"/>
    <x v="27"/>
    <x v="1"/>
    <n v="55266.201990373032"/>
    <x v="1"/>
  </r>
  <r>
    <s v="Total produktion"/>
    <s v="Østdanmark"/>
    <x v="1"/>
    <x v="1"/>
    <n v="35370.36927383874"/>
    <x v="1"/>
  </r>
  <r>
    <s v="Total produktion"/>
    <s v="Østdanmark"/>
    <x v="28"/>
    <x v="1"/>
    <n v="1488741.8735992862"/>
    <x v="1"/>
  </r>
  <r>
    <s v="Total produktion"/>
    <s v="Østdanmark"/>
    <x v="29"/>
    <x v="1"/>
    <n v="18028.658633856463"/>
    <x v="1"/>
  </r>
  <r>
    <s v="Total produktion"/>
    <s v="Østdanmark"/>
    <x v="30"/>
    <x v="1"/>
    <n v="14632.341003448482"/>
    <x v="1"/>
  </r>
  <r>
    <s v="Total produktion"/>
    <s v="Østdanmark"/>
    <x v="31"/>
    <x v="1"/>
    <n v="3342323.2852705466"/>
    <x v="1"/>
  </r>
  <r>
    <s v="Total produktion"/>
    <s v="Østdanmark"/>
    <x v="32"/>
    <x v="1"/>
    <n v="1747439.8704342765"/>
    <x v="1"/>
  </r>
  <r>
    <s v="Total produktion"/>
    <s v="Østdanmark"/>
    <x v="33"/>
    <x v="1"/>
    <n v="159736.0896226402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1256.09920674853"/>
    <x v="1"/>
  </r>
  <r>
    <s v="Total produktion"/>
    <s v="Østdanmark"/>
    <x v="36"/>
    <x v="1"/>
    <n v="114713.46881530106"/>
    <x v="1"/>
  </r>
  <r>
    <s v="Total produktion"/>
    <s v="Østdanmark"/>
    <x v="37"/>
    <x v="2"/>
    <n v="13980.879672720754"/>
    <x v="1"/>
  </r>
  <r>
    <s v="Total produktion"/>
    <s v="Østdanmark"/>
    <x v="38"/>
    <x v="2"/>
    <n v="67062.574851910627"/>
    <x v="1"/>
  </r>
  <r>
    <s v="Total produktion"/>
    <s v="Østdanmark"/>
    <x v="5"/>
    <x v="2"/>
    <n v="172292.68030975034"/>
    <x v="1"/>
  </r>
  <r>
    <s v="Total produktion"/>
    <s v="Østdanmark"/>
    <x v="39"/>
    <x v="2"/>
    <n v="117795142.82230058"/>
    <x v="1"/>
  </r>
  <r>
    <s v="Total produktion"/>
    <s v="Østdanmark"/>
    <x v="40"/>
    <x v="2"/>
    <n v="3838864.18173412"/>
    <x v="1"/>
  </r>
  <r>
    <s v="Total produktion"/>
    <s v="Østdanmark"/>
    <x v="41"/>
    <x v="2"/>
    <n v="0"/>
    <x v="1"/>
  </r>
  <r>
    <s v="Total produktion"/>
    <s v="Østdanmark"/>
    <x v="42"/>
    <x v="2"/>
    <n v="301646.48561279988"/>
    <x v="1"/>
  </r>
  <r>
    <s v="Total produktion"/>
    <s v="Østdanmark"/>
    <x v="43"/>
    <x v="2"/>
    <n v="0"/>
    <x v="1"/>
  </r>
  <r>
    <s v="Total produktion"/>
    <s v="Østdanmark"/>
    <x v="44"/>
    <x v="2"/>
    <n v="578.47871789484248"/>
    <x v="1"/>
  </r>
  <r>
    <s v="Total produktion"/>
    <s v="Østdanmark"/>
    <x v="45"/>
    <x v="2"/>
    <n v="11660.091914249606"/>
    <x v="1"/>
  </r>
  <r>
    <s v="Total produktion"/>
    <s v="Østdanmark"/>
    <x v="46"/>
    <x v="2"/>
    <n v="355996.9988204384"/>
    <x v="1"/>
  </r>
  <r>
    <s v="Total produktion"/>
    <s v="Østdanmark"/>
    <x v="47"/>
    <x v="2"/>
    <n v="9944.0855806479794"/>
    <x v="1"/>
  </r>
  <r>
    <s v="Total produktion"/>
    <s v="Østdanmark"/>
    <x v="6"/>
    <x v="2"/>
    <n v="0"/>
    <x v="1"/>
  </r>
  <r>
    <s v="Total produktion"/>
    <s v="Østdanmark"/>
    <x v="7"/>
    <x v="2"/>
    <n v="8181363.2306406535"/>
    <x v="1"/>
  </r>
  <r>
    <s v="Total produktion"/>
    <s v="Østdanmark"/>
    <x v="8"/>
    <x v="2"/>
    <n v="0"/>
    <x v="1"/>
  </r>
  <r>
    <s v="Total produktion"/>
    <s v="Østdanmark"/>
    <x v="9"/>
    <x v="2"/>
    <n v="66539.660453061777"/>
    <x v="1"/>
  </r>
  <r>
    <s v="Total produktion"/>
    <s v="Østdanmark"/>
    <x v="0"/>
    <x v="2"/>
    <n v="846268.68837888993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195751.05229011617"/>
    <x v="1"/>
  </r>
  <r>
    <s v="Total produktion"/>
    <s v="Østdanmark"/>
    <x v="12"/>
    <x v="2"/>
    <n v="214327.36252781507"/>
    <x v="1"/>
  </r>
  <r>
    <s v="Total produktion"/>
    <s v="Østdanmark"/>
    <x v="13"/>
    <x v="2"/>
    <n v="520788.5325158292"/>
    <x v="1"/>
  </r>
  <r>
    <s v="Total produktion"/>
    <s v="Østdanmark"/>
    <x v="14"/>
    <x v="2"/>
    <n v="1642235.7978092346"/>
    <x v="1"/>
  </r>
  <r>
    <s v="Total produktion"/>
    <s v="Østdanmark"/>
    <x v="15"/>
    <x v="2"/>
    <n v="0"/>
    <x v="1"/>
  </r>
  <r>
    <s v="Total produktion"/>
    <s v="Østdanmark"/>
    <x v="16"/>
    <x v="2"/>
    <n v="724125.12538599269"/>
    <x v="1"/>
  </r>
  <r>
    <s v="Total produktion"/>
    <s v="Østdanmark"/>
    <x v="17"/>
    <x v="2"/>
    <n v="90456.37389070644"/>
    <x v="1"/>
  </r>
  <r>
    <s v="Total produktion"/>
    <s v="Østdanmark"/>
    <x v="18"/>
    <x v="2"/>
    <n v="1767975.5826667205"/>
    <x v="1"/>
  </r>
  <r>
    <s v="Total produktion"/>
    <s v="Østdanmark"/>
    <x v="19"/>
    <x v="2"/>
    <n v="174533.85571503793"/>
    <x v="1"/>
  </r>
  <r>
    <s v="Total produktion"/>
    <s v="Østdanmark"/>
    <x v="20"/>
    <x v="2"/>
    <n v="69865.048763892031"/>
    <x v="1"/>
  </r>
  <r>
    <s v="Total produktion"/>
    <s v="Østdanmark"/>
    <x v="21"/>
    <x v="2"/>
    <n v="5844.4508372651044"/>
    <x v="1"/>
  </r>
  <r>
    <s v="Total produktion"/>
    <s v="Østdanmark"/>
    <x v="22"/>
    <x v="2"/>
    <n v="306756.0551149071"/>
    <x v="1"/>
  </r>
  <r>
    <s v="Total produktion"/>
    <s v="Østdanmark"/>
    <x v="2"/>
    <x v="2"/>
    <n v="43629.687083109289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271784.85087768652"/>
    <x v="1"/>
  </r>
  <r>
    <s v="Total produktion"/>
    <s v="Østdanmark"/>
    <x v="26"/>
    <x v="2"/>
    <n v="113182.04384415773"/>
    <x v="1"/>
  </r>
  <r>
    <s v="Total produktion"/>
    <s v="Østdanmark"/>
    <x v="27"/>
    <x v="2"/>
    <n v="56591.021922078864"/>
    <x v="1"/>
  </r>
  <r>
    <s v="Total produktion"/>
    <s v="Østdanmark"/>
    <x v="1"/>
    <x v="2"/>
    <n v="36218.254030130476"/>
    <x v="1"/>
  </r>
  <r>
    <s v="Total produktion"/>
    <s v="Østdanmark"/>
    <x v="28"/>
    <x v="2"/>
    <n v="1525196.4678207021"/>
    <x v="1"/>
  </r>
  <r>
    <s v="Total produktion"/>
    <s v="Østdanmark"/>
    <x v="29"/>
    <x v="2"/>
    <n v="17515.983585710339"/>
    <x v="1"/>
  </r>
  <r>
    <s v="Total produktion"/>
    <s v="Østdanmark"/>
    <x v="30"/>
    <x v="2"/>
    <n v="14228.619026408833"/>
    <x v="1"/>
  </r>
  <r>
    <s v="Total produktion"/>
    <s v="Østdanmark"/>
    <x v="31"/>
    <x v="2"/>
    <n v="3498582.8365199142"/>
    <x v="1"/>
  </r>
  <r>
    <s v="Total produktion"/>
    <s v="Østdanmark"/>
    <x v="32"/>
    <x v="2"/>
    <n v="1672957.9533098161"/>
    <x v="1"/>
  </r>
  <r>
    <s v="Total produktion"/>
    <s v="Østdanmark"/>
    <x v="33"/>
    <x v="2"/>
    <n v="155347.1964728414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85847.82849847211"/>
    <x v="1"/>
  </r>
  <r>
    <s v="Total produktion"/>
    <s v="Østdanmark"/>
    <x v="36"/>
    <x v="2"/>
    <n v="127046.30450353827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38453.77532930995"/>
    <x v="2"/>
  </r>
  <r>
    <s v="Ubrugt"/>
    <s v="Vestdanmark"/>
    <x v="38"/>
    <x v="1"/>
    <n v="173687.6704413374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19128.8149354905"/>
    <x v="2"/>
  </r>
  <r>
    <s v="Ubrugt"/>
    <s v="Vestdanmark"/>
    <x v="41"/>
    <x v="1"/>
    <n v="0"/>
    <x v="2"/>
  </r>
  <r>
    <s v="Ubrugt"/>
    <s v="Vestdanmark"/>
    <x v="42"/>
    <x v="1"/>
    <n v="659441.56058834167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10008.34505172751"/>
    <x v="2"/>
  </r>
  <r>
    <s v="Ubrugt"/>
    <s v="Vestdanmark"/>
    <x v="46"/>
    <x v="1"/>
    <n v="1122133.6966349066"/>
    <x v="2"/>
  </r>
  <r>
    <s v="Ubrugt"/>
    <s v="Vestdanmark"/>
    <x v="47"/>
    <x v="1"/>
    <n v="-225704.57056610042"/>
    <x v="2"/>
  </r>
  <r>
    <s v="Ubrugt"/>
    <s v="Vestdanmark"/>
    <x v="6"/>
    <x v="1"/>
    <n v="-114193.60000000001"/>
    <x v="2"/>
  </r>
  <r>
    <s v="Ubrugt"/>
    <s v="Vestdanmark"/>
    <x v="7"/>
    <x v="1"/>
    <n v="18543411.521579027"/>
    <x v="2"/>
  </r>
  <r>
    <s v="Ubrugt"/>
    <s v="Vestdanmark"/>
    <x v="8"/>
    <x v="1"/>
    <n v="0"/>
    <x v="2"/>
  </r>
  <r>
    <s v="Ubrugt"/>
    <s v="Vestdanmark"/>
    <x v="9"/>
    <x v="1"/>
    <n v="-51384.92989941369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3862742.0312364982"/>
    <x v="2"/>
  </r>
  <r>
    <s v="Ubrugt"/>
    <s v="Vestdanmark"/>
    <x v="11"/>
    <x v="1"/>
    <n v="-51961.836502145103"/>
    <x v="2"/>
  </r>
  <r>
    <s v="Ubrugt"/>
    <s v="Vestdanmark"/>
    <x v="12"/>
    <x v="1"/>
    <n v="715738.37153588282"/>
    <x v="2"/>
  </r>
  <r>
    <s v="Ubrugt"/>
    <s v="Vestdanmark"/>
    <x v="13"/>
    <x v="1"/>
    <n v="1659793.53443852"/>
    <x v="2"/>
  </r>
  <r>
    <s v="Ubrugt"/>
    <s v="Vestdanmark"/>
    <x v="14"/>
    <x v="1"/>
    <n v="525029.2004420124"/>
    <x v="2"/>
  </r>
  <r>
    <s v="Ubrugt"/>
    <s v="Vestdanmark"/>
    <x v="15"/>
    <x v="1"/>
    <n v="-759497.94854896027"/>
    <x v="2"/>
  </r>
  <r>
    <s v="Ubrugt"/>
    <s v="Vestdanmark"/>
    <x v="16"/>
    <x v="1"/>
    <n v="0"/>
    <x v="2"/>
  </r>
  <r>
    <s v="Ubrugt"/>
    <s v="Vestdanmark"/>
    <x v="17"/>
    <x v="1"/>
    <n v="84223.753359721275"/>
    <x v="2"/>
  </r>
  <r>
    <s v="Ubrugt"/>
    <s v="Vestdanmark"/>
    <x v="18"/>
    <x v="1"/>
    <n v="1139313.6587412274"/>
    <x v="2"/>
  </r>
  <r>
    <s v="Ubrugt"/>
    <s v="Vestdanmark"/>
    <x v="19"/>
    <x v="1"/>
    <n v="2029734.6292751078"/>
    <x v="2"/>
  </r>
  <r>
    <s v="Ubrugt"/>
    <s v="Vestdanmark"/>
    <x v="20"/>
    <x v="1"/>
    <n v="209595.14629167612"/>
    <x v="2"/>
  </r>
  <r>
    <s v="Ubrugt"/>
    <s v="Vestdanmark"/>
    <x v="21"/>
    <x v="1"/>
    <n v="24906.257794285637"/>
    <x v="2"/>
  </r>
  <r>
    <s v="Ubrugt"/>
    <s v="Vestdanmark"/>
    <x v="22"/>
    <x v="1"/>
    <n v="1028163.7902040067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3896345.2282942934"/>
    <x v="2"/>
  </r>
  <r>
    <s v="Ubrugt"/>
    <s v="Vestdanmark"/>
    <x v="26"/>
    <x v="1"/>
    <n v="0"/>
    <x v="2"/>
  </r>
  <r>
    <s v="Ubrugt"/>
    <s v="Vestdanmark"/>
    <x v="27"/>
    <x v="1"/>
    <n v="14619.525612205209"/>
    <x v="2"/>
  </r>
  <r>
    <s v="Ubrugt"/>
    <s v="Vestdanmark"/>
    <x v="1"/>
    <x v="1"/>
    <n v="0"/>
    <x v="2"/>
  </r>
  <r>
    <s v="Ubrugt"/>
    <s v="Vestdanmark"/>
    <x v="28"/>
    <x v="1"/>
    <n v="3491284.1132804635"/>
    <x v="2"/>
  </r>
  <r>
    <s v="Ubrugt"/>
    <s v="Vestdanmark"/>
    <x v="29"/>
    <x v="1"/>
    <n v="152898.46172507474"/>
    <x v="2"/>
  </r>
  <r>
    <s v="Ubrugt"/>
    <s v="Vestdanmark"/>
    <x v="30"/>
    <x v="1"/>
    <n v="72222.074160927164"/>
    <x v="2"/>
  </r>
  <r>
    <s v="Ubrugt"/>
    <s v="Vestdanmark"/>
    <x v="31"/>
    <x v="1"/>
    <n v="2451693.2150962139"/>
    <x v="2"/>
  </r>
  <r>
    <s v="Ubrugt"/>
    <s v="Vestdanmark"/>
    <x v="32"/>
    <x v="1"/>
    <n v="0"/>
    <x v="2"/>
  </r>
  <r>
    <s v="Ubrugt"/>
    <s v="Vestdanmark"/>
    <x v="33"/>
    <x v="1"/>
    <n v="980534.87657675741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32728.62230789059"/>
    <x v="2"/>
  </r>
  <r>
    <s v="Ubrugt"/>
    <s v="Vestdanmark"/>
    <x v="38"/>
    <x v="2"/>
    <n v="173302.97400794749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524247.8145477474"/>
    <x v="2"/>
  </r>
  <r>
    <s v="Ubrugt"/>
    <s v="Vestdanmark"/>
    <x v="41"/>
    <x v="2"/>
    <n v="0"/>
    <x v="2"/>
  </r>
  <r>
    <s v="Ubrugt"/>
    <s v="Vestdanmark"/>
    <x v="42"/>
    <x v="2"/>
    <n v="690525.89231115999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02256.20137296121"/>
    <x v="2"/>
  </r>
  <r>
    <s v="Ubrugt"/>
    <s v="Vestdanmark"/>
    <x v="46"/>
    <x v="2"/>
    <n v="1122115.8049381305"/>
    <x v="2"/>
  </r>
  <r>
    <s v="Ubrugt"/>
    <s v="Vestdanmark"/>
    <x v="47"/>
    <x v="2"/>
    <n v="-235829.33520037105"/>
    <x v="2"/>
  </r>
  <r>
    <s v="Ubrugt"/>
    <s v="Vestdanmark"/>
    <x v="6"/>
    <x v="2"/>
    <n v="-114193.60000000001"/>
    <x v="2"/>
  </r>
  <r>
    <s v="Ubrugt"/>
    <s v="Vestdanmark"/>
    <x v="7"/>
    <x v="2"/>
    <n v="18918906.21805495"/>
    <x v="2"/>
  </r>
  <r>
    <s v="Ubrugt"/>
    <s v="Vestdanmark"/>
    <x v="8"/>
    <x v="2"/>
    <n v="0"/>
    <x v="2"/>
  </r>
  <r>
    <s v="Ubrugt"/>
    <s v="Vestdanmark"/>
    <x v="9"/>
    <x v="2"/>
    <n v="-64091.297748916026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3862742.0312364982"/>
    <x v="2"/>
  </r>
  <r>
    <s v="Ubrugt"/>
    <s v="Vestdanmark"/>
    <x v="11"/>
    <x v="2"/>
    <n v="-51417.493458536803"/>
    <x v="2"/>
  </r>
  <r>
    <s v="Ubrugt"/>
    <s v="Vestdanmark"/>
    <x v="12"/>
    <x v="2"/>
    <n v="714570.3554189268"/>
    <x v="2"/>
  </r>
  <r>
    <s v="Ubrugt"/>
    <s v="Vestdanmark"/>
    <x v="13"/>
    <x v="2"/>
    <n v="1653636.7107617604"/>
    <x v="2"/>
  </r>
  <r>
    <s v="Ubrugt"/>
    <s v="Vestdanmark"/>
    <x v="14"/>
    <x v="2"/>
    <n v="529002.46794124227"/>
    <x v="2"/>
  </r>
  <r>
    <s v="Ubrugt"/>
    <s v="Vestdanmark"/>
    <x v="15"/>
    <x v="2"/>
    <n v="-675231.56821186934"/>
    <x v="2"/>
  </r>
  <r>
    <s v="Ubrugt"/>
    <s v="Vestdanmark"/>
    <x v="16"/>
    <x v="2"/>
    <n v="0"/>
    <x v="2"/>
  </r>
  <r>
    <s v="Ubrugt"/>
    <s v="Vestdanmark"/>
    <x v="17"/>
    <x v="2"/>
    <n v="60135.437128841644"/>
    <x v="2"/>
  </r>
  <r>
    <s v="Ubrugt"/>
    <s v="Vestdanmark"/>
    <x v="18"/>
    <x v="2"/>
    <n v="1200205.4859530888"/>
    <x v="2"/>
  </r>
  <r>
    <s v="Ubrugt"/>
    <s v="Vestdanmark"/>
    <x v="19"/>
    <x v="2"/>
    <n v="1964839.0076939645"/>
    <x v="2"/>
  </r>
  <r>
    <s v="Ubrugt"/>
    <s v="Vestdanmark"/>
    <x v="20"/>
    <x v="2"/>
    <n v="209595.14629167612"/>
    <x v="2"/>
  </r>
  <r>
    <s v="Ubrugt"/>
    <s v="Vestdanmark"/>
    <x v="21"/>
    <x v="2"/>
    <n v="19861.924916870877"/>
    <x v="2"/>
  </r>
  <r>
    <s v="Ubrugt"/>
    <s v="Vestdanmark"/>
    <x v="22"/>
    <x v="2"/>
    <n v="1027472.506321969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3823969.5719075543"/>
    <x v="2"/>
  </r>
  <r>
    <s v="Ubrugt"/>
    <s v="Vestdanmark"/>
    <x v="26"/>
    <x v="2"/>
    <n v="0"/>
    <x v="2"/>
  </r>
  <r>
    <s v="Ubrugt"/>
    <s v="Vestdanmark"/>
    <x v="27"/>
    <x v="2"/>
    <n v="14051.028875184245"/>
    <x v="2"/>
  </r>
  <r>
    <s v="Ubrugt"/>
    <s v="Vestdanmark"/>
    <x v="1"/>
    <x v="2"/>
    <n v="0"/>
    <x v="2"/>
  </r>
  <r>
    <s v="Ubrugt"/>
    <s v="Vestdanmark"/>
    <x v="28"/>
    <x v="2"/>
    <n v="3473281.1542050461"/>
    <x v="2"/>
  </r>
  <r>
    <s v="Ubrugt"/>
    <s v="Vestdanmark"/>
    <x v="29"/>
    <x v="2"/>
    <n v="148453.72937457461"/>
    <x v="2"/>
  </r>
  <r>
    <s v="Ubrugt"/>
    <s v="Vestdanmark"/>
    <x v="30"/>
    <x v="2"/>
    <n v="69347.610603876325"/>
    <x v="2"/>
  </r>
  <r>
    <s v="Ubrugt"/>
    <s v="Vestdanmark"/>
    <x v="31"/>
    <x v="2"/>
    <n v="2543796.5149034681"/>
    <x v="2"/>
  </r>
  <r>
    <s v="Ubrugt"/>
    <s v="Vestdanmark"/>
    <x v="32"/>
    <x v="2"/>
    <n v="0"/>
    <x v="2"/>
  </r>
  <r>
    <s v="Ubrugt"/>
    <s v="Vestdanmark"/>
    <x v="33"/>
    <x v="2"/>
    <n v="945493.60796413617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3854.556574310172"/>
    <x v="2"/>
  </r>
  <r>
    <s v="Ubrugt"/>
    <s v="Østdanmark"/>
    <x v="38"/>
    <x v="1"/>
    <n v="59126.393109210258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21748.20219390793"/>
    <x v="2"/>
  </r>
  <r>
    <s v="Ubrugt"/>
    <s v="Østdanmark"/>
    <x v="41"/>
    <x v="1"/>
    <n v="0"/>
    <x v="2"/>
  </r>
  <r>
    <s v="Ubrugt"/>
    <s v="Østdanmark"/>
    <x v="42"/>
    <x v="1"/>
    <n v="89002.270098627952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8364.881940672021"/>
    <x v="2"/>
  </r>
  <r>
    <s v="Ubrugt"/>
    <s v="Østdanmark"/>
    <x v="46"/>
    <x v="1"/>
    <n v="346630.49211305089"/>
    <x v="2"/>
  </r>
  <r>
    <s v="Ubrugt"/>
    <s v="Østdanmark"/>
    <x v="47"/>
    <x v="1"/>
    <n v="-213624.89136790586"/>
    <x v="2"/>
  </r>
  <r>
    <s v="Ubrugt"/>
    <s v="Østdanmark"/>
    <x v="6"/>
    <x v="1"/>
    <n v="-28548.400000000001"/>
    <x v="2"/>
  </r>
  <r>
    <s v="Ubrugt"/>
    <s v="Østdanmark"/>
    <x v="7"/>
    <x v="1"/>
    <n v="6675588.6578356167"/>
    <x v="2"/>
  </r>
  <r>
    <s v="Ubrugt"/>
    <s v="Østdanmark"/>
    <x v="8"/>
    <x v="1"/>
    <n v="0"/>
    <x v="2"/>
  </r>
  <r>
    <s v="Ubrugt"/>
    <s v="Østdanmark"/>
    <x v="9"/>
    <x v="1"/>
    <n v="-168513.58332318871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474117.38114065683"/>
    <x v="2"/>
  </r>
  <r>
    <s v="Ubrugt"/>
    <s v="Østdanmark"/>
    <x v="11"/>
    <x v="1"/>
    <n v="-22227.841189355648"/>
    <x v="2"/>
  </r>
  <r>
    <s v="Ubrugt"/>
    <s v="Østdanmark"/>
    <x v="12"/>
    <x v="1"/>
    <n v="209163.10303539436"/>
    <x v="2"/>
  </r>
  <r>
    <s v="Ubrugt"/>
    <s v="Østdanmark"/>
    <x v="13"/>
    <x v="1"/>
    <n v="401402.37666332704"/>
    <x v="2"/>
  </r>
  <r>
    <s v="Ubrugt"/>
    <s v="Østdanmark"/>
    <x v="14"/>
    <x v="1"/>
    <n v="776379.36146213044"/>
    <x v="2"/>
  </r>
  <r>
    <s v="Ubrugt"/>
    <s v="Østdanmark"/>
    <x v="15"/>
    <x v="1"/>
    <n v="-347707.00141996267"/>
    <x v="2"/>
  </r>
  <r>
    <s v="Ubrugt"/>
    <s v="Østdanmark"/>
    <x v="16"/>
    <x v="1"/>
    <n v="0"/>
    <x v="2"/>
  </r>
  <r>
    <s v="Ubrugt"/>
    <s v="Østdanmark"/>
    <x v="17"/>
    <x v="1"/>
    <n v="-56663.967855439478"/>
    <x v="2"/>
  </r>
  <r>
    <s v="Ubrugt"/>
    <s v="Østdanmark"/>
    <x v="18"/>
    <x v="1"/>
    <n v="1076950.4075477989"/>
    <x v="2"/>
  </r>
  <r>
    <s v="Ubrugt"/>
    <s v="Østdanmark"/>
    <x v="19"/>
    <x v="1"/>
    <n v="-231198.20190680941"/>
    <x v="2"/>
  </r>
  <r>
    <s v="Ubrugt"/>
    <s v="Østdanmark"/>
    <x v="20"/>
    <x v="1"/>
    <n v="69865.048763892031"/>
    <x v="2"/>
  </r>
  <r>
    <s v="Ubrugt"/>
    <s v="Østdanmark"/>
    <x v="21"/>
    <x v="1"/>
    <n v="-45939.072923222928"/>
    <x v="2"/>
  </r>
  <r>
    <s v="Ubrugt"/>
    <s v="Østdanmark"/>
    <x v="22"/>
    <x v="1"/>
    <n v="299252.17599197297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276928.87898992695"/>
    <x v="2"/>
  </r>
  <r>
    <s v="Ubrugt"/>
    <s v="Østdanmark"/>
    <x v="26"/>
    <x v="1"/>
    <n v="0"/>
    <x v="2"/>
  </r>
  <r>
    <s v="Ubrugt"/>
    <s v="Østdanmark"/>
    <x v="27"/>
    <x v="1"/>
    <n v="34243.186388774338"/>
    <x v="2"/>
  </r>
  <r>
    <s v="Ubrugt"/>
    <s v="Østdanmark"/>
    <x v="1"/>
    <x v="1"/>
    <n v="0"/>
    <x v="2"/>
  </r>
  <r>
    <s v="Ubrugt"/>
    <s v="Østdanmark"/>
    <x v="28"/>
    <x v="1"/>
    <n v="1306153.7878883947"/>
    <x v="2"/>
  </r>
  <r>
    <s v="Ubrugt"/>
    <s v="Østdanmark"/>
    <x v="29"/>
    <x v="1"/>
    <n v="18028.658633856463"/>
    <x v="2"/>
  </r>
  <r>
    <s v="Ubrugt"/>
    <s v="Østdanmark"/>
    <x v="30"/>
    <x v="1"/>
    <n v="10761.995034953325"/>
    <x v="2"/>
  </r>
  <r>
    <s v="Ubrugt"/>
    <s v="Østdanmark"/>
    <x v="31"/>
    <x v="1"/>
    <n v="2074751.0427045652"/>
    <x v="2"/>
  </r>
  <r>
    <s v="Ubrugt"/>
    <s v="Østdanmark"/>
    <x v="32"/>
    <x v="1"/>
    <n v="0"/>
    <x v="2"/>
  </r>
  <r>
    <s v="Ubrugt"/>
    <s v="Østdanmark"/>
    <x v="33"/>
    <x v="1"/>
    <n v="54209.6497730923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5551.122347381201"/>
    <x v="2"/>
  </r>
  <r>
    <s v="Ubrugt"/>
    <s v="Østdanmark"/>
    <x v="38"/>
    <x v="2"/>
    <n v="60729.281448918548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49473.15937219374"/>
    <x v="2"/>
  </r>
  <r>
    <s v="Ubrugt"/>
    <s v="Østdanmark"/>
    <x v="41"/>
    <x v="2"/>
    <n v="0"/>
    <x v="2"/>
  </r>
  <r>
    <s v="Ubrugt"/>
    <s v="Østdanmark"/>
    <x v="42"/>
    <x v="2"/>
    <n v="93725.872315405693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20332.910274194179"/>
    <x v="2"/>
  </r>
  <r>
    <s v="Ubrugt"/>
    <s v="Østdanmark"/>
    <x v="46"/>
    <x v="2"/>
    <n v="355996.9988204384"/>
    <x v="2"/>
  </r>
  <r>
    <s v="Ubrugt"/>
    <s v="Østdanmark"/>
    <x v="47"/>
    <x v="2"/>
    <n v="-223850.93041182583"/>
    <x v="2"/>
  </r>
  <r>
    <s v="Ubrugt"/>
    <s v="Østdanmark"/>
    <x v="6"/>
    <x v="2"/>
    <n v="-28548.400000000001"/>
    <x v="2"/>
  </r>
  <r>
    <s v="Ubrugt"/>
    <s v="Østdanmark"/>
    <x v="7"/>
    <x v="2"/>
    <n v="6960742.0744836386"/>
    <x v="2"/>
  </r>
  <r>
    <s v="Ubrugt"/>
    <s v="Østdanmark"/>
    <x v="8"/>
    <x v="2"/>
    <n v="0"/>
    <x v="2"/>
  </r>
  <r>
    <s v="Ubrugt"/>
    <s v="Østdanmark"/>
    <x v="9"/>
    <x v="2"/>
    <n v="-178329.85629695025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474117.381140657"/>
    <x v="2"/>
  </r>
  <r>
    <s v="Ubrugt"/>
    <s v="Østdanmark"/>
    <x v="11"/>
    <x v="2"/>
    <n v="-22185.398483962403"/>
    <x v="2"/>
  </r>
  <r>
    <s v="Ubrugt"/>
    <s v="Østdanmark"/>
    <x v="12"/>
    <x v="2"/>
    <n v="214327.36252781507"/>
    <x v="2"/>
  </r>
  <r>
    <s v="Ubrugt"/>
    <s v="Østdanmark"/>
    <x v="13"/>
    <x v="2"/>
    <n v="408813.02485627594"/>
    <x v="2"/>
  </r>
  <r>
    <s v="Ubrugt"/>
    <s v="Østdanmark"/>
    <x v="14"/>
    <x v="2"/>
    <n v="811607.98820480623"/>
    <x v="2"/>
  </r>
  <r>
    <s v="Ubrugt"/>
    <s v="Østdanmark"/>
    <x v="15"/>
    <x v="2"/>
    <n v="-329109.80308415229"/>
    <x v="2"/>
  </r>
  <r>
    <s v="Ubrugt"/>
    <s v="Østdanmark"/>
    <x v="16"/>
    <x v="2"/>
    <n v="0"/>
    <x v="2"/>
  </r>
  <r>
    <s v="Ubrugt"/>
    <s v="Østdanmark"/>
    <x v="17"/>
    <x v="2"/>
    <n v="-58376.021079607381"/>
    <x v="2"/>
  </r>
  <r>
    <s v="Ubrugt"/>
    <s v="Østdanmark"/>
    <x v="18"/>
    <x v="2"/>
    <n v="1137191.3985297582"/>
    <x v="2"/>
  </r>
  <r>
    <s v="Ubrugt"/>
    <s v="Østdanmark"/>
    <x v="19"/>
    <x v="2"/>
    <n v="-253680.1735764404"/>
    <x v="2"/>
  </r>
  <r>
    <s v="Ubrugt"/>
    <s v="Østdanmark"/>
    <x v="20"/>
    <x v="2"/>
    <n v="69865.048763892031"/>
    <x v="2"/>
  </r>
  <r>
    <s v="Ubrugt"/>
    <s v="Østdanmark"/>
    <x v="21"/>
    <x v="2"/>
    <n v="-48568.262884772746"/>
    <x v="2"/>
  </r>
  <r>
    <s v="Ubrugt"/>
    <s v="Østdanmark"/>
    <x v="22"/>
    <x v="2"/>
    <n v="306756.0551149071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271784.85087768652"/>
    <x v="2"/>
  </r>
  <r>
    <s v="Ubrugt"/>
    <s v="Østdanmark"/>
    <x v="26"/>
    <x v="2"/>
    <n v="0"/>
    <x v="2"/>
  </r>
  <r>
    <s v="Ubrugt"/>
    <s v="Østdanmark"/>
    <x v="27"/>
    <x v="2"/>
    <n v="35568.006320480163"/>
    <x v="2"/>
  </r>
  <r>
    <s v="Ubrugt"/>
    <s v="Østdanmark"/>
    <x v="1"/>
    <x v="2"/>
    <n v="0"/>
    <x v="2"/>
  </r>
  <r>
    <s v="Ubrugt"/>
    <s v="Østdanmark"/>
    <x v="28"/>
    <x v="2"/>
    <n v="1342465.3810851211"/>
    <x v="2"/>
  </r>
  <r>
    <s v="Ubrugt"/>
    <s v="Østdanmark"/>
    <x v="29"/>
    <x v="2"/>
    <n v="17515.983585710339"/>
    <x v="2"/>
  </r>
  <r>
    <s v="Ubrugt"/>
    <s v="Østdanmark"/>
    <x v="30"/>
    <x v="2"/>
    <n v="10358.273057913673"/>
    <x v="2"/>
  </r>
  <r>
    <s v="Ubrugt"/>
    <s v="Østdanmark"/>
    <x v="31"/>
    <x v="2"/>
    <n v="2171749.3397621554"/>
    <x v="2"/>
  </r>
  <r>
    <s v="Ubrugt"/>
    <s v="Østdanmark"/>
    <x v="32"/>
    <x v="2"/>
    <n v="0"/>
    <x v="2"/>
  </r>
  <r>
    <s v="Ubrugt"/>
    <s v="Østdanmark"/>
    <x v="33"/>
    <x v="2"/>
    <n v="44872.898915976679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10853879.88663437"/>
    <x v="4"/>
  </r>
  <r>
    <s v="Biogas"/>
    <s v="Vestdanmark"/>
    <x v="16"/>
    <x v="1"/>
    <n v="9348117.6321617663"/>
    <x v="4"/>
  </r>
  <r>
    <s v="Biogas"/>
    <s v="Vestdanmark"/>
    <x v="44"/>
    <x v="1"/>
    <n v="6006.7628175927466"/>
    <x v="4"/>
  </r>
  <r>
    <s v="Biogas"/>
    <s v="Vestdanmark"/>
    <x v="31"/>
    <x v="1"/>
    <n v="1497865.6247316466"/>
    <x v="4"/>
  </r>
  <r>
    <s v="Biogas"/>
    <s v="Vestdanmark"/>
    <x v="5"/>
    <x v="1"/>
    <n v="195082.24112879002"/>
    <x v="4"/>
  </r>
  <r>
    <s v="Biogas"/>
    <s v="Vestdanmark"/>
    <x v="11"/>
    <x v="1"/>
    <n v="508461.98144503916"/>
    <x v="4"/>
  </r>
  <r>
    <s v="Biogas"/>
    <s v="Vestdanmark"/>
    <x v="42"/>
    <x v="1"/>
    <n v="1061170.3273835385"/>
    <x v="4"/>
  </r>
  <r>
    <s v="Biogas"/>
    <s v="Vestdanmark"/>
    <x v="41"/>
    <x v="1"/>
    <n v="0"/>
    <x v="4"/>
  </r>
  <r>
    <s v="Biogas"/>
    <s v="Vestdanmark"/>
    <x v="0"/>
    <x v="1"/>
    <n v="56919.465613311506"/>
    <x v="4"/>
  </r>
  <r>
    <s v="Biogas"/>
    <s v="Vestdanmark"/>
    <x v="14"/>
    <x v="1"/>
    <n v="2922.545553110308"/>
    <x v="4"/>
  </r>
  <r>
    <s v="Biogas"/>
    <s v="Vestdanmark"/>
    <x v="7"/>
    <x v="1"/>
    <n v="67038.95730919046"/>
    <x v="4"/>
  </r>
  <r>
    <s v="Biogas"/>
    <s v="Vestdanmark"/>
    <x v="18"/>
    <x v="1"/>
    <n v="256198.86995640022"/>
    <x v="4"/>
  </r>
  <r>
    <s v="Biogas"/>
    <s v="Vestdanmark"/>
    <x v="28"/>
    <x v="1"/>
    <n v="22018.622466809651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10391250.072657285"/>
    <x v="4"/>
  </r>
  <r>
    <s v="Biogas"/>
    <s v="Vestdanmark"/>
    <x v="16"/>
    <x v="2"/>
    <n v="9169492.6818358731"/>
    <x v="4"/>
  </r>
  <r>
    <s v="Biogas"/>
    <s v="Vestdanmark"/>
    <x v="44"/>
    <x v="2"/>
    <n v="6203.1828401873436"/>
    <x v="4"/>
  </r>
  <r>
    <s v="Biogas"/>
    <s v="Vestdanmark"/>
    <x v="31"/>
    <x v="2"/>
    <n v="1554136.2730559006"/>
    <x v="4"/>
  </r>
  <r>
    <s v="Biogas"/>
    <s v="Vestdanmark"/>
    <x v="5"/>
    <x v="2"/>
    <n v="197484.23354298095"/>
    <x v="4"/>
  </r>
  <r>
    <s v="Biogas"/>
    <s v="Vestdanmark"/>
    <x v="11"/>
    <x v="2"/>
    <n v="505095.54922592157"/>
    <x v="4"/>
  </r>
  <r>
    <s v="Biogas"/>
    <s v="Vestdanmark"/>
    <x v="42"/>
    <x v="2"/>
    <n v="1111191.0910754299"/>
    <x v="4"/>
  </r>
  <r>
    <s v="Biogas"/>
    <s v="Vestdanmark"/>
    <x v="41"/>
    <x v="2"/>
    <n v="0"/>
    <x v="4"/>
  </r>
  <r>
    <s v="Biogas"/>
    <s v="Vestdanmark"/>
    <x v="0"/>
    <x v="2"/>
    <n v="56363.143589277955"/>
    <x v="4"/>
  </r>
  <r>
    <s v="Biogas"/>
    <s v="Vestdanmark"/>
    <x v="14"/>
    <x v="2"/>
    <n v="2904.8671673179329"/>
    <x v="4"/>
  </r>
  <r>
    <s v="Biogas"/>
    <s v="Vestdanmark"/>
    <x v="7"/>
    <x v="2"/>
    <n v="66710.304652357008"/>
    <x v="4"/>
  </r>
  <r>
    <s v="Biogas"/>
    <s v="Vestdanmark"/>
    <x v="18"/>
    <x v="2"/>
    <n v="254724.42475046791"/>
    <x v="4"/>
  </r>
  <r>
    <s v="Biogas"/>
    <s v="Vestdanmark"/>
    <x v="28"/>
    <x v="2"/>
    <n v="21875.621442119991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572695.883390849"/>
    <x v="4"/>
  </r>
  <r>
    <s v="Biogas"/>
    <s v="Østdanmark"/>
    <x v="16"/>
    <x v="1"/>
    <n v="664408.20431967056"/>
    <x v="4"/>
  </r>
  <r>
    <s v="Biogas"/>
    <s v="Østdanmark"/>
    <x v="44"/>
    <x v="1"/>
    <n v="504.14538611005531"/>
    <x v="4"/>
  </r>
  <r>
    <s v="Biogas"/>
    <s v="Østdanmark"/>
    <x v="31"/>
    <x v="1"/>
    <n v="1267572.2425659813"/>
    <x v="4"/>
  </r>
  <r>
    <s v="Biogas"/>
    <s v="Østdanmark"/>
    <x v="5"/>
    <x v="1"/>
    <n v="168912.75887120995"/>
    <x v="4"/>
  </r>
  <r>
    <s v="Biogas"/>
    <s v="Østdanmark"/>
    <x v="11"/>
    <x v="1"/>
    <n v="217506.01855496093"/>
    <x v="4"/>
  </r>
  <r>
    <s v="Biogas"/>
    <s v="Østdanmark"/>
    <x v="42"/>
    <x v="1"/>
    <n v="143222.04383687259"/>
    <x v="4"/>
  </r>
  <r>
    <s v="Biogas"/>
    <s v="Østdanmark"/>
    <x v="41"/>
    <x v="1"/>
    <n v="0"/>
    <x v="4"/>
  </r>
  <r>
    <s v="Biogas"/>
    <s v="Østdanmark"/>
    <x v="0"/>
    <x v="1"/>
    <n v="19014.534386688534"/>
    <x v="4"/>
  </r>
  <r>
    <s v="Biogas"/>
    <s v="Østdanmark"/>
    <x v="14"/>
    <x v="1"/>
    <n v="863.45444688969167"/>
    <x v="4"/>
  </r>
  <r>
    <s v="Biogas"/>
    <s v="Østdanmark"/>
    <x v="7"/>
    <x v="1"/>
    <n v="18638.04269080954"/>
    <x v="4"/>
  </r>
  <r>
    <s v="Biogas"/>
    <s v="Østdanmark"/>
    <x v="18"/>
    <x v="1"/>
    <n v="73827.130043599784"/>
    <x v="4"/>
  </r>
  <r>
    <s v="Biogas"/>
    <s v="Østdanmark"/>
    <x v="28"/>
    <x v="1"/>
    <n v="6626.3775331903453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505662.1579788346"/>
    <x v="4"/>
  </r>
  <r>
    <s v="Biogas"/>
    <s v="Østdanmark"/>
    <x v="16"/>
    <x v="2"/>
    <n v="651712.6128473935"/>
    <x v="4"/>
  </r>
  <r>
    <s v="Biogas"/>
    <s v="Østdanmark"/>
    <x v="44"/>
    <x v="2"/>
    <n v="520.63084610535827"/>
    <x v="4"/>
  </r>
  <r>
    <s v="Biogas"/>
    <s v="Østdanmark"/>
    <x v="31"/>
    <x v="2"/>
    <n v="1326833.4967577588"/>
    <x v="4"/>
  </r>
  <r>
    <s v="Biogas"/>
    <s v="Østdanmark"/>
    <x v="5"/>
    <x v="2"/>
    <n v="172292.76645701908"/>
    <x v="4"/>
  </r>
  <r>
    <s v="Biogas"/>
    <s v="Østdanmark"/>
    <x v="11"/>
    <x v="2"/>
    <n v="217936.45077407858"/>
    <x v="4"/>
  </r>
  <r>
    <s v="Biogas"/>
    <s v="Østdanmark"/>
    <x v="42"/>
    <x v="2"/>
    <n v="150823.24280639994"/>
    <x v="4"/>
  </r>
  <r>
    <s v="Biogas"/>
    <s v="Østdanmark"/>
    <x v="41"/>
    <x v="2"/>
    <n v="0"/>
    <x v="4"/>
  </r>
  <r>
    <s v="Biogas"/>
    <s v="Østdanmark"/>
    <x v="0"/>
    <x v="2"/>
    <n v="19570.856410722019"/>
    <x v="4"/>
  </r>
  <r>
    <s v="Biogas"/>
    <s v="Østdanmark"/>
    <x v="14"/>
    <x v="2"/>
    <n v="881.1328326820676"/>
    <x v="4"/>
  </r>
  <r>
    <s v="Biogas"/>
    <s v="Østdanmark"/>
    <x v="7"/>
    <x v="2"/>
    <n v="18966.695347643046"/>
    <x v="4"/>
  </r>
  <r>
    <s v="Biogas"/>
    <s v="Østdanmark"/>
    <x v="18"/>
    <x v="2"/>
    <n v="75301.575249532107"/>
    <x v="4"/>
  </r>
  <r>
    <s v="Biogas"/>
    <s v="Østdanmark"/>
    <x v="28"/>
    <x v="2"/>
    <n v="6769.3785578800062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581579.9632190367"/>
    <x v="5"/>
  </r>
  <r>
    <s v="Strøelse"/>
    <s v="Vestdanmark"/>
    <x v="0"/>
    <x v="2"/>
    <n v="579210.80448009283"/>
    <x v="5"/>
  </r>
  <r>
    <s v="Strøelse"/>
    <s v="Østdanmark"/>
    <x v="0"/>
    <x v="0"/>
    <n v="104128.58905499999"/>
    <x v="5"/>
  </r>
  <r>
    <s v="Strøelse"/>
    <s v="Østdanmark"/>
    <x v="0"/>
    <x v="1"/>
    <n v="82816.687681498166"/>
    <x v="5"/>
  </r>
  <r>
    <s v="Strøelse"/>
    <s v="Østdanmark"/>
    <x v="0"/>
    <x v="2"/>
    <n v="82449.939525946174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4574649.0044539375"/>
    <x v="5"/>
  </r>
  <r>
    <s v="Foder"/>
    <s v="Vestdanmark"/>
    <x v="0"/>
    <x v="1"/>
    <n v="618468.71483434096"/>
    <x v="5"/>
  </r>
  <r>
    <s v="Foder"/>
    <s v="Vestdanmark"/>
    <x v="13"/>
    <x v="1"/>
    <n v="0"/>
    <x v="5"/>
  </r>
  <r>
    <s v="Foder"/>
    <s v="Vestdanmark"/>
    <x v="38"/>
    <x v="1"/>
    <n v="51598.780380153592"/>
    <x v="5"/>
  </r>
  <r>
    <s v="Foder"/>
    <s v="Vestdanmark"/>
    <x v="28"/>
    <x v="1"/>
    <n v="1433600.0178498654"/>
    <x v="5"/>
  </r>
  <r>
    <s v="Foder"/>
    <s v="Vestdanmark"/>
    <x v="18"/>
    <x v="1"/>
    <n v="4525643.0291759707"/>
    <x v="5"/>
  </r>
  <r>
    <s v="Foder"/>
    <s v="Vestdanmark"/>
    <x v="27"/>
    <x v="1"/>
    <n v="171279.2848730098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9790151.9274066389"/>
    <x v="5"/>
  </r>
  <r>
    <s v="Foder"/>
    <s v="Vestdanmark"/>
    <x v="17"/>
    <x v="1"/>
    <n v="1212571.3389336092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1532.588010093863"/>
    <x v="5"/>
  </r>
  <r>
    <s v="Foder"/>
    <s v="Vestdanmark"/>
    <x v="10"/>
    <x v="1"/>
    <n v="3862742.0312364982"/>
    <x v="5"/>
  </r>
  <r>
    <s v="Foder"/>
    <s v="Vestdanmark"/>
    <x v="14"/>
    <x v="2"/>
    <n v="4574649.0044539375"/>
    <x v="5"/>
  </r>
  <r>
    <s v="Foder"/>
    <s v="Vestdanmark"/>
    <x v="0"/>
    <x v="2"/>
    <n v="618468.71483434096"/>
    <x v="5"/>
  </r>
  <r>
    <s v="Foder"/>
    <s v="Vestdanmark"/>
    <x v="13"/>
    <x v="2"/>
    <n v="0"/>
    <x v="5"/>
  </r>
  <r>
    <s v="Foder"/>
    <s v="Vestdanmark"/>
    <x v="38"/>
    <x v="2"/>
    <n v="51598.780380153592"/>
    <x v="5"/>
  </r>
  <r>
    <s v="Foder"/>
    <s v="Vestdanmark"/>
    <x v="28"/>
    <x v="2"/>
    <n v="1433600.0178498654"/>
    <x v="5"/>
  </r>
  <r>
    <s v="Foder"/>
    <s v="Vestdanmark"/>
    <x v="18"/>
    <x v="2"/>
    <n v="4525643.0291759707"/>
    <x v="5"/>
  </r>
  <r>
    <s v="Foder"/>
    <s v="Vestdanmark"/>
    <x v="27"/>
    <x v="2"/>
    <n v="171279.2848730098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9790151.9274066389"/>
    <x v="5"/>
  </r>
  <r>
    <s v="Foder"/>
    <s v="Vestdanmark"/>
    <x v="17"/>
    <x v="2"/>
    <n v="1212571.3389336092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1532.588010093863"/>
    <x v="5"/>
  </r>
  <r>
    <s v="Foder"/>
    <s v="Vestdanmark"/>
    <x v="10"/>
    <x v="2"/>
    <n v="3862742.0312364982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561497.65842248674"/>
    <x v="5"/>
  </r>
  <r>
    <s v="Foder"/>
    <s v="Østdanmark"/>
    <x v="0"/>
    <x v="1"/>
    <n v="75911.558427530035"/>
    <x v="5"/>
  </r>
  <r>
    <s v="Foder"/>
    <s v="Østdanmark"/>
    <x v="13"/>
    <x v="1"/>
    <n v="0"/>
    <x v="5"/>
  </r>
  <r>
    <s v="Foder"/>
    <s v="Østdanmark"/>
    <x v="38"/>
    <x v="1"/>
    <n v="6333.2934029920762"/>
    <x v="5"/>
  </r>
  <r>
    <s v="Foder"/>
    <s v="Østdanmark"/>
    <x v="28"/>
    <x v="1"/>
    <n v="175961.7081777011"/>
    <x v="5"/>
  </r>
  <r>
    <s v="Foder"/>
    <s v="Østdanmark"/>
    <x v="18"/>
    <x v="1"/>
    <n v="555482.60888742993"/>
    <x v="5"/>
  </r>
  <r>
    <s v="Foder"/>
    <s v="Østdanmark"/>
    <x v="27"/>
    <x v="1"/>
    <n v="21023.015601598698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201654.4608093714"/>
    <x v="5"/>
  </r>
  <r>
    <s v="Foder"/>
    <s v="Østdanmark"/>
    <x v="17"/>
    <x v="1"/>
    <n v="148832.3949703137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3870.3459684951581"/>
    <x v="5"/>
  </r>
  <r>
    <s v="Foder"/>
    <s v="Østdanmark"/>
    <x v="10"/>
    <x v="1"/>
    <n v="474117.38114065683"/>
    <x v="5"/>
  </r>
  <r>
    <s v="Foder"/>
    <s v="Østdanmark"/>
    <x v="14"/>
    <x v="2"/>
    <n v="561497.65842248686"/>
    <x v="5"/>
  </r>
  <r>
    <s v="Foder"/>
    <s v="Østdanmark"/>
    <x v="0"/>
    <x v="2"/>
    <n v="75911.55842753005"/>
    <x v="5"/>
  </r>
  <r>
    <s v="Foder"/>
    <s v="Østdanmark"/>
    <x v="13"/>
    <x v="2"/>
    <n v="0"/>
    <x v="5"/>
  </r>
  <r>
    <s v="Foder"/>
    <s v="Østdanmark"/>
    <x v="38"/>
    <x v="2"/>
    <n v="6333.293402992078"/>
    <x v="5"/>
  </r>
  <r>
    <s v="Foder"/>
    <s v="Østdanmark"/>
    <x v="28"/>
    <x v="2"/>
    <n v="175961.70817770113"/>
    <x v="5"/>
  </r>
  <r>
    <s v="Foder"/>
    <s v="Østdanmark"/>
    <x v="18"/>
    <x v="2"/>
    <n v="555482.60888743005"/>
    <x v="5"/>
  </r>
  <r>
    <s v="Foder"/>
    <s v="Østdanmark"/>
    <x v="27"/>
    <x v="2"/>
    <n v="21023.015601598701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201654.4608093717"/>
    <x v="5"/>
  </r>
  <r>
    <s v="Foder"/>
    <s v="Østdanmark"/>
    <x v="17"/>
    <x v="2"/>
    <n v="148832.39497031382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3870.345968495159"/>
    <x v="5"/>
  </r>
  <r>
    <s v="Foder"/>
    <s v="Østdanmark"/>
    <x v="10"/>
    <x v="2"/>
    <n v="474117.381140657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718383.5826301957"/>
    <x v="2"/>
  </r>
  <r>
    <s v="Energi"/>
    <s v="Vestdanmark"/>
    <x v="1"/>
    <x v="1"/>
    <n v="118975.23871053761"/>
    <x v="2"/>
  </r>
  <r>
    <s v="Energi"/>
    <s v="Vestdanmark"/>
    <x v="2"/>
    <x v="1"/>
    <n v="154113.19774513159"/>
    <x v="2"/>
  </r>
  <r>
    <s v="Energi"/>
    <s v="Vestdanmark"/>
    <x v="3"/>
    <x v="1"/>
    <n v="1270319.2592548286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93189.96929349634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704738.04690467322"/>
    <x v="2"/>
  </r>
  <r>
    <s v="Energi"/>
    <s v="Østdanmark"/>
    <x v="1"/>
    <x v="1"/>
    <n v="35370.36927383874"/>
    <x v="2"/>
  </r>
  <r>
    <s v="Energi"/>
    <s v="Østdanmark"/>
    <x v="2"/>
    <x v="1"/>
    <n v="42488.00877346145"/>
    <x v="2"/>
  </r>
  <r>
    <s v="Energi"/>
    <s v="Østdanmark"/>
    <x v="3"/>
    <x v="1"/>
    <n v="371256.09920674853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4713.46881530106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524930.120014648"/>
    <x v="2"/>
  </r>
  <r>
    <s v="Energi"/>
    <s v="Vestdanmark"/>
    <x v="1"/>
    <x v="2"/>
    <n v="118611.40079884419"/>
    <x v="2"/>
  </r>
  <r>
    <s v="Energi"/>
    <s v="Vestdanmark"/>
    <x v="2"/>
    <x v="2"/>
    <n v="154949.74904422625"/>
    <x v="2"/>
  </r>
  <r>
    <s v="Energi"/>
    <s v="Vestdanmark"/>
    <x v="3"/>
    <x v="2"/>
    <n v="1364632.0694843589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462686.21419248445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668336.33401469165"/>
    <x v="2"/>
  </r>
  <r>
    <s v="Energi"/>
    <s v="Østdanmark"/>
    <x v="1"/>
    <x v="2"/>
    <n v="36218.254030130476"/>
    <x v="2"/>
  </r>
  <r>
    <s v="Energi"/>
    <s v="Østdanmark"/>
    <x v="2"/>
    <x v="2"/>
    <n v="43629.687083109289"/>
    <x v="2"/>
  </r>
  <r>
    <s v="Energi"/>
    <s v="Østdanmark"/>
    <x v="3"/>
    <x v="2"/>
    <n v="385847.82849847211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27046.30450353827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1205986.6540704854"/>
    <x v="5"/>
  </r>
  <r>
    <s v="Gødning"/>
    <s v="Vestdanmark"/>
    <x v="16"/>
    <x v="1"/>
    <n v="1038679.7369068626"/>
    <x v="5"/>
  </r>
  <r>
    <s v="Gødning"/>
    <s v="Vestdanmark"/>
    <x v="44"/>
    <x v="1"/>
    <n v="667.41809084363831"/>
    <x v="5"/>
  </r>
  <r>
    <s v="Gødning"/>
    <s v="Vestdanmark"/>
    <x v="42"/>
    <x v="1"/>
    <n v="401728.76679519669"/>
    <x v="5"/>
  </r>
  <r>
    <s v="Gødning"/>
    <s v="Vestdanmark"/>
    <x v="40"/>
    <x v="1"/>
    <n v="19634803.097663861"/>
    <x v="5"/>
  </r>
  <r>
    <s v="Gødning"/>
    <s v="Vestdanmark"/>
    <x v="15"/>
    <x v="1"/>
    <n v="759497.94854896027"/>
    <x v="5"/>
  </r>
  <r>
    <s v="Gødning"/>
    <s v="Vestdanmark"/>
    <x v="32"/>
    <x v="2"/>
    <n v="1154583.3414063647"/>
    <x v="5"/>
  </r>
  <r>
    <s v="Gødning"/>
    <s v="Vestdanmark"/>
    <x v="16"/>
    <x v="2"/>
    <n v="1018832.5202039856"/>
    <x v="5"/>
  </r>
  <r>
    <s v="Gødning"/>
    <s v="Vestdanmark"/>
    <x v="44"/>
    <x v="2"/>
    <n v="689.24253779859362"/>
    <x v="5"/>
  </r>
  <r>
    <s v="Gødning"/>
    <s v="Vestdanmark"/>
    <x v="42"/>
    <x v="2"/>
    <n v="420665.19876426988"/>
    <x v="5"/>
  </r>
  <r>
    <s v="Gødning"/>
    <s v="Vestdanmark"/>
    <x v="40"/>
    <x v="2"/>
    <n v="19034869.385293324"/>
    <x v="5"/>
  </r>
  <r>
    <s v="Gødning"/>
    <s v="Vestdanmark"/>
    <x v="15"/>
    <x v="2"/>
    <n v="675231.56821186934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174743.98704342762"/>
    <x v="5"/>
  </r>
  <r>
    <s v="Gødning"/>
    <s v="Østdanmark"/>
    <x v="16"/>
    <x v="1"/>
    <n v="73823.133813296707"/>
    <x v="5"/>
  </r>
  <r>
    <s v="Gødning"/>
    <s v="Østdanmark"/>
    <x v="44"/>
    <x v="1"/>
    <n v="56.016154012228355"/>
    <x v="5"/>
  </r>
  <r>
    <s v="Gødning"/>
    <s v="Østdanmark"/>
    <x v="42"/>
    <x v="1"/>
    <n v="54219.773738244621"/>
    <x v="5"/>
  </r>
  <r>
    <s v="Gødning"/>
    <s v="Østdanmark"/>
    <x v="40"/>
    <x v="1"/>
    <n v="3423109.5325496108"/>
    <x v="5"/>
  </r>
  <r>
    <s v="Gødning"/>
    <s v="Østdanmark"/>
    <x v="15"/>
    <x v="1"/>
    <n v="347707.00141996267"/>
    <x v="5"/>
  </r>
  <r>
    <s v="Gødning"/>
    <s v="Østdanmark"/>
    <x v="32"/>
    <x v="2"/>
    <n v="167295.79533098158"/>
    <x v="5"/>
  </r>
  <r>
    <s v="Gødning"/>
    <s v="Østdanmark"/>
    <x v="16"/>
    <x v="2"/>
    <n v="72412.512538599258"/>
    <x v="5"/>
  </r>
  <r>
    <s v="Gødning"/>
    <s v="Østdanmark"/>
    <x v="44"/>
    <x v="2"/>
    <n v="57.847871789484238"/>
    <x v="5"/>
  </r>
  <r>
    <s v="Gødning"/>
    <s v="Østdanmark"/>
    <x v="42"/>
    <x v="2"/>
    <n v="57097.370490994261"/>
    <x v="5"/>
  </r>
  <r>
    <s v="Gødning"/>
    <s v="Østdanmark"/>
    <x v="40"/>
    <x v="2"/>
    <n v="3389391.0223619263"/>
    <x v="5"/>
  </r>
  <r>
    <s v="Gødning"/>
    <s v="Østdanmark"/>
    <x v="15"/>
    <x v="2"/>
    <n v="329109.80308415229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371797.62097043003"/>
    <x v="3"/>
  </r>
  <r>
    <s v="Rapskageproduktion"/>
    <s v="Vestdanmark"/>
    <x v="26"/>
    <x v="2"/>
    <n v="370660.6274963881"/>
    <x v="3"/>
  </r>
  <r>
    <s v="Rapskageproduktion"/>
    <s v="Østdanmark"/>
    <x v="26"/>
    <x v="0"/>
    <n v="192563.22613808865"/>
    <x v="3"/>
  </r>
  <r>
    <s v="Rapskageproduktion"/>
    <s v="Østdanmark"/>
    <x v="26"/>
    <x v="1"/>
    <n v="110532.40398074606"/>
    <x v="3"/>
  </r>
  <r>
    <s v="Rapskageproduktion"/>
    <s v="Østdanmark"/>
    <x v="26"/>
    <x v="2"/>
    <n v="113182.04384415773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6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267</v>
      </c>
      <c r="B1" s="445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44" t="s">
        <v>266</v>
      </c>
      <c r="B4" s="444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46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14" sqref="A14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47" t="s">
        <v>293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13854810.878545959</v>
      </c>
      <c r="R36" s="342">
        <f>1-Q36/$Q$35</f>
        <v>0.30725945607270211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10362793.613451954</v>
      </c>
      <c r="R37" s="342">
        <f t="shared" ref="R37:R38" si="0">1-Q37/$Q$35</f>
        <v>0.48186031932740225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7767552.4134785812</v>
      </c>
      <c r="R38" s="342">
        <f t="shared" si="0"/>
        <v>0.61162237932607089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181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256</v>
      </c>
    </row>
    <row r="12" spans="1:1" x14ac:dyDescent="0.25">
      <c r="A12" s="381" t="s">
        <v>110</v>
      </c>
    </row>
    <row r="13" spans="1:1" x14ac:dyDescent="0.25">
      <c r="A13" s="355" t="s">
        <v>226</v>
      </c>
    </row>
    <row r="14" spans="1:1" s="168" customFormat="1" x14ac:dyDescent="0.25">
      <c r="A14" s="382" t="s">
        <v>207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203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220</v>
      </c>
    </row>
    <row r="26" spans="1:1" x14ac:dyDescent="0.25">
      <c r="A26" s="358" t="s">
        <v>202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223</v>
      </c>
    </row>
    <row r="30" spans="1:1" x14ac:dyDescent="0.25">
      <c r="A30" s="359" t="s">
        <v>199</v>
      </c>
    </row>
    <row r="31" spans="1:1" x14ac:dyDescent="0.25">
      <c r="A31" s="352" t="s">
        <v>222</v>
      </c>
    </row>
    <row r="32" spans="1:1" x14ac:dyDescent="0.25">
      <c r="A32" s="415" t="s">
        <v>162</v>
      </c>
    </row>
    <row r="33" spans="1:1" x14ac:dyDescent="0.25">
      <c r="A33" s="361" t="s">
        <v>192</v>
      </c>
    </row>
    <row r="34" spans="1:1" x14ac:dyDescent="0.25">
      <c r="A34" s="356" t="s">
        <v>218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193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305</v>
      </c>
    </row>
    <row r="55" spans="1:1" x14ac:dyDescent="0.25">
      <c r="A55" s="389" t="s">
        <v>306</v>
      </c>
    </row>
    <row r="56" spans="1:1" x14ac:dyDescent="0.25">
      <c r="A56" s="364" t="s">
        <v>308</v>
      </c>
    </row>
    <row r="57" spans="1:1" x14ac:dyDescent="0.25">
      <c r="A57" s="349" t="s">
        <v>310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234</v>
      </c>
    </row>
    <row r="61" spans="1:1" x14ac:dyDescent="0.25">
      <c r="A61" s="394" t="s">
        <v>227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175</v>
      </c>
    </row>
    <row r="65" spans="1:8" x14ac:dyDescent="0.25">
      <c r="A65" s="373" t="s">
        <v>176</v>
      </c>
    </row>
    <row r="66" spans="1:8" x14ac:dyDescent="0.25">
      <c r="A66" s="374" t="s">
        <v>177</v>
      </c>
    </row>
    <row r="67" spans="1:8" x14ac:dyDescent="0.25">
      <c r="A67" s="375" t="s">
        <v>178</v>
      </c>
    </row>
    <row r="68" spans="1:8" x14ac:dyDescent="0.25">
      <c r="A68" s="376" t="s">
        <v>179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330</v>
      </c>
    </row>
    <row r="78" spans="1:8" x14ac:dyDescent="0.25">
      <c r="A78" s="351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D10" sqref="D10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140625" style="1" bestFit="1" customWidth="1"/>
    <col min="4" max="4" width="11" style="1" bestFit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v>61600</v>
      </c>
      <c r="D5" s="9">
        <v>173600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27" sqref="D27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v>2030</v>
      </c>
      <c r="E10" s="84"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v>2030</v>
      </c>
      <c r="E15" s="84"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0.74345000000000006</v>
      </c>
      <c r="E17" s="3"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v>2030</v>
      </c>
      <c r="E21" s="84"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320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0.40253334285647835</v>
      </c>
      <c r="E32" s="90"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3.0976273829928767E-2</v>
      </c>
      <c r="E33" s="90"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4.5329688585482669E-2</v>
      </c>
      <c r="E34" s="90"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5.2060865589185204E-3</v>
      </c>
      <c r="E36" s="90"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3.3466912404096723E-2</v>
      </c>
      <c r="E38" s="90"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6.7759287296729281E-2</v>
      </c>
      <c r="E39" s="90"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1.7968670218625631E-2</v>
      </c>
      <c r="E41" s="90"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7.0772837129970206E-2</v>
      </c>
      <c r="E45" s="90"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237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4" sqref="D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0</v>
      </c>
      <c r="D13" s="8">
        <v>0</v>
      </c>
    </row>
    <row r="14" spans="1:4" x14ac:dyDescent="0.25">
      <c r="A14" s="2" t="s">
        <v>176</v>
      </c>
      <c r="B14" s="7">
        <v>0</v>
      </c>
      <c r="C14" s="8">
        <v>1</v>
      </c>
      <c r="D14" s="8">
        <v>1</v>
      </c>
    </row>
    <row r="15" spans="1:4" x14ac:dyDescent="0.25">
      <c r="A15" s="2" t="s">
        <v>177</v>
      </c>
      <c r="B15" s="7">
        <v>0</v>
      </c>
      <c r="C15" s="8">
        <v>0</v>
      </c>
      <c r="D15" s="8">
        <v>0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53" t="s">
        <v>315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232814.06355054764</v>
      </c>
      <c r="J5" s="10">
        <f>SUMIFS('Resultat-Produktion &amp; forbrug'!$N$3:$N$1000,'Resultat-Produktion &amp; forbrug'!$A$3:$A$1000,Adfærd!$G5,'Resultat-Produktion &amp; forbrug'!$D$3:$D$1000,Adfærd!J$4)</f>
        <v>234032.25545686603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322</v>
      </c>
      <c r="G2" s="460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0.89030850260522276</v>
      </c>
      <c r="AC3" s="230">
        <f>SUM(E12:E14)/SUM(E12:E15)</f>
        <v>0.88291506599507918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v>0.9</v>
      </c>
      <c r="E4" s="155"/>
      <c r="F4" s="171"/>
      <c r="G4" s="172"/>
      <c r="N4" s="245"/>
      <c r="Z4" s="345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0.44109208426101976</v>
      </c>
      <c r="AC5" s="346">
        <f t="shared" si="0"/>
        <v>0.43061813650898434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0.35540328821589312</v>
      </c>
      <c r="AC6" s="346">
        <f t="shared" si="0"/>
        <v>0.35548628419548717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323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12426575.77002522</v>
      </c>
      <c r="E12" s="130">
        <f>SUMIFS('Resultater - Danmark'!J$3:J$504,'Resultater - Danmark'!$F$3:$F$504,$A12)*D3</f>
        <v>11896912.230636118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1380730.6411139127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1321879.1367373448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0.44109208426101976</v>
      </c>
      <c r="L12" s="131">
        <f t="shared" ref="L12:L28" si="3">E12/E$29</f>
        <v>0.43061813650898434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10012525.836481437</v>
      </c>
      <c r="E13" s="133">
        <f>SUMIFS('Resultater - Danmark'!J$3:J$504,'Resultater - Danmark'!$F$3:$F$504,$A13)*D4</f>
        <v>9821205.2946832664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1112502.8707201593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1091245.0327425841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0.35540328821589312</v>
      </c>
      <c r="L13" s="134">
        <f t="shared" si="3"/>
        <v>0.35548628419548717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6510.9082037028029</v>
      </c>
      <c r="E14" s="133">
        <f>SUMIFS('Resultater - Danmark'!J$3:J$504,'Resultater - Danmark'!$F$3:$F$504,$A14)*D5</f>
        <v>6723.8136862927013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723.43424485586638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747.09040958807782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2.3111033346216928E-4</v>
      </c>
      <c r="L14" s="134">
        <f t="shared" si="3"/>
        <v>2.4337374805278808E-4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2765437.8672976275</v>
      </c>
      <c r="E15" s="133">
        <f>SUMIFS('Resultater - Danmark'!J$3:J$504,'Resultater - Danmark'!$F$3:$F$504,$A15)*D6</f>
        <v>2880969.7698136591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4526444.2578007793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4715545.854665623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9.8161615504975444E-2</v>
      </c>
      <c r="L15" s="134">
        <f t="shared" si="3"/>
        <v>0.10427897672651332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1204392.371220411</v>
      </c>
      <c r="E16" s="133">
        <f>SUMIFS('Resultater - Danmark'!J$3:J$504,'Resultater - Danmark'!$F$3:$F$504,$A16)*D7</f>
        <v>1262014.3338818299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1204392.371220411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1262014.3338818299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4.2750951760269572E-2</v>
      </c>
      <c r="L16" s="134">
        <f t="shared" si="3"/>
        <v>4.567960578076511E-2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1.2920318210095623E-2</v>
      </c>
      <c r="L18" s="134">
        <f t="shared" si="3"/>
        <v>1.3384370631384297E-2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-74189.67769150075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-73602.891942499205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2.5768863776553796E-2</v>
      </c>
      <c r="L19" s="134">
        <f t="shared" si="3"/>
        <v>2.6170714420721275E-2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2423121.629534869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2193266.4540293398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2.6953431859377216E-3</v>
      </c>
      <c r="L20" s="134">
        <f t="shared" si="3"/>
        <v>2.7484911163310186E-3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1301408.5619041431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1340610.4561460488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1.3438735351700443E-4</v>
      </c>
      <c r="L21" s="134">
        <f t="shared" si="3"/>
        <v>1.3703726086376639E-4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25219000.179414645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25879648.292538591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3.0411794208337001E-3</v>
      </c>
      <c r="L22" s="134">
        <f t="shared" si="3"/>
        <v>3.1011466981048369E-3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2216264.0662890263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2337396.8844828466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1.1714559094506843E-2</v>
      </c>
      <c r="L23" s="134">
        <f t="shared" si="3"/>
        <v>1.1945551783894708E-2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4797437.9011688586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4815746.5352901667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1.0167791181971981E-3</v>
      </c>
      <c r="L24" s="134">
        <f t="shared" si="3"/>
        <v>1.0368284039732141E-3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2.7686776477354319E-6</v>
      </c>
      <c r="L25" s="134">
        <f t="shared" si="3"/>
        <v>2.8232716184294185E-6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5.0667510870903978E-3</v>
      </c>
      <c r="L26" s="134">
        <f t="shared" si="3"/>
        <v>5.1666594533057953E-3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28172293.753228396</v>
      </c>
      <c r="E29" s="142">
        <f>SUM(E12:E28)</f>
        <v>27627522.442701165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9.3698270570963679E-2</v>
      </c>
      <c r="E30" s="146">
        <f>SUMPRODUCT(E12:E28,$H$12:$H$28)/E29</f>
        <v>9.4952032922386728E-2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1.5906904987054743E-2</v>
      </c>
      <c r="E31" s="146">
        <f>SUM(E21:E24)/E29</f>
        <v>1.6220564146836525E-2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622657993.09082103</v>
      </c>
      <c r="E32" s="123">
        <f>SUMPRODUCT(E12:E28,$I$12:$I$28)</f>
        <v>618917904.12527752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22.353421951960478</v>
      </c>
      <c r="E33" s="123">
        <f>E32*[1]Energiindhold!$C$10</f>
        <v>22.219152758097465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10853879.88663437</v>
      </c>
      <c r="E39" s="130">
        <f>SUMIFS('Resultater - Vestdanmark'!J$3:J$504,'Resultater - Vestdanmark'!$F$3:$F$504,$A39)*D3</f>
        <v>10391250.072657285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1572695.883390849</v>
      </c>
      <c r="M39" s="130">
        <f>SUMIFS('Resultater - Østdanmark'!J$3:J$504,'Resultater - Østdanmark'!$F$3:$F$504,$A39)*D3</f>
        <v>1505662.1579788346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9348117.6321617663</v>
      </c>
      <c r="E40" s="133">
        <f>SUMIFS('Resultater - Vestdanmark'!J$3:J$504,'Resultater - Vestdanmark'!$F$3:$F$504,$A40)*D4</f>
        <v>9169492.6818358731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664408.20431967056</v>
      </c>
      <c r="M40" s="133">
        <f>SUMIFS('Resultater - Østdanmark'!J$3:J$504,'Resultater - Østdanmark'!$F$3:$F$504,$A40)*D4</f>
        <v>651712.6128473935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6006.7628175927466</v>
      </c>
      <c r="E41" s="133">
        <f>SUMIFS('Resultater - Vestdanmark'!J$3:J$504,'Resultater - Vestdanmark'!$F$3:$F$504,$A41)*D5</f>
        <v>6203.1828401873436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504.14538611005531</v>
      </c>
      <c r="M41" s="133">
        <f>SUMIFS('Resultater - Østdanmark'!J$3:J$504,'Resultater - Østdanmark'!$F$3:$F$504,$A41)*D5</f>
        <v>520.63084610535827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1497865.6247316466</v>
      </c>
      <c r="E42" s="133">
        <f>SUMIFS('Resultater - Vestdanmark'!J$3:J$504,'Resultater - Vestdanmark'!$F$3:$F$504,$A42)*D6</f>
        <v>1554136.2730559006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1267572.2425659813</v>
      </c>
      <c r="M42" s="133">
        <f>SUMIFS('Resultater - Østdanmark'!J$3:J$504,'Resultater - Østdanmark'!$F$3:$F$504,$A42)*D6</f>
        <v>1326833.4967577588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1061170.3273835385</v>
      </c>
      <c r="E43" s="133">
        <f>SUMIFS('Resultater - Vestdanmark'!J$3:J$504,'Resultater - Vestdanmark'!$F$3:$F$504,$A43)*D7</f>
        <v>1111191.0910754299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143222.04383687259</v>
      </c>
      <c r="M43" s="133">
        <f>SUMIFS('Resultater - Østdanmark'!J$3:J$504,'Resultater - Østdanmark'!$F$3:$F$504,$A43)*D7</f>
        <v>150823.24280639994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508461.98144503916</v>
      </c>
      <c r="E46" s="133">
        <f>SUMIFS('Resultater - Vestdanmark'!J$3:J$504,'Resultater - Vestdanmark'!$F$3:$F$504,$A46)/SUMIFS('Resultater - Danmark'!J$3:J$504,'Resultater - Danmark'!$F$3:$F$504,$A46)*E19</f>
        <v>505095.54922592157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217506.01855496093</v>
      </c>
      <c r="M46" s="133">
        <f>SUMIFS('Resultater - Østdanmark'!J$3:J$504,'Resultater - Østdanmark'!$F$3:$F$504,$A46)/SUMIFS('Resultater - Danmark'!J$3:J$504,'Resultater - Danmark'!$F$3:$F$504,$A46)*E19</f>
        <v>217936.45077407858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56919.465613311506</v>
      </c>
      <c r="E47" s="133">
        <f>SUMIFS('Resultater - Vestdanmark'!J$3:J$504,'Resultater - Vestdanmark'!$F$3:$F$504,$A47)/SUMIFS('Resultater - Danmark'!J$3:J$504,'Resultater - Danmark'!$F$3:$F$504,$A47)*E20</f>
        <v>56363.143589277955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19014.534386688534</v>
      </c>
      <c r="M47" s="133">
        <f>SUMIFS('Resultater - Østdanmark'!J$3:J$504,'Resultater - Østdanmark'!$F$3:$F$504,$A47)/SUMIFS('Resultater - Danmark'!J$3:J$504,'Resultater - Danmark'!$F$3:$F$504,$A47)*E20</f>
        <v>19570.856410722019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23989918.321113184</v>
      </c>
      <c r="E56" s="142">
        <f ca="1">SUM(E39:E55)</f>
        <v>23451666.702753257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4182375.4321152167</v>
      </c>
      <c r="M56" s="142">
        <f ca="1">SUM(M39:M55)</f>
        <v>4175855.7399479169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9.095646080329492E-2</v>
      </c>
      <c r="E57" s="146">
        <f ca="1">SUMPRODUCT(E39:E55,$F$39:$F$55)/E56</f>
        <v>9.2187188659594549E-2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0.10942516870481635</v>
      </c>
      <c r="M57" s="146">
        <f ca="1">SUMPRODUCT(M39:M55,$N$39:$N$55)/M56</f>
        <v>0.1104794386025527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1.4513554845206923E-2</v>
      </c>
      <c r="E58" s="146">
        <f ca="1">SUM(E48:E51)/E56</f>
        <v>1.4762925910575759E-2</v>
      </c>
      <c r="I58" s="145" t="s">
        <v>160</v>
      </c>
      <c r="K58" s="146">
        <f ca="1">SUM(K48:K51)/K56</f>
        <v>1.898804560837036E-2</v>
      </c>
      <c r="L58" s="146">
        <f ca="1">SUM(L48:L51)/L56</f>
        <v>2.3899099049541229E-2</v>
      </c>
      <c r="M58" s="146">
        <f ca="1">SUM(M48:M51)/M56</f>
        <v>2.4406681728188339E-2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505790517.60277271</v>
      </c>
      <c r="E59" s="123">
        <f ca="1">SUMPRODUCT(E39:E55,$I$12:$I$28)</f>
        <v>501122761.30297709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116867475.48804837</v>
      </c>
      <c r="M59" s="123">
        <f ca="1">SUMPRODUCT(M39:M55,$I$12:$I$28)</f>
        <v>117795142.82230058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18.157879581939543</v>
      </c>
      <c r="E60" s="123">
        <f ca="1">E59*[1]Energiindhold!$C$10</f>
        <v>17.99030713077688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4.1955423700209371</v>
      </c>
      <c r="M60" s="123">
        <f ca="1">M59*[1]Energiindhold!$C$10</f>
        <v>4.2288456273205917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4" t="s">
        <v>349</v>
      </c>
    </row>
    <row r="3" spans="1:10" x14ac:dyDescent="0.25">
      <c r="A3" s="436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5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5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2423121.629534869</v>
      </c>
      <c r="J4" s="435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2193266.4540293398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5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5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154345.60798437634</v>
      </c>
      <c r="J5" s="435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154829.65482897466</v>
      </c>
    </row>
    <row r="6" spans="1:10" x14ac:dyDescent="0.25">
      <c r="A6" s="306"/>
      <c r="G6" s="2" t="str">
        <f t="shared" si="0"/>
        <v>Træ til energi</v>
      </c>
      <c r="H6" s="435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5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1641575.358461577</v>
      </c>
      <c r="J6" s="435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1750479.8979828311</v>
      </c>
    </row>
    <row r="7" spans="1:10" ht="15.75" x14ac:dyDescent="0.25">
      <c r="A7" s="224" t="s">
        <v>292</v>
      </c>
      <c r="G7" s="2" t="str">
        <f t="shared" si="0"/>
        <v>Pil &amp; poppel</v>
      </c>
      <c r="H7" s="435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5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196601.20651859304</v>
      </c>
      <c r="J7" s="435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198579.43612733553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5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5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5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5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5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5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6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8">
        <f>SUMIFS('Forbrug af biomasse'!$E$2:$E$409,'Forbrug af biomasse'!$D$2:$D$409,'Forbrug til andet'!B$15,'Forbrug af biomasse'!$C$2:$C$409,'Forbrug til andet'!$A16,'Forbrug af biomasse'!$A$2:$A$409,"Materialer")</f>
        <v>0</v>
      </c>
      <c r="C16" s="348">
        <f>SUMIFS('Forbrug af biomasse'!$E$2:$E$409,'Forbrug af biomasse'!$D$2:$D$409,'Forbrug til andet'!C$15,'Forbrug af biomasse'!$C$2:$C$409,'Forbrug til andet'!$A16,'Forbrug af biomasse'!$A$2:$A$409,"Materialer")</f>
        <v>0</v>
      </c>
      <c r="D16" s="348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8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8">
        <f>SUMIFS('Forbrug af biomasse'!$E$2:$E$409,'Forbrug af biomasse'!$D$2:$D$409,'Forbrug til andet'!C$15,'Forbrug af biomasse'!$C$2:$C$409,'Forbrug til andet'!$A17,'Forbrug af biomasse'!$A$2:$A$409,"Materialer")</f>
        <v>0</v>
      </c>
      <c r="D17" s="348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biomasse'!$E$2:$E$409,'Forbrug af biomasse'!$D$2:$D$409,'Forbrug til andet'!B$15,'Forbrug af biomasse'!$C$2:$C$409,'Forbrug til andet'!$A18,'Forbrug af biomasse'!$A$2:$A$409,"Materialer")</f>
        <v>0</v>
      </c>
      <c r="C18" s="348">
        <f>SUMIFS('Forbrug af biomasse'!$E$2:$E$409,'Forbrug af biomasse'!$D$2:$D$409,'Forbrug til andet'!C$15,'Forbrug af biomasse'!$C$2:$C$409,'Forbrug til andet'!$A18,'Forbrug af biomasse'!$A$2:$A$409,"Materialer")</f>
        <v>0</v>
      </c>
      <c r="D18" s="348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8">
        <f>SUMIFS('Forbrug af biomasse'!$E$2:$E$409,'Forbrug af biomasse'!$D$2:$D$409,'Forbrug til andet'!B$15,'Forbrug af biomasse'!$C$2:$C$409,'Forbrug til andet'!$A19,'Forbrug af biomasse'!$A$2:$A$409,"Materialer")</f>
        <v>0</v>
      </c>
      <c r="C19" s="348">
        <f>SUMIFS('Forbrug af biomasse'!$E$2:$E$409,'Forbrug af biomasse'!$D$2:$D$409,'Forbrug til andet'!C$15,'Forbrug af biomasse'!$C$2:$C$409,'Forbrug til andet'!$A19,'Forbrug af biomasse'!$A$2:$A$409,"Materialer")</f>
        <v>0</v>
      </c>
      <c r="D19" s="348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8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8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8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3"/>
      <c r="C21" s="433"/>
      <c r="D21" s="433"/>
    </row>
    <row r="22" spans="1:4" ht="15.75" x14ac:dyDescent="0.25">
      <c r="A22" s="434" t="s">
        <v>348</v>
      </c>
    </row>
    <row r="23" spans="1:4" x14ac:dyDescent="0.25">
      <c r="A23" s="436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8">
        <v>0</v>
      </c>
      <c r="D24" s="418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8">
        <v>0</v>
      </c>
      <c r="D25" s="418">
        <v>0</v>
      </c>
    </row>
    <row r="26" spans="1:4" x14ac:dyDescent="0.25">
      <c r="A26" s="2" t="s">
        <v>119</v>
      </c>
      <c r="B26" s="115">
        <v>0</v>
      </c>
      <c r="C26" s="418">
        <v>0</v>
      </c>
      <c r="D26" s="418">
        <v>0</v>
      </c>
    </row>
    <row r="27" spans="1:4" x14ac:dyDescent="0.25">
      <c r="A27" s="2" t="str">
        <f>A11</f>
        <v>Pil &amp; poppel</v>
      </c>
      <c r="B27" s="115">
        <v>0</v>
      </c>
      <c r="C27" s="418">
        <v>0</v>
      </c>
      <c r="D27" s="418">
        <v>0</v>
      </c>
    </row>
    <row r="28" spans="1:4" x14ac:dyDescent="0.25">
      <c r="A28" s="2" t="str">
        <f>A12</f>
        <v>Have/parkaffald</v>
      </c>
      <c r="B28" s="115">
        <v>0</v>
      </c>
      <c r="C28" s="418">
        <v>0</v>
      </c>
      <c r="D28" s="418">
        <v>0</v>
      </c>
    </row>
    <row r="29" spans="1:4" x14ac:dyDescent="0.25">
      <c r="A29" s="2" t="str">
        <f>A13</f>
        <v>Bioaffald</v>
      </c>
      <c r="B29" s="115">
        <v>0</v>
      </c>
      <c r="C29" s="418">
        <v>0</v>
      </c>
      <c r="D29" s="418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10853879.88663437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9348117.6321617663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6006.7628175927466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56919.465613311506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10391250.072657285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9169492.6818358731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6203.1828401873436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56363.143589277955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1572695.883390849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664408.20431967056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504.14538611005531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19014.534386688534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1505662.1579788346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651712.6128473935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520.63084610535827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19570.856410722019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581579.9632190367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579210.80448009283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82816.687681498166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82449.939525946174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4574649.0044539375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618468.71483434096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51598.780380153592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1433600.0178498654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4525643.0291759707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171279.2848730098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9790151.9274066389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1212571.3389336092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31532.588010093863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3862742.0312364982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4574649.0044539375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618468.71483434096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51598.780380153592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1433600.0178498654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4525643.0291759707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171279.2848730098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9790151.9274066389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1212571.3389336092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31532.588010093863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3862742.0312364982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561497.65842248674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75911.558427530035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6333.2934029920762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175961.7081777011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555482.60888742993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21023.015601598698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1201654.4608093714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148832.39497031379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3870.3459684951581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474117.38114065683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561497.65842248686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75911.55842753005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6333.293402992078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175961.70817770113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555482.60888743005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21023.015601598701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1201654.4608093717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148832.39497031382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3870.345968495159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474117.381140657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1718383.5826301957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118975.23871053761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154113.19774513159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1270319.2592548286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393189.96929349634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704738.04690467322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35370.36927383874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42488.00877346145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371256.09920674853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114713.46881530106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1524930.120014648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118611.40079884419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154949.74904422625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1364632.0694843589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462686.21419248445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668336.33401469165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36218.254030130476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43629.687083109289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385847.82849847211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127046.30450353827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1205986.6540704854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1038679.7369068626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667.41809084363831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401728.76679519669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19634803.097663861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759497.94854896027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1154583.3414063647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1018832.5202039856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689.24253779859362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420665.19876426988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19034869.385293324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675231.56821186934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174743.98704342762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73823.133813296707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56.016154012228355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54219.773738244621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3423109.5325496108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347707.00141996267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167295.79533098158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72412.512538599258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57.847871789484238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57097.370490994261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3389391.0223619263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329109.80308415229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371797.62097043003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370660.6274963881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110532.40398074606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113182.04384415773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42578125" bestFit="1" customWidth="1"/>
    <col min="4" max="4" width="12" bestFit="1" customWidth="1"/>
    <col min="5" max="5" width="14.85546875" bestFit="1" customWidth="1"/>
    <col min="6" max="6" width="15.28515625" bestFit="1" customWidth="1"/>
    <col min="7" max="7" width="15.85546875" bestFit="1" customWidth="1"/>
    <col min="8" max="8" width="14.85546875" bestFit="1" customWidth="1"/>
    <col min="9" max="9" width="20" bestFit="1" customWidth="1"/>
    <col min="10" max="10" width="16.85546875" bestFit="1" customWidth="1"/>
    <col min="11" max="11" width="14.42578125" bestFit="1" customWidth="1"/>
    <col min="12" max="12" width="14.85546875" bestFit="1" customWidth="1"/>
    <col min="13" max="13" width="14.42578125" bestFit="1" customWidth="1"/>
    <col min="14" max="14" width="15.28515625" bestFit="1" customWidth="1"/>
    <col min="15" max="15" width="13.42578125" bestFit="1" customWidth="1"/>
    <col min="16" max="16" width="14.42578125" bestFit="1" customWidth="1"/>
    <col min="17" max="17" width="21" bestFit="1" customWidth="1"/>
    <col min="18" max="18" width="14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53759844.42032975</v>
      </c>
      <c r="D5" s="98">
        <v>0</v>
      </c>
      <c r="E5" s="98">
        <v>5265573.3331802879</v>
      </c>
      <c r="F5" s="98">
        <v>15380.634188344331</v>
      </c>
      <c r="G5" s="98">
        <v>91166621.787218571</v>
      </c>
      <c r="H5" s="98">
        <v>11154823.315793695</v>
      </c>
      <c r="I5" s="98">
        <v>2948427</v>
      </c>
      <c r="J5" s="98">
        <v>2014529.4000248979</v>
      </c>
      <c r="K5" s="98">
        <v>23161857.644517668</v>
      </c>
      <c r="L5" s="98">
        <v>36087479.034627445</v>
      </c>
      <c r="M5" s="98">
        <v>23331885.356517475</v>
      </c>
      <c r="N5" s="98">
        <v>605047.78132287296</v>
      </c>
      <c r="O5" s="98">
        <v>1644497.9248029687</v>
      </c>
      <c r="P5" s="98">
        <v>15500431.930417262</v>
      </c>
      <c r="Q5" s="98">
        <v>21925555.651256349</v>
      </c>
      <c r="R5" s="98">
        <v>44683097.778512597</v>
      </c>
      <c r="S5" s="98">
        <v>241276.5</v>
      </c>
      <c r="T5" s="98">
        <v>5003247.4634568831</v>
      </c>
      <c r="U5" s="98">
        <v>339408431.76547176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25898789.647342868</v>
      </c>
      <c r="D7" s="98">
        <v>0</v>
      </c>
      <c r="E7" s="98">
        <v>2408784.7424408221</v>
      </c>
      <c r="F7" s="98">
        <v>7234.3424485586684</v>
      </c>
      <c r="G7" s="98">
        <v>36296483.567630656</v>
      </c>
      <c r="H7" s="98">
        <v>3857832.553697275</v>
      </c>
      <c r="I7" s="98">
        <v>982809</v>
      </c>
      <c r="J7" s="98">
        <v>651778.32230849937</v>
      </c>
      <c r="K7" s="98">
        <v>6993509.1072690254</v>
      </c>
      <c r="L7" s="98">
        <v>11125028.707201596</v>
      </c>
      <c r="M7" s="98">
        <v>7627415.7043524273</v>
      </c>
      <c r="N7" s="98">
        <v>196601.20651859304</v>
      </c>
      <c r="O7" s="98">
        <v>482330.02495117608</v>
      </c>
      <c r="P7" s="98">
        <v>6435644.6271964246</v>
      </c>
      <c r="Q7" s="98">
        <v>7291882.1250984073</v>
      </c>
      <c r="R7" s="98">
        <v>13807306.411139132</v>
      </c>
      <c r="S7" s="98">
        <v>120600</v>
      </c>
      <c r="T7" s="98">
        <v>1641575.358461577</v>
      </c>
      <c r="U7" s="98">
        <v>126189600.41979977</v>
      </c>
    </row>
    <row r="8" spans="1:21" x14ac:dyDescent="0.25">
      <c r="A8" s="79">
        <v>2050</v>
      </c>
      <c r="B8" s="98">
        <v>369776.8151095995</v>
      </c>
      <c r="C8" s="98">
        <v>25397981.38157519</v>
      </c>
      <c r="D8" s="98">
        <v>0</v>
      </c>
      <c r="E8" s="98">
        <v>2524028.6677636597</v>
      </c>
      <c r="F8" s="98">
        <v>7470.90409588078</v>
      </c>
      <c r="G8" s="98">
        <v>36957131.680754602</v>
      </c>
      <c r="H8" s="98">
        <v>3625241.4712972497</v>
      </c>
      <c r="I8" s="98">
        <v>982809</v>
      </c>
      <c r="J8" s="98">
        <v>649429.10805750091</v>
      </c>
      <c r="K8" s="98">
        <v>7056262.6880902732</v>
      </c>
      <c r="L8" s="98">
        <v>10912450.327425851</v>
      </c>
      <c r="M8" s="98">
        <v>7748548.5225462476</v>
      </c>
      <c r="N8" s="98">
        <v>198579.43612733553</v>
      </c>
      <c r="O8" s="98">
        <v>483842.67134054581</v>
      </c>
      <c r="P8" s="98">
        <v>6453953.2613177337</v>
      </c>
      <c r="Q8" s="98">
        <v>7596515.6244792826</v>
      </c>
      <c r="R8" s="98">
        <v>13218791.367373465</v>
      </c>
      <c r="S8" s="98">
        <v>120600</v>
      </c>
      <c r="T8" s="98">
        <v>1750479.8979828311</v>
      </c>
      <c r="U8" s="98">
        <v>126053892.82533725</v>
      </c>
    </row>
    <row r="9" spans="1:21" x14ac:dyDescent="0.25">
      <c r="A9" s="78" t="s">
        <v>339</v>
      </c>
      <c r="B9" s="98"/>
      <c r="C9" s="98">
        <v>54285664.77337721</v>
      </c>
      <c r="D9" s="98"/>
      <c r="E9" s="98">
        <v>1757476.1026458484</v>
      </c>
      <c r="F9" s="98">
        <v>5912.0246544439442</v>
      </c>
      <c r="G9" s="98">
        <v>35723370.761702038</v>
      </c>
      <c r="H9" s="98">
        <v>4415138.7129546544</v>
      </c>
      <c r="I9" s="98"/>
      <c r="J9" s="98"/>
      <c r="K9" s="98">
        <v>16873130.135453977</v>
      </c>
      <c r="L9" s="98">
        <v>11900238.236796077</v>
      </c>
      <c r="M9" s="98">
        <v>16513658.323706053</v>
      </c>
      <c r="N9" s="98"/>
      <c r="O9" s="98"/>
      <c r="P9" s="98">
        <v>4163536.9465407887</v>
      </c>
      <c r="Q9" s="98"/>
      <c r="R9" s="98">
        <v>17444740.444517922</v>
      </c>
      <c r="S9" s="98">
        <v>0</v>
      </c>
      <c r="T9" s="98"/>
      <c r="U9" s="98">
        <v>163082866.46234903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23057912.630213473</v>
      </c>
      <c r="D11" s="98"/>
      <c r="E11" s="98">
        <v>455948.54053344129</v>
      </c>
      <c r="F11" s="98">
        <v>723.43424485586661</v>
      </c>
      <c r="G11" s="98">
        <v>10991806.388216011</v>
      </c>
      <c r="H11" s="98">
        <v>1358776.9241624058</v>
      </c>
      <c r="I11" s="98"/>
      <c r="J11" s="98"/>
      <c r="K11" s="98">
        <v>5136146.6628764244</v>
      </c>
      <c r="L11" s="98">
        <v>1112502.8707201593</v>
      </c>
      <c r="M11" s="98">
        <v>5081125.638063401</v>
      </c>
      <c r="N11" s="98"/>
      <c r="O11" s="98"/>
      <c r="P11" s="98">
        <v>1609561.7260275665</v>
      </c>
      <c r="Q11" s="98"/>
      <c r="R11" s="98">
        <v>1380730.6411139129</v>
      </c>
      <c r="S11" s="98">
        <v>0</v>
      </c>
      <c r="T11" s="98"/>
      <c r="U11" s="98">
        <v>50185235.456171654</v>
      </c>
    </row>
    <row r="12" spans="1:21" x14ac:dyDescent="0.25">
      <c r="A12" s="79">
        <v>2050</v>
      </c>
      <c r="B12" s="98"/>
      <c r="C12" s="98">
        <v>22424260.40765525</v>
      </c>
      <c r="D12" s="98"/>
      <c r="E12" s="98">
        <v>477762.56925526413</v>
      </c>
      <c r="F12" s="98">
        <v>747.09040958807782</v>
      </c>
      <c r="G12" s="98">
        <v>10991806.388216011</v>
      </c>
      <c r="H12" s="98">
        <v>1356041.0172679098</v>
      </c>
      <c r="I12" s="98"/>
      <c r="J12" s="98"/>
      <c r="K12" s="98">
        <v>5136146.6628764244</v>
      </c>
      <c r="L12" s="98">
        <v>1091245.0327425848</v>
      </c>
      <c r="M12" s="98">
        <v>5081125.638063401</v>
      </c>
      <c r="N12" s="98"/>
      <c r="O12" s="98"/>
      <c r="P12" s="98">
        <v>1609561.7260275665</v>
      </c>
      <c r="Q12" s="98"/>
      <c r="R12" s="98">
        <v>1321879.1367373462</v>
      </c>
      <c r="S12" s="98">
        <v>0</v>
      </c>
      <c r="T12" s="98"/>
      <c r="U12" s="98">
        <v>49490575.669251345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3223493.7051022411</v>
      </c>
      <c r="F13" s="98">
        <v>17676.221889995504</v>
      </c>
      <c r="G13" s="98">
        <v>257031</v>
      </c>
      <c r="H13" s="98">
        <v>227801.99999999997</v>
      </c>
      <c r="I13" s="98">
        <v>234</v>
      </c>
      <c r="J13" s="98">
        <v>2444654</v>
      </c>
      <c r="K13" s="98">
        <v>11358</v>
      </c>
      <c r="L13" s="98">
        <v>24187240.797831371</v>
      </c>
      <c r="M13" s="98">
        <v>990078</v>
      </c>
      <c r="N13" s="98"/>
      <c r="O13" s="98"/>
      <c r="P13" s="98">
        <v>85934.999999999985</v>
      </c>
      <c r="Q13" s="98">
        <v>8315241.6371112876</v>
      </c>
      <c r="R13" s="98">
        <v>27238357.333994672</v>
      </c>
      <c r="S13" s="98">
        <v>0</v>
      </c>
      <c r="T13" s="98"/>
      <c r="U13" s="98">
        <v>68462007.695929572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1204392.371220411</v>
      </c>
      <c r="F15" s="98">
        <v>6510.908203702802</v>
      </c>
      <c r="G15" s="98">
        <v>85677</v>
      </c>
      <c r="H15" s="98">
        <v>75934.000000000044</v>
      </c>
      <c r="I15" s="98">
        <v>78</v>
      </c>
      <c r="J15" s="98">
        <v>725968.00000000012</v>
      </c>
      <c r="K15" s="98">
        <v>3785.9999999999995</v>
      </c>
      <c r="L15" s="98">
        <v>10012525.836481437</v>
      </c>
      <c r="M15" s="98">
        <v>330026</v>
      </c>
      <c r="N15" s="98"/>
      <c r="O15" s="98"/>
      <c r="P15" s="98">
        <v>28644.999999999996</v>
      </c>
      <c r="Q15" s="98">
        <v>2765437.867297628</v>
      </c>
      <c r="R15" s="98">
        <v>12426575.77002522</v>
      </c>
      <c r="S15" s="98">
        <v>0</v>
      </c>
      <c r="T15" s="98"/>
      <c r="U15" s="98">
        <v>28029551.7532284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1262014.3338818299</v>
      </c>
      <c r="F16" s="98">
        <v>6723.8136862927022</v>
      </c>
      <c r="G16" s="98">
        <v>85677.000000000058</v>
      </c>
      <c r="H16" s="98">
        <v>75933.999999999971</v>
      </c>
      <c r="I16" s="98">
        <v>78</v>
      </c>
      <c r="J16" s="98">
        <v>723032.00000000012</v>
      </c>
      <c r="K16" s="98">
        <v>3786.0000000000005</v>
      </c>
      <c r="L16" s="98">
        <v>9821205.2946832664</v>
      </c>
      <c r="M16" s="98">
        <v>330026</v>
      </c>
      <c r="N16" s="98"/>
      <c r="O16" s="98"/>
      <c r="P16" s="98">
        <v>28644.999999999996</v>
      </c>
      <c r="Q16" s="98">
        <v>2880969.7698136596</v>
      </c>
      <c r="R16" s="98">
        <v>11896912.23063612</v>
      </c>
      <c r="S16" s="98">
        <v>0</v>
      </c>
      <c r="T16" s="98"/>
      <c r="U16" s="98">
        <v>27484780.442701168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1644497.9248029687</v>
      </c>
      <c r="P29" s="98"/>
      <c r="Q29" s="98"/>
      <c r="R29" s="98"/>
      <c r="S29" s="98">
        <v>0</v>
      </c>
      <c r="T29" s="98"/>
      <c r="U29" s="98">
        <v>3302880.2067910978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482330.02495117608</v>
      </c>
      <c r="P31" s="98"/>
      <c r="Q31" s="98"/>
      <c r="R31" s="98"/>
      <c r="S31" s="98">
        <v>0</v>
      </c>
      <c r="T31" s="98"/>
      <c r="U31" s="98">
        <v>1034497.9074396342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483842.67134054581</v>
      </c>
      <c r="P32" s="98"/>
      <c r="Q32" s="98"/>
      <c r="R32" s="98"/>
      <c r="S32" s="98">
        <v>0</v>
      </c>
      <c r="T32" s="98"/>
      <c r="U32" s="98">
        <v>1059562.2404083456</v>
      </c>
    </row>
    <row r="33" spans="1:21" x14ac:dyDescent="0.25">
      <c r="A33" s="78" t="s">
        <v>342</v>
      </c>
      <c r="B33" s="98">
        <v>-370459.88762915437</v>
      </c>
      <c r="C33" s="98">
        <v>9045127.0632908531</v>
      </c>
      <c r="D33" s="98">
        <v>0</v>
      </c>
      <c r="E33" s="98">
        <v>2884913.6024563927</v>
      </c>
      <c r="F33" s="98">
        <v>0</v>
      </c>
      <c r="G33" s="98">
        <v>55186220.02551654</v>
      </c>
      <c r="H33" s="98">
        <v>6511882.6028390396</v>
      </c>
      <c r="I33" s="98">
        <v>2948193</v>
      </c>
      <c r="J33" s="98">
        <v>-430124.59997510223</v>
      </c>
      <c r="K33" s="98">
        <v>4618987.2270755647</v>
      </c>
      <c r="L33" s="98">
        <v>0</v>
      </c>
      <c r="M33" s="98">
        <v>5828149.0328114238</v>
      </c>
      <c r="N33" s="98">
        <v>605047.78132287296</v>
      </c>
      <c r="O33" s="98">
        <v>0</v>
      </c>
      <c r="P33" s="98">
        <v>11250959.983876474</v>
      </c>
      <c r="Q33" s="98">
        <v>13610314.014145063</v>
      </c>
      <c r="R33" s="98">
        <v>0</v>
      </c>
      <c r="S33" s="98">
        <v>241276.5</v>
      </c>
      <c r="T33" s="98">
        <v>5003247.4634568831</v>
      </c>
      <c r="U33" s="98">
        <v>116933733.80918685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2840877.0171293984</v>
      </c>
      <c r="D35" s="98">
        <v>0</v>
      </c>
      <c r="E35" s="98">
        <v>748443.83068696968</v>
      </c>
      <c r="F35" s="98">
        <v>0</v>
      </c>
      <c r="G35" s="98">
        <v>25219000.179414645</v>
      </c>
      <c r="H35" s="98">
        <v>2423121.629534869</v>
      </c>
      <c r="I35" s="98">
        <v>982731</v>
      </c>
      <c r="J35" s="98">
        <v>-74189.67769150075</v>
      </c>
      <c r="K35" s="98">
        <v>1301408.5619041428</v>
      </c>
      <c r="L35" s="98">
        <v>0</v>
      </c>
      <c r="M35" s="98">
        <v>2216264.0662890263</v>
      </c>
      <c r="N35" s="98">
        <v>196601.20651859304</v>
      </c>
      <c r="O35" s="98">
        <v>0</v>
      </c>
      <c r="P35" s="98">
        <v>4797437.9011688586</v>
      </c>
      <c r="Q35" s="98">
        <v>4526444.2578007793</v>
      </c>
      <c r="R35" s="98">
        <v>0</v>
      </c>
      <c r="S35" s="98">
        <v>120600</v>
      </c>
      <c r="T35" s="98">
        <v>1641575.358461577</v>
      </c>
      <c r="U35" s="98">
        <v>46940315.302960098</v>
      </c>
    </row>
    <row r="36" spans="1:21" x14ac:dyDescent="0.25">
      <c r="A36" s="79">
        <v>2050</v>
      </c>
      <c r="B36" s="98">
        <v>-0.18489040050189942</v>
      </c>
      <c r="C36" s="98">
        <v>2973720.9739199411</v>
      </c>
      <c r="D36" s="98">
        <v>0</v>
      </c>
      <c r="E36" s="98">
        <v>784251.76462656562</v>
      </c>
      <c r="F36" s="98">
        <v>0</v>
      </c>
      <c r="G36" s="98">
        <v>25879648.292538591</v>
      </c>
      <c r="H36" s="98">
        <v>2193266.4540293394</v>
      </c>
      <c r="I36" s="98">
        <v>982731</v>
      </c>
      <c r="J36" s="98">
        <v>-73602.891942499205</v>
      </c>
      <c r="K36" s="98">
        <v>1340610.4561460484</v>
      </c>
      <c r="L36" s="98">
        <v>0</v>
      </c>
      <c r="M36" s="98">
        <v>2337396.8844828471</v>
      </c>
      <c r="N36" s="98">
        <v>198579.43612733553</v>
      </c>
      <c r="O36" s="98">
        <v>0</v>
      </c>
      <c r="P36" s="98">
        <v>4815746.5352901667</v>
      </c>
      <c r="Q36" s="98">
        <v>4715545.854665624</v>
      </c>
      <c r="R36" s="98">
        <v>0</v>
      </c>
      <c r="S36" s="98">
        <v>120600</v>
      </c>
      <c r="T36" s="98">
        <v>1750479.8979828311</v>
      </c>
      <c r="U36" s="98">
        <v>48018974.472976379</v>
      </c>
    </row>
    <row r="37" spans="1:21" x14ac:dyDescent="0.25">
      <c r="A37" s="78" t="s">
        <v>61</v>
      </c>
      <c r="B37" s="98">
        <v>1991300.9216755275</v>
      </c>
      <c r="C37" s="98">
        <v>117090636.25699781</v>
      </c>
      <c r="D37" s="98">
        <v>0</v>
      </c>
      <c r="E37" s="98">
        <v>13131456.743384769</v>
      </c>
      <c r="F37" s="98">
        <v>38968.880732783779</v>
      </c>
      <c r="G37" s="98">
        <v>182333243.57443714</v>
      </c>
      <c r="H37" s="98">
        <v>22309646.63158739</v>
      </c>
      <c r="I37" s="98">
        <v>5896854</v>
      </c>
      <c r="J37" s="98">
        <v>4029058.8000497962</v>
      </c>
      <c r="K37" s="98">
        <v>46323715.289035343</v>
      </c>
      <c r="L37" s="98">
        <v>72174958.06925489</v>
      </c>
      <c r="M37" s="98">
        <v>46663770.713034943</v>
      </c>
      <c r="N37" s="98">
        <v>1210095.5626457459</v>
      </c>
      <c r="O37" s="98">
        <v>3288995.8496059375</v>
      </c>
      <c r="P37" s="98">
        <v>31000863.860834524</v>
      </c>
      <c r="Q37" s="98">
        <v>43851111.302512698</v>
      </c>
      <c r="R37" s="98">
        <v>89366195.557025194</v>
      </c>
      <c r="S37" s="98">
        <v>482553</v>
      </c>
      <c r="T37" s="98">
        <v>10006494.926913764</v>
      </c>
      <c r="U37" s="98">
        <v>691189919.93972814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7" t="s">
        <v>172</v>
      </c>
      <c r="B1" s="420" t="s">
        <v>64</v>
      </c>
      <c r="C1" s="420" t="s">
        <v>128</v>
      </c>
      <c r="D1" s="420" t="s">
        <v>58</v>
      </c>
      <c r="E1" s="420" t="s">
        <v>155</v>
      </c>
      <c r="F1" s="428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9" t="s">
        <v>344</v>
      </c>
      <c r="B2" s="420" t="s">
        <v>23</v>
      </c>
      <c r="C2" s="420" t="str">
        <f>'Forbrug til andet'!A9</f>
        <v>Halm</v>
      </c>
      <c r="D2" s="420">
        <f t="shared" ref="D2:D7" si="0">År1</f>
        <v>2019</v>
      </c>
      <c r="E2" s="439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8" t="str">
        <f>IFERROR(VLOOKUP(A2,'Oversættelse til tabel'!$A$2:$B$14,2,FALSE),"")</f>
        <v>Antaget til KV, husholdninger og industri</v>
      </c>
      <c r="G2" s="421"/>
      <c r="H2" s="187"/>
      <c r="J2" s="153" t="s">
        <v>352</v>
      </c>
    </row>
    <row r="3" spans="1:14" s="103" customFormat="1" x14ac:dyDescent="0.25">
      <c r="A3" s="422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40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9" t="str">
        <f>IFERROR(VLOOKUP(A3,'Oversættelse til tabel'!$A$2:$B$14,2,FALSE),"")</f>
        <v>Antaget til KV, husholdninger og industri</v>
      </c>
      <c r="G3" s="423"/>
      <c r="H3" s="187"/>
    </row>
    <row r="4" spans="1:14" s="103" customFormat="1" x14ac:dyDescent="0.25">
      <c r="A4" s="422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40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9" t="str">
        <f>IFERROR(VLOOKUP(A4,'Oversættelse til tabel'!$A$2:$B$14,2,FALSE),"")</f>
        <v>Antaget til KV, husholdninger og industri</v>
      </c>
      <c r="G4" s="423"/>
      <c r="H4" s="187"/>
    </row>
    <row r="5" spans="1:14" s="103" customFormat="1" x14ac:dyDescent="0.25">
      <c r="A5" s="422" t="s">
        <v>344</v>
      </c>
      <c r="B5" s="99" t="s">
        <v>23</v>
      </c>
      <c r="C5" s="99" t="s">
        <v>119</v>
      </c>
      <c r="D5" s="99">
        <f t="shared" si="0"/>
        <v>2019</v>
      </c>
      <c r="E5" s="440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9" t="str">
        <f>IFERROR(VLOOKUP(A5,'Oversættelse til tabel'!$A$2:$B$14,2,FALSE),"")</f>
        <v>Antaget til KV, husholdninger og industri</v>
      </c>
      <c r="G5" s="423"/>
      <c r="H5" s="187"/>
    </row>
    <row r="6" spans="1:14" s="103" customFormat="1" x14ac:dyDescent="0.25">
      <c r="A6" s="422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40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9" t="str">
        <f>IFERROR(VLOOKUP(A6,'Oversættelse til tabel'!$A$2:$B$14,2,FALSE),"")</f>
        <v>Antaget til KV, husholdninger og industri</v>
      </c>
      <c r="G6" s="423"/>
      <c r="H6" s="187"/>
    </row>
    <row r="7" spans="1:14" s="103" customFormat="1" x14ac:dyDescent="0.25">
      <c r="A7" s="422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40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9" t="str">
        <f>IFERROR(VLOOKUP(A7,'Oversættelse til tabel'!$A$2:$B$14,2,FALSE),"")</f>
        <v>Antaget til KV, husholdninger og industri</v>
      </c>
      <c r="G7" s="423"/>
      <c r="H7" s="187"/>
    </row>
    <row r="8" spans="1:14" s="103" customFormat="1" x14ac:dyDescent="0.25">
      <c r="A8" s="422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40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9" t="str">
        <f>IFERROR(VLOOKUP(A8,'Oversættelse til tabel'!$A$2:$B$14,2,FALSE),"")</f>
        <v>Antaget til KV, husholdninger og industri</v>
      </c>
      <c r="G8" s="423"/>
      <c r="H8" s="187"/>
    </row>
    <row r="9" spans="1:14" s="103" customFormat="1" x14ac:dyDescent="0.25">
      <c r="A9" s="422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40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9" t="str">
        <f>IFERROR(VLOOKUP(A9,'Oversættelse til tabel'!$A$2:$B$14,2,FALSE),"")</f>
        <v>Antaget til KV, husholdninger og industri</v>
      </c>
      <c r="G9" s="423"/>
      <c r="H9" s="187"/>
    </row>
    <row r="10" spans="1:14" s="103" customFormat="1" x14ac:dyDescent="0.25">
      <c r="A10" s="422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40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9" t="str">
        <f>IFERROR(VLOOKUP(A10,'Oversættelse til tabel'!$A$2:$B$14,2,FALSE),"")</f>
        <v>Antaget til KV, husholdninger og industri</v>
      </c>
      <c r="G10" s="423"/>
      <c r="H10" s="187"/>
    </row>
    <row r="11" spans="1:14" s="103" customFormat="1" x14ac:dyDescent="0.25">
      <c r="A11" s="422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40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9" t="str">
        <f>IFERROR(VLOOKUP(A11,'Oversættelse til tabel'!$A$2:$B$14,2,FALSE),"")</f>
        <v>Antaget til KV, husholdninger og industri</v>
      </c>
      <c r="G11" s="423"/>
      <c r="H11" s="187"/>
    </row>
    <row r="12" spans="1:14" s="103" customFormat="1" x14ac:dyDescent="0.25">
      <c r="A12" s="422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40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9" t="str">
        <f>IFERROR(VLOOKUP(A12,'Oversættelse til tabel'!$A$2:$B$14,2,FALSE),"")</f>
        <v>Antaget til KV, husholdninger og industri</v>
      </c>
      <c r="G12" s="423"/>
      <c r="H12" s="187"/>
    </row>
    <row r="13" spans="1:14" s="103" customFormat="1" x14ac:dyDescent="0.25">
      <c r="A13" s="422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40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9" t="str">
        <f>IFERROR(VLOOKUP(A13,'Oversættelse til tabel'!$A$2:$B$14,2,FALSE),"")</f>
        <v>Antaget til KV, husholdninger og industri</v>
      </c>
      <c r="G13" s="423"/>
      <c r="H13" s="187"/>
    </row>
    <row r="14" spans="1:14" s="103" customFormat="1" x14ac:dyDescent="0.25">
      <c r="A14" s="422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40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9" t="str">
        <f>IFERROR(VLOOKUP(A14,'Oversættelse til tabel'!$A$2:$B$14,2,FALSE),"")</f>
        <v>Antaget til KV, husholdninger og industri</v>
      </c>
      <c r="G14" s="423"/>
      <c r="H14" s="187"/>
    </row>
    <row r="15" spans="1:14" s="103" customFormat="1" x14ac:dyDescent="0.25">
      <c r="A15" s="422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40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9" t="str">
        <f>IFERROR(VLOOKUP(A15,'Oversættelse til tabel'!$A$2:$B$14,2,FALSE),"")</f>
        <v>Antaget til KV, husholdninger og industri</v>
      </c>
      <c r="G15" s="423"/>
      <c r="H15" s="187"/>
    </row>
    <row r="16" spans="1:14" s="103" customFormat="1" x14ac:dyDescent="0.25">
      <c r="A16" s="422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40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9" t="str">
        <f>IFERROR(VLOOKUP(A16,'Oversættelse til tabel'!$A$2:$B$14,2,FALSE),"")</f>
        <v>Antaget til KV, husholdninger og industri</v>
      </c>
      <c r="G16" s="423"/>
      <c r="H16" s="187"/>
    </row>
    <row r="17" spans="1:8" s="103" customFormat="1" x14ac:dyDescent="0.25">
      <c r="A17" s="422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40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9" t="str">
        <f>IFERROR(VLOOKUP(A17,'Oversættelse til tabel'!$A$2:$B$14,2,FALSE),"")</f>
        <v>Antaget til KV, husholdninger og industri</v>
      </c>
      <c r="G17" s="423"/>
      <c r="H17" s="187"/>
    </row>
    <row r="18" spans="1:8" s="103" customFormat="1" x14ac:dyDescent="0.25">
      <c r="A18" s="422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40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9" t="str">
        <f>IFERROR(VLOOKUP(A18,'Oversættelse til tabel'!$A$2:$B$14,2,FALSE),"")</f>
        <v>Antaget til KV, husholdninger og industri</v>
      </c>
      <c r="G18" s="423"/>
      <c r="H18" s="187"/>
    </row>
    <row r="19" spans="1:8" s="103" customFormat="1" x14ac:dyDescent="0.25">
      <c r="A19" s="422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40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9" t="str">
        <f>IFERROR(VLOOKUP(A19,'Oversættelse til tabel'!$A$2:$B$14,2,FALSE),"")</f>
        <v>Antaget til KV, husholdninger og industri</v>
      </c>
      <c r="G19" s="423"/>
      <c r="H19" s="187"/>
    </row>
    <row r="20" spans="1:8" s="103" customFormat="1" x14ac:dyDescent="0.25">
      <c r="A20" s="422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40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9" t="str">
        <f>IFERROR(VLOOKUP(A20,'Oversættelse til tabel'!$A$2:$B$14,2,FALSE),"")</f>
        <v>Antaget til KV, husholdninger og industri</v>
      </c>
      <c r="G20" s="423"/>
      <c r="H20" s="187"/>
    </row>
    <row r="21" spans="1:8" s="103" customFormat="1" x14ac:dyDescent="0.25">
      <c r="A21" s="422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40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9" t="str">
        <f>IFERROR(VLOOKUP(A21,'Oversættelse til tabel'!$A$2:$B$14,2,FALSE),"")</f>
        <v>Antaget til KV, husholdninger og industri</v>
      </c>
      <c r="G21" s="423"/>
      <c r="H21" s="187"/>
    </row>
    <row r="22" spans="1:8" s="103" customFormat="1" x14ac:dyDescent="0.25">
      <c r="A22" s="422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40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9" t="str">
        <f>IFERROR(VLOOKUP(A22,'Oversættelse til tabel'!$A$2:$B$14,2,FALSE),"")</f>
        <v>Antaget til KV, husholdninger og industri</v>
      </c>
      <c r="G22" s="423"/>
      <c r="H22" s="187"/>
    </row>
    <row r="23" spans="1:8" s="103" customFormat="1" x14ac:dyDescent="0.25">
      <c r="A23" s="422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40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9" t="str">
        <f>IFERROR(VLOOKUP(A23,'Oversættelse til tabel'!$A$2:$B$14,2,FALSE),"")</f>
        <v>Antaget til KV, husholdninger og industri</v>
      </c>
      <c r="G23" s="423"/>
      <c r="H23" s="187"/>
    </row>
    <row r="24" spans="1:8" s="103" customFormat="1" x14ac:dyDescent="0.25">
      <c r="A24" s="422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40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9" t="str">
        <f>IFERROR(VLOOKUP(A24,'Oversættelse til tabel'!$A$2:$B$14,2,FALSE),"")</f>
        <v>Antaget til KV, husholdninger og industri</v>
      </c>
      <c r="G24" s="423"/>
      <c r="H24" s="187"/>
    </row>
    <row r="25" spans="1:8" s="103" customFormat="1" x14ac:dyDescent="0.25">
      <c r="A25" s="422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40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9" t="str">
        <f>IFERROR(VLOOKUP(A25,'Oversættelse til tabel'!$A$2:$B$14,2,FALSE),"")</f>
        <v>Antaget til KV, husholdninger og industri</v>
      </c>
      <c r="G25" s="423"/>
      <c r="H25" s="187"/>
    </row>
    <row r="26" spans="1:8" s="103" customFormat="1" x14ac:dyDescent="0.25">
      <c r="A26" s="422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40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9" t="str">
        <f>IFERROR(VLOOKUP(A26,'Oversættelse til tabel'!$A$2:$B$14,2,FALSE),"")</f>
        <v>Antaget til KV, husholdninger og industri</v>
      </c>
      <c r="G26" s="423"/>
      <c r="H26" s="187"/>
    </row>
    <row r="27" spans="1:8" s="103" customFormat="1" x14ac:dyDescent="0.25">
      <c r="A27" s="422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40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9" t="str">
        <f>IFERROR(VLOOKUP(A27,'Oversættelse til tabel'!$A$2:$B$14,2,FALSE),"")</f>
        <v>Antaget til KV, husholdninger og industri</v>
      </c>
      <c r="G27" s="423"/>
      <c r="H27" s="187"/>
    </row>
    <row r="28" spans="1:8" s="103" customFormat="1" x14ac:dyDescent="0.25">
      <c r="A28" s="422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40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9" t="str">
        <f>IFERROR(VLOOKUP(A28,'Oversættelse til tabel'!$A$2:$B$14,2,FALSE),"")</f>
        <v>Antaget til KV, husholdninger og industri</v>
      </c>
      <c r="G28" s="423"/>
      <c r="H28" s="187"/>
    </row>
    <row r="29" spans="1:8" s="103" customFormat="1" x14ac:dyDescent="0.25">
      <c r="A29" s="422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40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9" t="str">
        <f>IFERROR(VLOOKUP(A29,'Oversættelse til tabel'!$A$2:$B$14,2,FALSE),"")</f>
        <v>Antaget til KV, husholdninger og industri</v>
      </c>
      <c r="G29" s="423"/>
      <c r="H29" s="187"/>
    </row>
    <row r="30" spans="1:8" s="103" customFormat="1" x14ac:dyDescent="0.25">
      <c r="A30" s="422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40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9" t="str">
        <f>IFERROR(VLOOKUP(A30,'Oversættelse til tabel'!$A$2:$B$14,2,FALSE),"")</f>
        <v>Antaget til KV, husholdninger og industri</v>
      </c>
      <c r="G30" s="423"/>
      <c r="H30" s="187"/>
    </row>
    <row r="31" spans="1:8" s="103" customFormat="1" x14ac:dyDescent="0.25">
      <c r="A31" s="422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40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9" t="str">
        <f>IFERROR(VLOOKUP(A31,'Oversættelse til tabel'!$A$2:$B$14,2,FALSE),"")</f>
        <v>Antaget til KV, husholdninger og industri</v>
      </c>
      <c r="G31" s="423"/>
      <c r="H31" s="187"/>
    </row>
    <row r="32" spans="1:8" s="103" customFormat="1" x14ac:dyDescent="0.25">
      <c r="A32" s="422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40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9" t="str">
        <f>IFERROR(VLOOKUP(A32,'Oversættelse til tabel'!$A$2:$B$14,2,FALSE),"")</f>
        <v>Antaget til KV, husholdninger og industri</v>
      </c>
      <c r="G32" s="423"/>
      <c r="H32" s="187"/>
    </row>
    <row r="33" spans="1:8" s="103" customFormat="1" x14ac:dyDescent="0.25">
      <c r="A33" s="422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40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9" t="str">
        <f>IFERROR(VLOOKUP(A33,'Oversættelse til tabel'!$A$2:$B$14,2,FALSE),"")</f>
        <v>Antaget til KV, husholdninger og industri</v>
      </c>
      <c r="G33" s="423"/>
      <c r="H33" s="187"/>
    </row>
    <row r="34" spans="1:8" s="103" customFormat="1" x14ac:dyDescent="0.25">
      <c r="A34" s="422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40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9" t="str">
        <f>IFERROR(VLOOKUP(A34,'Oversættelse til tabel'!$A$2:$B$14,2,FALSE),"")</f>
        <v>Antaget til KV, husholdninger og industri</v>
      </c>
      <c r="G34" s="423"/>
      <c r="H34" s="187"/>
    </row>
    <row r="35" spans="1:8" s="103" customFormat="1" x14ac:dyDescent="0.25">
      <c r="A35" s="422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40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9" t="str">
        <f>IFERROR(VLOOKUP(A35,'Oversættelse til tabel'!$A$2:$B$14,2,FALSE),"")</f>
        <v>Antaget til KV, husholdninger og industri</v>
      </c>
      <c r="G35" s="423"/>
      <c r="H35" s="187"/>
    </row>
    <row r="36" spans="1:8" s="103" customFormat="1" x14ac:dyDescent="0.25">
      <c r="A36" s="422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40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9" t="str">
        <f>IFERROR(VLOOKUP(A36,'Oversættelse til tabel'!$A$2:$B$14,2,FALSE),"")</f>
        <v>Antaget til KV, husholdninger og industri</v>
      </c>
      <c r="G36" s="423"/>
      <c r="H36" s="187"/>
    </row>
    <row r="37" spans="1:8" s="103" customFormat="1" ht="15.75" thickBot="1" x14ac:dyDescent="0.3">
      <c r="A37" s="424" t="s">
        <v>344</v>
      </c>
      <c r="B37" s="425" t="s">
        <v>24</v>
      </c>
      <c r="C37" s="425" t="str">
        <f t="shared" si="4"/>
        <v>Bioaffald</v>
      </c>
      <c r="D37" s="425">
        <f t="shared" si="7"/>
        <v>2050</v>
      </c>
      <c r="E37" s="441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30" t="str">
        <f>IFERROR(VLOOKUP(A37,'Oversættelse til tabel'!$A$2:$B$14,2,FALSE),"")</f>
        <v>Antaget til KV, husholdninger og industri</v>
      </c>
      <c r="G37" s="426"/>
      <c r="H37" s="187"/>
    </row>
    <row r="38" spans="1:8" x14ac:dyDescent="0.25">
      <c r="A38" s="431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7">
        <f>'Resultat-Produktion &amp; forbrug'!F15</f>
        <v>0</v>
      </c>
      <c r="F38" s="429" t="str">
        <f>IFERROR(VLOOKUP(A38,'Oversættelse til tabel'!$A$2:$B$14,2,FALSE),"")</f>
        <v>Total produktion</v>
      </c>
      <c r="G38" s="103"/>
      <c r="H38" s="103"/>
    </row>
    <row r="39" spans="1:8" x14ac:dyDescent="0.25">
      <c r="A39" s="431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7">
        <f>'Resultat-Produktion &amp; forbrug'!F16</f>
        <v>15764158.337739769</v>
      </c>
      <c r="F39" s="429" t="str">
        <f>IFERROR(VLOOKUP(A39,'Oversættelse til tabel'!$A$2:$B$14,2,FALSE),"")</f>
        <v>Total produktion</v>
      </c>
      <c r="G39" s="103"/>
      <c r="H39" s="103"/>
    </row>
    <row r="40" spans="1:8" x14ac:dyDescent="0.25">
      <c r="A40" s="431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7">
        <f>'Resultat-Produktion &amp; forbrug'!F17</f>
        <v>0</v>
      </c>
      <c r="F40" s="429" t="str">
        <f>IFERROR(VLOOKUP(A40,'Oversættelse til tabel'!$A$2:$B$14,2,FALSE),"")</f>
        <v>Total produktion</v>
      </c>
      <c r="G40" s="103"/>
      <c r="H40" s="103"/>
    </row>
    <row r="41" spans="1:8" x14ac:dyDescent="0.25">
      <c r="A41" s="431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7">
        <f>'Resultat-Produktion &amp; forbrug'!F18</f>
        <v>185022.9677154524</v>
      </c>
      <c r="F41" s="429" t="str">
        <f>IFERROR(VLOOKUP(A41,'Oversættelse til tabel'!$A$2:$B$14,2,FALSE),"")</f>
        <v>Total produktion</v>
      </c>
      <c r="G41" s="103"/>
      <c r="H41" s="103"/>
    </row>
    <row r="42" spans="1:8" x14ac:dyDescent="0.25">
      <c r="A42" s="431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7">
        <f>'Resultat-Produktion &amp; forbrug'!F19</f>
        <v>2717336.5701075909</v>
      </c>
      <c r="F42" s="429" t="str">
        <f>IFERROR(VLOOKUP(A42,'Oversættelse til tabel'!$A$2:$B$14,2,FALSE),"")</f>
        <v>Total produktion</v>
      </c>
      <c r="G42" s="103"/>
      <c r="H42" s="103"/>
    </row>
    <row r="43" spans="1:8" x14ac:dyDescent="0.25">
      <c r="A43" s="431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7">
        <f>'Resultat-Produktion &amp; forbrug'!F20</f>
        <v>530462.48766233202</v>
      </c>
      <c r="F43" s="429" t="str">
        <f>IFERROR(VLOOKUP(A43,'Oversættelse til tabel'!$A$2:$B$14,2,FALSE),"")</f>
        <v>Total produktion</v>
      </c>
      <c r="G43" s="103"/>
      <c r="H43" s="103"/>
    </row>
    <row r="44" spans="1:8" x14ac:dyDescent="0.25">
      <c r="A44" s="431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7">
        <f>'Resultat-Produktion &amp; forbrug'!F21</f>
        <v>0</v>
      </c>
      <c r="F44" s="429" t="str">
        <f>IFERROR(VLOOKUP(A44,'Oversættelse til tabel'!$A$2:$B$14,2,FALSE),"")</f>
        <v>Total produktion</v>
      </c>
      <c r="G44" s="103"/>
      <c r="H44" s="103"/>
    </row>
    <row r="45" spans="1:8" x14ac:dyDescent="0.25">
      <c r="A45" s="431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7">
        <f>'Resultat-Produktion &amp; forbrug'!F22</f>
        <v>513042.22037196398</v>
      </c>
      <c r="F45" s="429" t="str">
        <f>IFERROR(VLOOKUP(A45,'Oversættelse til tabel'!$A$2:$B$14,2,FALSE),"")</f>
        <v>Total produktion</v>
      </c>
      <c r="G45" s="103"/>
      <c r="H45" s="103"/>
    </row>
    <row r="46" spans="1:8" x14ac:dyDescent="0.25">
      <c r="A46" s="431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7">
        <f>'Resultat-Produktion &amp; forbrug'!F23</f>
        <v>766472.09789043549</v>
      </c>
      <c r="F46" s="429" t="str">
        <f>IFERROR(VLOOKUP(A46,'Oversættelse til tabel'!$A$2:$B$14,2,FALSE),"")</f>
        <v>Total produktion</v>
      </c>
      <c r="G46" s="103"/>
      <c r="H46" s="103"/>
    </row>
    <row r="47" spans="1:8" x14ac:dyDescent="0.25">
      <c r="A47" s="431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7">
        <f>'Resultat-Produktion &amp; forbrug'!F24</f>
        <v>2146636.3631328358</v>
      </c>
      <c r="F47" s="429" t="str">
        <f>IFERROR(VLOOKUP(A47,'Oversættelse til tabel'!$A$2:$B$14,2,FALSE),"")</f>
        <v>Total produktion</v>
      </c>
      <c r="G47" s="103"/>
      <c r="H47" s="103"/>
    </row>
    <row r="48" spans="1:8" x14ac:dyDescent="0.25">
      <c r="A48" s="431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7">
        <f>'Resultat-Produktion &amp; forbrug'!F25</f>
        <v>6843435.2641521301</v>
      </c>
      <c r="F48" s="429" t="str">
        <f>IFERROR(VLOOKUP(A48,'Oversættelse til tabel'!$A$2:$B$14,2,FALSE),"")</f>
        <v>Total produktion</v>
      </c>
      <c r="G48" s="103"/>
      <c r="H48" s="103"/>
    </row>
    <row r="49" spans="1:8" x14ac:dyDescent="0.25">
      <c r="A49" s="431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7">
        <f>'Resultat-Produktion &amp; forbrug'!F26</f>
        <v>0</v>
      </c>
      <c r="F49" s="429" t="str">
        <f>IFERROR(VLOOKUP(A49,'Oversættelse til tabel'!$A$2:$B$14,2,FALSE),"")</f>
        <v>Total produktion</v>
      </c>
      <c r="G49" s="103"/>
      <c r="H49" s="103"/>
    </row>
    <row r="50" spans="1:8" x14ac:dyDescent="0.25">
      <c r="A50" s="431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7">
        <f>'Resultat-Produktion &amp; forbrug'!F27</f>
        <v>13124915.780770566</v>
      </c>
      <c r="F50" s="429" t="str">
        <f>IFERROR(VLOOKUP(A50,'Oversættelse til tabel'!$A$2:$B$14,2,FALSE),"")</f>
        <v>Total produktion</v>
      </c>
      <c r="G50" s="103"/>
      <c r="H50" s="103"/>
    </row>
    <row r="51" spans="1:8" x14ac:dyDescent="0.25">
      <c r="A51" s="431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7">
        <f>'Resultat-Produktion &amp; forbrug'!F28</f>
        <v>1638157.7192038004</v>
      </c>
      <c r="F51" s="429" t="str">
        <f>IFERROR(VLOOKUP(A51,'Oversættelse til tabel'!$A$2:$B$14,2,FALSE),"")</f>
        <v>Total produktion</v>
      </c>
      <c r="G51" s="103"/>
      <c r="H51" s="103"/>
    </row>
    <row r="52" spans="1:8" x14ac:dyDescent="0.25">
      <c r="A52" s="431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7">
        <f>'Resultat-Produktion &amp; forbrug'!F29</f>
        <v>7590675.3960505147</v>
      </c>
      <c r="F52" s="429" t="str">
        <f>IFERROR(VLOOKUP(A52,'Oversættelse til tabel'!$A$2:$B$14,2,FALSE),"")</f>
        <v>Total produktion</v>
      </c>
      <c r="G52" s="103"/>
      <c r="H52" s="103"/>
    </row>
    <row r="53" spans="1:8" x14ac:dyDescent="0.25">
      <c r="A53" s="431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7">
        <f>'Resultat-Produktion &amp; forbrug'!F30</f>
        <v>3160794.2116654618</v>
      </c>
      <c r="F53" s="429" t="str">
        <f>IFERROR(VLOOKUP(A53,'Oversættelse til tabel'!$A$2:$B$14,2,FALSE),"")</f>
        <v>Total produktion</v>
      </c>
      <c r="G53" s="103"/>
      <c r="H53" s="103"/>
    </row>
    <row r="54" spans="1:8" x14ac:dyDescent="0.25">
      <c r="A54" s="431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7">
        <f>'Resultat-Produktion &amp; forbrug'!F31</f>
        <v>878.90231344976178</v>
      </c>
      <c r="F54" s="429" t="str">
        <f>IFERROR(VLOOKUP(A54,'Oversættelse til tabel'!$A$2:$B$14,2,FALSE),"")</f>
        <v>Total produktion</v>
      </c>
      <c r="G54" s="103"/>
      <c r="H54" s="103"/>
    </row>
    <row r="55" spans="1:8" x14ac:dyDescent="0.25">
      <c r="A55" s="431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7">
        <f>'Resultat-Produktion &amp; forbrug'!F32</f>
        <v>108094.85577035608</v>
      </c>
      <c r="F55" s="429" t="str">
        <f>IFERROR(VLOOKUP(A55,'Oversættelse til tabel'!$A$2:$B$14,2,FALSE),"")</f>
        <v>Total produktion</v>
      </c>
      <c r="G55" s="103"/>
      <c r="H55" s="103"/>
    </row>
    <row r="56" spans="1:8" x14ac:dyDescent="0.25">
      <c r="A56" s="431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7">
        <f>'Resultat-Produktion &amp; forbrug'!F33</f>
        <v>1610618.3345669576</v>
      </c>
      <c r="F56" s="429" t="str">
        <f>IFERROR(VLOOKUP(A56,'Oversættelse til tabel'!$A$2:$B$14,2,FALSE),"")</f>
        <v>Total produktion</v>
      </c>
      <c r="G56" s="103"/>
      <c r="H56" s="103"/>
    </row>
    <row r="57" spans="1:8" x14ac:dyDescent="0.25">
      <c r="A57" s="431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7">
        <f>'Resultat-Produktion &amp; forbrug'!F34</f>
        <v>171006.78248665464</v>
      </c>
      <c r="F57" s="429" t="str">
        <f>IFERROR(VLOOKUP(A57,'Oversættelse til tabel'!$A$2:$B$14,2,FALSE),"")</f>
        <v>Total produktion</v>
      </c>
      <c r="G57" s="103"/>
      <c r="H57" s="103"/>
    </row>
    <row r="58" spans="1:8" x14ac:dyDescent="0.25">
      <c r="A58" s="431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7">
        <f ca="1">'Resultat-Produktion &amp; forbrug'!F35</f>
        <v>0</v>
      </c>
      <c r="F58" s="429" t="str">
        <f>IFERROR(VLOOKUP(A58,'Oversættelse til tabel'!$A$2:$B$14,2,FALSE),"")</f>
        <v>Total produktion</v>
      </c>
      <c r="G58" s="103"/>
      <c r="H58" s="103"/>
    </row>
    <row r="59" spans="1:8" x14ac:dyDescent="0.25">
      <c r="A59" s="431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7">
        <f ca="1">'Resultat-Produktion &amp; forbrug'!F36</f>
        <v>0</v>
      </c>
      <c r="F59" s="429" t="str">
        <f>IFERROR(VLOOKUP(A59,'Oversættelse til tabel'!$A$2:$B$14,2,FALSE),"")</f>
        <v>Total produktion</v>
      </c>
      <c r="G59" s="103"/>
      <c r="H59" s="103"/>
    </row>
    <row r="60" spans="1:8" x14ac:dyDescent="0.25">
      <c r="A60" s="431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7">
        <f>'Resultat-Produktion &amp; forbrug'!F37</f>
        <v>4922001.9803787302</v>
      </c>
      <c r="F60" s="429" t="str">
        <f>IFERROR(VLOOKUP(A60,'Oversættelse til tabel'!$A$2:$B$14,2,FALSE),"")</f>
        <v>Total produktion</v>
      </c>
      <c r="G60" s="103"/>
      <c r="H60" s="103"/>
    </row>
    <row r="61" spans="1:8" x14ac:dyDescent="0.25">
      <c r="A61" s="431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7">
        <f>'Resultat-Produktion &amp; forbrug'!F38</f>
        <v>485762.00237315823</v>
      </c>
      <c r="F61" s="429" t="str">
        <f>IFERROR(VLOOKUP(A61,'Oversættelse til tabel'!$A$2:$B$14,2,FALSE),"")</f>
        <v>Total produktion</v>
      </c>
      <c r="G61" s="103"/>
      <c r="H61" s="103"/>
    </row>
    <row r="62" spans="1:8" x14ac:dyDescent="0.25">
      <c r="A62" s="431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7">
        <f>'Resultat-Produktion &amp; forbrug'!F39</f>
        <v>242881.00118657912</v>
      </c>
      <c r="F62" s="429" t="str">
        <f>IFERROR(VLOOKUP(A62,'Oversættelse til tabel'!$A$2:$B$14,2,FALSE),"")</f>
        <v>Total produktion</v>
      </c>
      <c r="G62" s="103"/>
      <c r="H62" s="103"/>
    </row>
    <row r="63" spans="1:8" x14ac:dyDescent="0.25">
      <c r="A63" s="431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7">
        <f>'Resultat-Produktion &amp; forbrug'!F40</f>
        <v>155443.84075941064</v>
      </c>
      <c r="F63" s="429" t="str">
        <f>IFERROR(VLOOKUP(A63,'Oversættelse til tabel'!$A$2:$B$14,2,FALSE),"")</f>
        <v>Total produktion</v>
      </c>
      <c r="G63" s="103"/>
      <c r="H63" s="103"/>
    </row>
    <row r="64" spans="1:8" x14ac:dyDescent="0.25">
      <c r="A64" s="431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7">
        <f>'Resultat-Produktion &amp; forbrug'!F41</f>
        <v>377517.57644613879</v>
      </c>
      <c r="F64" s="429" t="str">
        <f>IFERROR(VLOOKUP(A64,'Oversættelse til tabel'!$A$2:$B$14,2,FALSE),"")</f>
        <v>Total produktion</v>
      </c>
      <c r="G64" s="103"/>
      <c r="H64" s="103"/>
    </row>
    <row r="65" spans="1:8" x14ac:dyDescent="0.25">
      <c r="A65" s="431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7">
        <f>'Resultat-Produktion &amp; forbrug'!F42</f>
        <v>193830.89221723122</v>
      </c>
      <c r="F65" s="429" t="str">
        <f>IFERROR(VLOOKUP(A65,'Oversættelse til tabel'!$A$2:$B$14,2,FALSE),"")</f>
        <v>Total produktion</v>
      </c>
      <c r="G65" s="103"/>
      <c r="H65" s="103"/>
    </row>
    <row r="66" spans="1:8" x14ac:dyDescent="0.25">
      <c r="A66" s="431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7">
        <f>'Resultat-Produktion &amp; forbrug'!F43</f>
        <v>131276.07587880219</v>
      </c>
      <c r="F66" s="429" t="str">
        <f>IFERROR(VLOOKUP(A66,'Oversættelse til tabel'!$A$2:$B$14,2,FALSE),"")</f>
        <v>Total produktion</v>
      </c>
      <c r="G66" s="103"/>
      <c r="H66" s="103"/>
    </row>
    <row r="67" spans="1:8" x14ac:dyDescent="0.25">
      <c r="A67" s="431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7">
        <f>'Resultat-Produktion &amp; forbrug'!F44</f>
        <v>3850196.5402414175</v>
      </c>
      <c r="F67" s="429" t="str">
        <f>IFERROR(VLOOKUP(A67,'Oversættelse til tabel'!$A$2:$B$14,2,FALSE),"")</f>
        <v>Total produktion</v>
      </c>
      <c r="G67" s="103"/>
      <c r="H67" s="103"/>
    </row>
    <row r="68" spans="1:8" x14ac:dyDescent="0.25">
      <c r="A68" s="431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7">
        <f>'Resultat-Produktion &amp; forbrug'!F45</f>
        <v>15352538.506892066</v>
      </c>
      <c r="F68" s="429" t="str">
        <f>IFERROR(VLOOKUP(A68,'Oversættelse til tabel'!$A$2:$B$14,2,FALSE),"")</f>
        <v>Total produktion</v>
      </c>
      <c r="G68" s="103"/>
      <c r="H68" s="103"/>
    </row>
    <row r="69" spans="1:8" x14ac:dyDescent="0.25">
      <c r="A69" s="431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7">
        <f>'Resultat-Produktion &amp; forbrug'!F46</f>
        <v>1394376.9846055224</v>
      </c>
      <c r="F69" s="429" t="str">
        <f>IFERROR(VLOOKUP(A69,'Oversættelse til tabel'!$A$2:$B$14,2,FALSE),"")</f>
        <v>Total produktion</v>
      </c>
      <c r="G69" s="103"/>
      <c r="H69" s="103"/>
    </row>
    <row r="70" spans="1:8" x14ac:dyDescent="0.25">
      <c r="A70" s="431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7">
        <f>'Resultat-Produktion &amp; forbrug'!F47</f>
        <v>76.5</v>
      </c>
      <c r="F70" s="429" t="str">
        <f>IFERROR(VLOOKUP(A70,'Oversættelse til tabel'!$A$2:$B$14,2,FALSE),"")</f>
        <v>Total produktion</v>
      </c>
      <c r="G70" s="103"/>
      <c r="H70" s="103"/>
    </row>
    <row r="71" spans="1:8" x14ac:dyDescent="0.25">
      <c r="A71" s="431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7">
        <f>'Resultat-Produktion &amp; forbrug'!F48</f>
        <v>0</v>
      </c>
      <c r="F71" s="429" t="str">
        <f>IFERROR(VLOOKUP(A71,'Oversættelse til tabel'!$A$2:$B$14,2,FALSE),"")</f>
        <v>Total produktion</v>
      </c>
      <c r="G71" s="103"/>
      <c r="H71" s="103"/>
    </row>
    <row r="72" spans="1:8" x14ac:dyDescent="0.25">
      <c r="A72" s="431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7">
        <f>'Resultat-Produktion &amp; forbrug'!F49</f>
        <v>1246372.8717247061</v>
      </c>
      <c r="F72" s="429" t="str">
        <f>IFERROR(VLOOKUP(A72,'Oversættelse til tabel'!$A$2:$B$14,2,FALSE),"")</f>
        <v>Total produktion</v>
      </c>
      <c r="G72" s="103"/>
      <c r="H72" s="103"/>
    </row>
    <row r="73" spans="1:8" x14ac:dyDescent="0.25">
      <c r="A73" s="431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7">
        <f>'Resultat-Produktion &amp; forbrug'!F50</f>
        <v>383772.68751608918</v>
      </c>
      <c r="F73" s="429" t="str">
        <f>IFERROR(VLOOKUP(A73,'Oversættelse til tabel'!$A$2:$B$14,2,FALSE),"")</f>
        <v>Total produktion</v>
      </c>
      <c r="G73" s="103"/>
      <c r="H73" s="103"/>
    </row>
    <row r="74" spans="1:8" x14ac:dyDescent="0.25">
      <c r="A74" s="431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7">
        <f>'Resultat-Produktion &amp; forbrug'!F51</f>
        <v>171033.55988230981</v>
      </c>
      <c r="F74" s="429" t="str">
        <f>IFERROR(VLOOKUP(A74,'Oversættelse til tabel'!$A$2:$B$14,2,FALSE),"")</f>
        <v>Total produktion</v>
      </c>
      <c r="G74" s="103"/>
      <c r="H74" s="103"/>
    </row>
    <row r="75" spans="1:8" x14ac:dyDescent="0.25">
      <c r="A75" s="431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7">
        <f>'Resultat-Produktion &amp; forbrug'!F52</f>
        <v>225286.45082149099</v>
      </c>
      <c r="F75" s="429" t="str">
        <f>IFERROR(VLOOKUP(A75,'Oversættelse til tabel'!$A$2:$B$14,2,FALSE),"")</f>
        <v>Total produktion</v>
      </c>
      <c r="G75" s="103"/>
      <c r="H75" s="103"/>
    </row>
    <row r="76" spans="1:8" x14ac:dyDescent="0.25">
      <c r="A76" s="431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7">
        <f ca="1">'Resultat-Produktion &amp; forbrug'!F53</f>
        <v>195082.22598438186</v>
      </c>
      <c r="F76" s="429" t="str">
        <f>IFERROR(VLOOKUP(A76,'Oversættelse til tabel'!$A$2:$B$14,2,FALSE),"")</f>
        <v>Total produktion</v>
      </c>
      <c r="G76" s="103"/>
      <c r="H76" s="103"/>
    </row>
    <row r="77" spans="1:8" x14ac:dyDescent="0.25">
      <c r="A77" s="431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7">
        <f ca="1">'Resultat-Produktion &amp; forbrug'!F54</f>
        <v>505790517.60277271</v>
      </c>
      <c r="F77" s="429" t="str">
        <f>IFERROR(VLOOKUP(A77,'Oversættelse til tabel'!$A$2:$B$14,2,FALSE),"")</f>
        <v>Total produktion</v>
      </c>
      <c r="G77" s="103"/>
      <c r="H77" s="103"/>
    </row>
    <row r="78" spans="1:8" x14ac:dyDescent="0.25">
      <c r="A78" s="431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7">
        <f ca="1">'Resultat-Produktion &amp; forbrug'!F55</f>
        <v>22053931.912599351</v>
      </c>
      <c r="F78" s="429" t="str">
        <f>IFERROR(VLOOKUP(A78,'Oversættelse til tabel'!$A$2:$B$14,2,FALSE),"")</f>
        <v>Total produktion</v>
      </c>
      <c r="G78" s="103"/>
      <c r="H78" s="103"/>
    </row>
    <row r="79" spans="1:8" x14ac:dyDescent="0.25">
      <c r="A79" s="431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7">
        <f>'Resultat-Produktion &amp; forbrug'!F56</f>
        <v>0</v>
      </c>
      <c r="F79" s="429" t="str">
        <f>IFERROR(VLOOKUP(A79,'Oversættelse til tabel'!$A$2:$B$14,2,FALSE),"")</f>
        <v>Total produktion</v>
      </c>
      <c r="G79" s="103"/>
      <c r="H79" s="103"/>
    </row>
    <row r="80" spans="1:8" x14ac:dyDescent="0.25">
      <c r="A80" s="431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7">
        <f>'Resultat-Produktion &amp; forbrug'!F57</f>
        <v>2122340.654767077</v>
      </c>
      <c r="F80" s="429" t="str">
        <f>IFERROR(VLOOKUP(A80,'Oversættelse til tabel'!$A$2:$B$14,2,FALSE),"")</f>
        <v>Total produktion</v>
      </c>
      <c r="G80" s="103"/>
      <c r="H80" s="103"/>
    </row>
    <row r="81" spans="1:8" x14ac:dyDescent="0.25">
      <c r="A81" s="431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7">
        <f>'Resultat-Produktion &amp; forbrug'!F58</f>
        <v>0</v>
      </c>
      <c r="F81" s="429" t="str">
        <f>IFERROR(VLOOKUP(A81,'Oversættelse til tabel'!$A$2:$B$14,2,FALSE),"")</f>
        <v>Total produktion</v>
      </c>
      <c r="G81" s="103"/>
      <c r="H81" s="103"/>
    </row>
    <row r="82" spans="1:8" x14ac:dyDescent="0.25">
      <c r="A82" s="431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7">
        <f>'Resultat-Produktion &amp; forbrug'!F59</f>
        <v>6674.1809084363849</v>
      </c>
      <c r="F82" s="429" t="str">
        <f>IFERROR(VLOOKUP(A82,'Oversættelse til tabel'!$A$2:$B$14,2,FALSE),"")</f>
        <v>Total produktion</v>
      </c>
      <c r="G82" s="103"/>
      <c r="H82" s="103"/>
    </row>
    <row r="83" spans="1:8" x14ac:dyDescent="0.25">
      <c r="A83" s="431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7">
        <f>'Resultat-Produktion &amp; forbrug'!F60</f>
        <v>145303.11165081069</v>
      </c>
      <c r="F83" s="429" t="str">
        <f>IFERROR(VLOOKUP(A83,'Oversættelse til tabel'!$A$2:$B$14,2,FALSE),"")</f>
        <v>Total produktion</v>
      </c>
      <c r="G83" s="103"/>
      <c r="H83" s="103"/>
    </row>
    <row r="84" spans="1:8" x14ac:dyDescent="0.25">
      <c r="A84" s="431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7">
        <f>'Resultat-Produktion &amp; forbrug'!F61</f>
        <v>1122133.6966349066</v>
      </c>
      <c r="F84" s="429" t="str">
        <f>IFERROR(VLOOKUP(A84,'Oversættelse til tabel'!$A$2:$B$14,2,FALSE),"")</f>
        <v>Total produktion</v>
      </c>
      <c r="G84" s="103"/>
      <c r="H84" s="103"/>
    </row>
    <row r="85" spans="1:8" x14ac:dyDescent="0.25">
      <c r="A85" s="431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7">
        <f>'Resultat-Produktion &amp; forbrug'!F62</f>
        <v>32218.723811815202</v>
      </c>
      <c r="F85" s="429" t="str">
        <f>IFERROR(VLOOKUP(A85,'Oversættelse til tabel'!$A$2:$B$14,2,FALSE),"")</f>
        <v>Total produktion</v>
      </c>
      <c r="G85" s="103"/>
      <c r="H85" s="103"/>
    </row>
    <row r="86" spans="1:8" x14ac:dyDescent="0.25">
      <c r="A86" s="431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7">
        <f>'Resultat-Produktion &amp; forbrug'!F63</f>
        <v>0</v>
      </c>
      <c r="F86" s="429" t="str">
        <f>IFERROR(VLOOKUP(A86,'Oversættelse til tabel'!$A$2:$B$14,2,FALSE),"")</f>
        <v>Total produktion</v>
      </c>
      <c r="G86" s="103"/>
      <c r="H86" s="103"/>
    </row>
    <row r="87" spans="1:8" x14ac:dyDescent="0.25">
      <c r="A87" s="431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7">
        <f>'Resultat-Produktion &amp; forbrug'!F64</f>
        <v>28400602.406294856</v>
      </c>
      <c r="F87" s="429" t="str">
        <f>IFERROR(VLOOKUP(A87,'Oversættelse til tabel'!$A$2:$B$14,2,FALSE),"")</f>
        <v>Total produktion</v>
      </c>
      <c r="G87" s="103"/>
      <c r="H87" s="103"/>
    </row>
    <row r="88" spans="1:8" x14ac:dyDescent="0.25">
      <c r="A88" s="431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7">
        <f>'Resultat-Produktion &amp; forbrug'!F65</f>
        <v>0</v>
      </c>
      <c r="F88" s="429" t="str">
        <f>IFERROR(VLOOKUP(A88,'Oversættelse til tabel'!$A$2:$B$14,2,FALSE),"")</f>
        <v>Total produktion</v>
      </c>
      <c r="G88" s="103"/>
      <c r="H88" s="103"/>
    </row>
    <row r="89" spans="1:8" x14ac:dyDescent="0.25">
      <c r="A89" s="431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7">
        <f>'Resultat-Produktion &amp; forbrug'!F66</f>
        <v>218755.7836858769</v>
      </c>
      <c r="F89" s="429" t="str">
        <f>IFERROR(VLOOKUP(A89,'Oversættelse til tabel'!$A$2:$B$14,2,FALSE),"")</f>
        <v>Total produktion</v>
      </c>
      <c r="G89" s="103"/>
      <c r="H89" s="103"/>
    </row>
    <row r="90" spans="1:8" x14ac:dyDescent="0.25">
      <c r="A90" s="431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7">
        <f>'Resultat-Produktion &amp; forbrug'!F67</f>
        <v>2975351.7262968849</v>
      </c>
      <c r="F90" s="429" t="str">
        <f>IFERROR(VLOOKUP(A90,'Oversættelse til tabel'!$A$2:$B$14,2,FALSE),"")</f>
        <v>Total produktion</v>
      </c>
      <c r="G90" s="103"/>
      <c r="H90" s="103"/>
    </row>
    <row r="91" spans="1:8" x14ac:dyDescent="0.25">
      <c r="A91" s="431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7">
        <f>'Resultat-Produktion &amp; forbrug'!F68</f>
        <v>526734.10986839118</v>
      </c>
      <c r="F91" s="429" t="str">
        <f>IFERROR(VLOOKUP(A91,'Oversættelse til tabel'!$A$2:$B$14,2,FALSE),"")</f>
        <v>Total produktion</v>
      </c>
      <c r="G91" s="103"/>
      <c r="H91" s="103"/>
    </row>
    <row r="92" spans="1:8" x14ac:dyDescent="0.25">
      <c r="A92" s="431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7">
        <f>'Resultat-Produktion &amp; forbrug'!F69</f>
        <v>0</v>
      </c>
      <c r="F92" s="429" t="str">
        <f>IFERROR(VLOOKUP(A92,'Oversættelse til tabel'!$A$2:$B$14,2,FALSE),"")</f>
        <v>Total produktion</v>
      </c>
      <c r="G92" s="103"/>
      <c r="H92" s="103"/>
    </row>
    <row r="93" spans="1:8" x14ac:dyDescent="0.25">
      <c r="A93" s="431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7">
        <f>'Resultat-Produktion &amp; forbrug'!F70</f>
        <v>456500.14494289405</v>
      </c>
      <c r="F93" s="429" t="str">
        <f>IFERROR(VLOOKUP(A93,'Oversættelse til tabel'!$A$2:$B$14,2,FALSE),"")</f>
        <v>Total produktion</v>
      </c>
      <c r="G93" s="103"/>
      <c r="H93" s="103"/>
    </row>
    <row r="94" spans="1:8" x14ac:dyDescent="0.25">
      <c r="A94" s="431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7">
        <f>'Resultat-Produktion &amp; forbrug'!F71</f>
        <v>715738.37153588282</v>
      </c>
      <c r="F94" s="429" t="str">
        <f>IFERROR(VLOOKUP(A94,'Oversættelse til tabel'!$A$2:$B$14,2,FALSE),"")</f>
        <v>Total produktion</v>
      </c>
      <c r="G94" s="103"/>
      <c r="H94" s="103"/>
    </row>
    <row r="95" spans="1:8" x14ac:dyDescent="0.25">
      <c r="A95" s="431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7">
        <f>'Resultat-Produktion &amp; forbrug'!F72</f>
        <v>1783325.2175353111</v>
      </c>
      <c r="F95" s="429" t="str">
        <f>IFERROR(VLOOKUP(A95,'Oversættelse til tabel'!$A$2:$B$14,2,FALSE),"")</f>
        <v>Total produktion</v>
      </c>
      <c r="G95" s="103"/>
      <c r="H95" s="103"/>
    </row>
    <row r="96" spans="1:8" x14ac:dyDescent="0.25">
      <c r="A96" s="431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7">
        <f>'Resultat-Produktion &amp; forbrug'!F73</f>
        <v>5398533.7934721429</v>
      </c>
      <c r="F96" s="429" t="str">
        <f>IFERROR(VLOOKUP(A96,'Oversættelse til tabel'!$A$2:$B$14,2,FALSE),"")</f>
        <v>Total produktion</v>
      </c>
      <c r="G96" s="103"/>
      <c r="H96" s="103"/>
    </row>
    <row r="97" spans="1:8" x14ac:dyDescent="0.25">
      <c r="A97" s="431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7">
        <f>'Resultat-Produktion &amp; forbrug'!F74</f>
        <v>0</v>
      </c>
      <c r="F97" s="429" t="str">
        <f>IFERROR(VLOOKUP(A97,'Oversættelse til tabel'!$A$2:$B$14,2,FALSE),"")</f>
        <v>Total produktion</v>
      </c>
      <c r="G97" s="103"/>
      <c r="H97" s="103"/>
    </row>
    <row r="98" spans="1:8" x14ac:dyDescent="0.25">
      <c r="A98" s="431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7">
        <f>'Resultat-Produktion &amp; forbrug'!F75</f>
        <v>10386797.369068628</v>
      </c>
      <c r="F98" s="429" t="str">
        <f>IFERROR(VLOOKUP(A98,'Oversættelse til tabel'!$A$2:$B$14,2,FALSE),"")</f>
        <v>Total produktion</v>
      </c>
      <c r="G98" s="103"/>
      <c r="H98" s="103"/>
    </row>
    <row r="99" spans="1:8" x14ac:dyDescent="0.25">
      <c r="A99" s="431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7">
        <f>'Resultat-Produktion &amp; forbrug'!F76</f>
        <v>1296795.0922933305</v>
      </c>
      <c r="F99" s="429" t="str">
        <f>IFERROR(VLOOKUP(A99,'Oversættelse til tabel'!$A$2:$B$14,2,FALSE),"")</f>
        <v>Total produktion</v>
      </c>
      <c r="G99" s="103"/>
      <c r="H99" s="103"/>
    </row>
    <row r="100" spans="1:8" x14ac:dyDescent="0.25">
      <c r="A100" s="431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7">
        <f>'Resultat-Produktion &amp; forbrug'!F77</f>
        <v>5921155.5578735983</v>
      </c>
      <c r="F100" s="429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31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7">
        <f>'Resultat-Produktion &amp; forbrug'!F78</f>
        <v>2502141.5052936058</v>
      </c>
      <c r="F101" s="429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31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7">
        <f>'Resultat-Produktion &amp; forbrug'!F79</f>
        <v>209595.14629167612</v>
      </c>
      <c r="F102" s="429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31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7">
        <f>'Resultat-Produktion &amp; forbrug'!F80</f>
        <v>84934.510833187902</v>
      </c>
      <c r="F103" s="429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31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7">
        <f>'Resultat-Produktion &amp; forbrug'!F81</f>
        <v>1028163.7902040067</v>
      </c>
      <c r="F104" s="429" t="str">
        <f>IFERROR(VLOOKUP(A104,'Oversættelse til tabel'!$A$2:$B$14,2,FALSE),"")</f>
        <v>Total produktion</v>
      </c>
      <c r="G104" s="103"/>
    </row>
    <row r="105" spans="1:8" x14ac:dyDescent="0.25">
      <c r="A105" s="431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7">
        <f>'Resultat-Produktion &amp; forbrug'!F82</f>
        <v>154113.19774513159</v>
      </c>
      <c r="F105" s="429" t="str">
        <f>IFERROR(VLOOKUP(A105,'Oversættelse til tabel'!$A$2:$B$14,2,FALSE),"")</f>
        <v>Total produktion</v>
      </c>
      <c r="G105" s="103"/>
    </row>
    <row r="106" spans="1:8" x14ac:dyDescent="0.25">
      <c r="A106" s="431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7">
        <f ca="1">'Resultat-Produktion &amp; forbrug'!F83</f>
        <v>0</v>
      </c>
      <c r="F106" s="429" t="str">
        <f>IFERROR(VLOOKUP(A106,'Oversættelse til tabel'!$A$2:$B$14,2,FALSE),"")</f>
        <v>Total produktion</v>
      </c>
      <c r="G106" s="103"/>
    </row>
    <row r="107" spans="1:8" x14ac:dyDescent="0.25">
      <c r="A107" s="431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7">
        <f ca="1">'Resultat-Produktion &amp; forbrug'!F84</f>
        <v>0</v>
      </c>
      <c r="F107" s="429" t="str">
        <f>IFERROR(VLOOKUP(A107,'Oversættelse til tabel'!$A$2:$B$14,2,FALSE),"")</f>
        <v>Total produktion</v>
      </c>
      <c r="G107" s="103"/>
    </row>
    <row r="108" spans="1:8" x14ac:dyDescent="0.25">
      <c r="A108" s="431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7">
        <f>'Resultat-Produktion &amp; forbrug'!F85</f>
        <v>3896345.2282942934</v>
      </c>
      <c r="F108" s="429" t="str">
        <f>IFERROR(VLOOKUP(A108,'Oversættelse til tabel'!$A$2:$B$14,2,FALSE),"")</f>
        <v>Total produktion</v>
      </c>
      <c r="G108" s="103"/>
    </row>
    <row r="109" spans="1:8" x14ac:dyDescent="0.25">
      <c r="A109" s="431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7">
        <f>'Resultat-Produktion &amp; forbrug'!F86</f>
        <v>371797.62097043003</v>
      </c>
      <c r="F109" s="429" t="str">
        <f>IFERROR(VLOOKUP(A109,'Oversættelse til tabel'!$A$2:$B$14,2,FALSE),"")</f>
        <v>Total produktion</v>
      </c>
      <c r="G109" s="103"/>
    </row>
    <row r="110" spans="1:8" x14ac:dyDescent="0.25">
      <c r="A110" s="431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7">
        <f>'Resultat-Produktion &amp; forbrug'!F87</f>
        <v>185898.81048521501</v>
      </c>
      <c r="F110" s="429" t="str">
        <f>IFERROR(VLOOKUP(A110,'Oversættelse til tabel'!$A$2:$B$14,2,FALSE),"")</f>
        <v>Total produktion</v>
      </c>
      <c r="G110" s="103"/>
    </row>
    <row r="111" spans="1:8" x14ac:dyDescent="0.25">
      <c r="A111" s="431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7">
        <f>'Resultat-Produktion &amp; forbrug'!F88</f>
        <v>118975.23871053761</v>
      </c>
      <c r="F111" s="429" t="str">
        <f>IFERROR(VLOOKUP(A111,'Oversættelse til tabel'!$A$2:$B$14,2,FALSE),"")</f>
        <v>Total produktion</v>
      </c>
      <c r="G111" s="103"/>
    </row>
    <row r="112" spans="1:8" x14ac:dyDescent="0.25">
      <c r="A112" s="431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7">
        <f>'Resultat-Produktion &amp; forbrug'!F89</f>
        <v>4946902.7535971384</v>
      </c>
      <c r="F112" s="429" t="str">
        <f>IFERROR(VLOOKUP(A112,'Oversættelse til tabel'!$A$2:$B$14,2,FALSE),"")</f>
        <v>Total produktion</v>
      </c>
      <c r="G112" s="103"/>
    </row>
    <row r="113" spans="1:7" x14ac:dyDescent="0.25">
      <c r="A113" s="431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7">
        <f>'Resultat-Produktion &amp; forbrug'!F90</f>
        <v>152898.46172507474</v>
      </c>
      <c r="F113" s="429" t="str">
        <f>IFERROR(VLOOKUP(A113,'Oversættelse til tabel'!$A$2:$B$14,2,FALSE),"")</f>
        <v>Total produktion</v>
      </c>
      <c r="G113" s="103"/>
    </row>
    <row r="114" spans="1:7" x14ac:dyDescent="0.25">
      <c r="A114" s="431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7">
        <f>'Resultat-Produktion &amp; forbrug'!F91</f>
        <v>103754.66217102103</v>
      </c>
      <c r="F114" s="429" t="str">
        <f>IFERROR(VLOOKUP(A114,'Oversættelse til tabel'!$A$2:$B$14,2,FALSE),"")</f>
        <v>Total produktion</v>
      </c>
      <c r="G114" s="103"/>
    </row>
    <row r="115" spans="1:7" x14ac:dyDescent="0.25">
      <c r="A115" s="431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7">
        <f>'Resultat-Produktion &amp; forbrug'!F92</f>
        <v>3949558.8398278607</v>
      </c>
      <c r="F115" s="429" t="str">
        <f>IFERROR(VLOOKUP(A115,'Oversættelse til tabel'!$A$2:$B$14,2,FALSE),"")</f>
        <v>Total produktion</v>
      </c>
      <c r="G115" s="103"/>
    </row>
    <row r="116" spans="1:7" x14ac:dyDescent="0.25">
      <c r="A116" s="431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7">
        <f>'Resultat-Produktion &amp; forbrug'!F93</f>
        <v>12059866.540704856</v>
      </c>
      <c r="F116" s="429" t="str">
        <f>IFERROR(VLOOKUP(A116,'Oversættelse til tabel'!$A$2:$B$14,2,FALSE),"")</f>
        <v>Total produktion</v>
      </c>
      <c r="G116" s="103"/>
    </row>
    <row r="117" spans="1:7" x14ac:dyDescent="0.25">
      <c r="A117" s="431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7">
        <f>'Resultat-Produktion &amp; forbrug'!F94</f>
        <v>1102410.4206254377</v>
      </c>
      <c r="F117" s="429" t="str">
        <f>IFERROR(VLOOKUP(A117,'Oversættelse til tabel'!$A$2:$B$14,2,FALSE),"")</f>
        <v>Total produktion</v>
      </c>
      <c r="G117" s="103"/>
    </row>
    <row r="118" spans="1:7" x14ac:dyDescent="0.25">
      <c r="A118" s="431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7">
        <f>'Resultat-Produktion &amp; forbrug'!F95</f>
        <v>84600</v>
      </c>
      <c r="F118" s="429" t="str">
        <f>IFERROR(VLOOKUP(A118,'Oversættelse til tabel'!$A$2:$B$14,2,FALSE),"")</f>
        <v>Total produktion</v>
      </c>
      <c r="G118" s="103"/>
    </row>
    <row r="119" spans="1:7" x14ac:dyDescent="0.25">
      <c r="A119" s="431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7">
        <f>'Resultat-Produktion &amp; forbrug'!F96</f>
        <v>0</v>
      </c>
      <c r="F119" s="429" t="str">
        <f>IFERROR(VLOOKUP(A119,'Oversættelse til tabel'!$A$2:$B$14,2,FALSE),"")</f>
        <v>Total produktion</v>
      </c>
      <c r="G119" s="103"/>
    </row>
    <row r="120" spans="1:7" x14ac:dyDescent="0.25">
      <c r="A120" s="431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7">
        <f ca="1">'Resultat-Produktion &amp; forbrug'!F97</f>
        <v>1270319.2592548286</v>
      </c>
      <c r="F120" s="429" t="str">
        <f>IFERROR(VLOOKUP(A120,'Oversættelse til tabel'!$A$2:$B$14,2,FALSE),"")</f>
        <v>Total produktion</v>
      </c>
      <c r="G120" s="103"/>
    </row>
    <row r="121" spans="1:7" x14ac:dyDescent="0.25">
      <c r="A121" s="431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7">
        <f ca="1">'Resultat-Produktion &amp; forbrug'!F98</f>
        <v>393189.96929349634</v>
      </c>
      <c r="F121" s="429" t="str">
        <f>IFERROR(VLOOKUP(A121,'Oversættelse til tabel'!$A$2:$B$14,2,FALSE),"")</f>
        <v>Total produktion</v>
      </c>
      <c r="G121" s="103"/>
    </row>
    <row r="122" spans="1:7" x14ac:dyDescent="0.25">
      <c r="A122" s="431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7">
        <f>'Resultat-Produktion &amp; forbrug'!F99</f>
        <v>166578.5911943354</v>
      </c>
      <c r="F122" s="429" t="str">
        <f>IFERROR(VLOOKUP(A122,'Oversættelse til tabel'!$A$2:$B$14,2,FALSE),"")</f>
        <v>Total produktion</v>
      </c>
      <c r="G122" s="103"/>
    </row>
    <row r="123" spans="1:7" x14ac:dyDescent="0.25">
      <c r="A123" s="431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7">
        <f>'Resultat-Produktion &amp; forbrug'!F100</f>
        <v>224901.75438810108</v>
      </c>
      <c r="F123" s="429" t="str">
        <f>IFERROR(VLOOKUP(A123,'Oversættelse til tabel'!$A$2:$B$14,2,FALSE),"")</f>
        <v>Total produktion</v>
      </c>
      <c r="G123" s="103"/>
    </row>
    <row r="124" spans="1:7" x14ac:dyDescent="0.25">
      <c r="A124" s="431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7">
        <f ca="1">'Resultat-Produktion &amp; forbrug'!F101</f>
        <v>197484.13479984918</v>
      </c>
      <c r="F124" s="429" t="str">
        <f>IFERROR(VLOOKUP(A124,'Oversættelse til tabel'!$A$2:$B$14,2,FALSE),"")</f>
        <v>Total produktion</v>
      </c>
      <c r="G124" s="103"/>
    </row>
    <row r="125" spans="1:7" x14ac:dyDescent="0.25">
      <c r="A125" s="431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7">
        <f ca="1">'Resultat-Produktion &amp; forbrug'!F102</f>
        <v>501122761.30297703</v>
      </c>
      <c r="F125" s="429" t="str">
        <f>IFERROR(VLOOKUP(A125,'Oversættelse til tabel'!$A$2:$B$14,2,FALSE),"")</f>
        <v>Total produktion</v>
      </c>
      <c r="G125" s="103"/>
    </row>
    <row r="126" spans="1:7" x14ac:dyDescent="0.25">
      <c r="A126" s="431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7">
        <f ca="1">'Resultat-Produktion &amp; forbrug'!F103</f>
        <v>21559117.199841071</v>
      </c>
      <c r="F126" s="429" t="str">
        <f>IFERROR(VLOOKUP(A126,'Oversættelse til tabel'!$A$2:$B$14,2,FALSE),"")</f>
        <v>Total produktion</v>
      </c>
      <c r="G126" s="103"/>
    </row>
    <row r="127" spans="1:7" x14ac:dyDescent="0.25">
      <c r="A127" s="431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7">
        <f>'Resultat-Produktion &amp; forbrug'!F104</f>
        <v>0</v>
      </c>
      <c r="F127" s="429" t="str">
        <f>IFERROR(VLOOKUP(A127,'Oversættelse til tabel'!$A$2:$B$14,2,FALSE),"")</f>
        <v>Total produktion</v>
      </c>
      <c r="G127" s="103"/>
    </row>
    <row r="128" spans="1:7" x14ac:dyDescent="0.25">
      <c r="A128" s="431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7">
        <f>'Resultat-Produktion &amp; forbrug'!F105</f>
        <v>2222382.1821508599</v>
      </c>
      <c r="F128" s="429" t="str">
        <f>IFERROR(VLOOKUP(A128,'Oversættelse til tabel'!$A$2:$B$14,2,FALSE),"")</f>
        <v>Total produktion</v>
      </c>
      <c r="G128" s="103"/>
    </row>
    <row r="129" spans="1:7" x14ac:dyDescent="0.25">
      <c r="A129" s="431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7">
        <f>'Resultat-Produktion &amp; forbrug'!F106</f>
        <v>0</v>
      </c>
      <c r="F129" s="429" t="str">
        <f>IFERROR(VLOOKUP(A129,'Oversættelse til tabel'!$A$2:$B$14,2,FALSE),"")</f>
        <v>Total produktion</v>
      </c>
      <c r="G129" s="103"/>
    </row>
    <row r="130" spans="1:7" x14ac:dyDescent="0.25">
      <c r="A130" s="431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7">
        <f>'Resultat-Produktion &amp; forbrug'!F107</f>
        <v>6892.4253779859373</v>
      </c>
      <c r="F130" s="429" t="str">
        <f>IFERROR(VLOOKUP(A130,'Oversættelse til tabel'!$A$2:$B$14,2,FALSE),"")</f>
        <v>Total produktion</v>
      </c>
      <c r="G130" s="103"/>
    </row>
    <row r="131" spans="1:7" x14ac:dyDescent="0.25">
      <c r="A131" s="431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7">
        <f>'Resultat-Produktion &amp; forbrug'!F108</f>
        <v>138927.00099994309</v>
      </c>
      <c r="F131" s="429" t="str">
        <f>IFERROR(VLOOKUP(A131,'Oversættelse til tabel'!$A$2:$B$14,2,FALSE),"")</f>
        <v>Total produktion</v>
      </c>
      <c r="G131" s="103"/>
    </row>
    <row r="132" spans="1:7" x14ac:dyDescent="0.25">
      <c r="A132" s="431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7">
        <f>'Resultat-Produktion &amp; forbrug'!F109</f>
        <v>1122115.8049381305</v>
      </c>
      <c r="F132" s="429" t="str">
        <f>IFERROR(VLOOKUP(A132,'Oversættelse til tabel'!$A$2:$B$14,2,FALSE),"")</f>
        <v>Total produktion</v>
      </c>
      <c r="G132" s="103"/>
    </row>
    <row r="133" spans="1:7" x14ac:dyDescent="0.25">
      <c r="A133" s="431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7">
        <f>'Resultat-Produktion &amp; forbrug'!F110</f>
        <v>32149.585150650411</v>
      </c>
      <c r="F133" s="429" t="str">
        <f>IFERROR(VLOOKUP(A133,'Oversættelse til tabel'!$A$2:$B$14,2,FALSE),"")</f>
        <v>Total produktion</v>
      </c>
      <c r="G133" s="103"/>
    </row>
    <row r="134" spans="1:7" x14ac:dyDescent="0.25">
      <c r="A134" s="431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7">
        <f>'Resultat-Produktion &amp; forbrug'!F111</f>
        <v>0</v>
      </c>
      <c r="F134" s="429" t="str">
        <f>IFERROR(VLOOKUP(A134,'Oversættelse til tabel'!$A$2:$B$14,2,FALSE),"")</f>
        <v>Total produktion</v>
      </c>
      <c r="G134" s="103"/>
    </row>
    <row r="135" spans="1:7" x14ac:dyDescent="0.25">
      <c r="A135" s="431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7">
        <f>'Resultat-Produktion &amp; forbrug'!F112</f>
        <v>28775768.450113945</v>
      </c>
      <c r="F135" s="429" t="str">
        <f>IFERROR(VLOOKUP(A135,'Oversættelse til tabel'!$A$2:$B$14,2,FALSE),"")</f>
        <v>Total produktion</v>
      </c>
      <c r="G135" s="103"/>
    </row>
    <row r="136" spans="1:7" x14ac:dyDescent="0.25">
      <c r="A136" s="431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7">
        <f>'Resultat-Produktion &amp; forbrug'!F113</f>
        <v>0</v>
      </c>
      <c r="F136" s="429" t="str">
        <f>IFERROR(VLOOKUP(A136,'Oversættelse til tabel'!$A$2:$B$14,2,FALSE),"")</f>
        <v>Total produktion</v>
      </c>
      <c r="G136" s="103"/>
    </row>
    <row r="137" spans="1:7" x14ac:dyDescent="0.25">
      <c r="A137" s="431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7">
        <f>'Resultat-Produktion &amp; forbrug'!F114</f>
        <v>216581.36093452224</v>
      </c>
      <c r="F137" s="429" t="str">
        <f>IFERROR(VLOOKUP(A137,'Oversættelse til tabel'!$A$2:$B$14,2,FALSE),"")</f>
        <v>Total produktion</v>
      </c>
      <c r="G137" s="103"/>
    </row>
    <row r="138" spans="1:7" x14ac:dyDescent="0.25">
      <c r="A138" s="431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7">
        <f>'Resultat-Produktion &amp; forbrug'!F115</f>
        <v>2778972.7829183596</v>
      </c>
      <c r="F138" s="429" t="str">
        <f>IFERROR(VLOOKUP(A138,'Oversættelse til tabel'!$A$2:$B$14,2,FALSE),"")</f>
        <v>Total produktion</v>
      </c>
      <c r="G138" s="103"/>
    </row>
    <row r="139" spans="1:7" x14ac:dyDescent="0.25">
      <c r="A139" s="431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7">
        <f>'Resultat-Produktion &amp; forbrug'!F116</f>
        <v>524881.97503939818</v>
      </c>
      <c r="F139" s="429" t="str">
        <f>IFERROR(VLOOKUP(A139,'Oversættelse til tabel'!$A$2:$B$14,2,FALSE),"")</f>
        <v>Total produktion</v>
      </c>
      <c r="G139" s="103"/>
    </row>
    <row r="140" spans="1:7" x14ac:dyDescent="0.25">
      <c r="A140" s="431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7">
        <f>'Resultat-Produktion &amp; forbrug'!F117</f>
        <v>0</v>
      </c>
      <c r="F140" s="429" t="str">
        <f>IFERROR(VLOOKUP(A140,'Oversættelse til tabel'!$A$2:$B$14,2,FALSE),"")</f>
        <v>Total produktion</v>
      </c>
      <c r="G140" s="103"/>
    </row>
    <row r="141" spans="1:7" x14ac:dyDescent="0.25">
      <c r="A141" s="431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7">
        <f>'Resultat-Produktion &amp; forbrug'!F118</f>
        <v>453678.05576738477</v>
      </c>
      <c r="F141" s="429" t="str">
        <f>IFERROR(VLOOKUP(A141,'Oversættelse til tabel'!$A$2:$B$14,2,FALSE),"")</f>
        <v>Total produktion</v>
      </c>
      <c r="G141" s="103"/>
    </row>
    <row r="142" spans="1:7" x14ac:dyDescent="0.25">
      <c r="A142" s="431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7">
        <f>'Resultat-Produktion &amp; forbrug'!F119</f>
        <v>714570.3554189268</v>
      </c>
      <c r="F142" s="429" t="str">
        <f>IFERROR(VLOOKUP(A142,'Oversættelse til tabel'!$A$2:$B$14,2,FALSE),"")</f>
        <v>Total produktion</v>
      </c>
      <c r="G142" s="103"/>
    </row>
    <row r="143" spans="1:7" x14ac:dyDescent="0.25">
      <c r="A143" s="431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7">
        <f>'Resultat-Produktion &amp; forbrug'!F120</f>
        <v>1781984.509456197</v>
      </c>
      <c r="F143" s="429" t="str">
        <f>IFERROR(VLOOKUP(A143,'Oversættelse til tabel'!$A$2:$B$14,2,FALSE),"")</f>
        <v>Total produktion</v>
      </c>
      <c r="G143" s="103"/>
    </row>
    <row r="144" spans="1:7" x14ac:dyDescent="0.25">
      <c r="A144" s="431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7">
        <f>'Resultat-Produktion &amp; forbrug'!F121</f>
        <v>5414026.8902810384</v>
      </c>
      <c r="F144" s="429" t="str">
        <f>IFERROR(VLOOKUP(A144,'Oversættelse til tabel'!$A$2:$B$14,2,FALSE),"")</f>
        <v>Total produktion</v>
      </c>
      <c r="G144" s="103"/>
    </row>
    <row r="145" spans="1:7" x14ac:dyDescent="0.25">
      <c r="A145" s="431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7">
        <f>'Resultat-Produktion &amp; forbrug'!F122</f>
        <v>0</v>
      </c>
      <c r="F145" s="429" t="str">
        <f>IFERROR(VLOOKUP(A145,'Oversættelse til tabel'!$A$2:$B$14,2,FALSE),"")</f>
        <v>Total produktion</v>
      </c>
      <c r="G145" s="103"/>
    </row>
    <row r="146" spans="1:7" x14ac:dyDescent="0.25">
      <c r="A146" s="431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7">
        <f>'Resultat-Produktion &amp; forbrug'!F123</f>
        <v>10188325.202039858</v>
      </c>
      <c r="F146" s="429" t="str">
        <f>IFERROR(VLOOKUP(A146,'Oversættelse til tabel'!$A$2:$B$14,2,FALSE),"")</f>
        <v>Total produktion</v>
      </c>
      <c r="G146" s="103"/>
    </row>
    <row r="147" spans="1:7" x14ac:dyDescent="0.25">
      <c r="A147" s="431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7">
        <f>'Resultat-Produktion &amp; forbrug'!F124</f>
        <v>1272706.7760624508</v>
      </c>
      <c r="F147" s="429" t="str">
        <f>IFERROR(VLOOKUP(A147,'Oversættelse til tabel'!$A$2:$B$14,2,FALSE),"")</f>
        <v>Total produktion</v>
      </c>
      <c r="G147" s="103"/>
    </row>
    <row r="148" spans="1:7" x14ac:dyDescent="0.25">
      <c r="A148" s="431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7">
        <f>'Resultat-Produktion &amp; forbrug'!F125</f>
        <v>5980572.9398795273</v>
      </c>
      <c r="F148" s="429" t="str">
        <f>IFERROR(VLOOKUP(A148,'Oversættelse til tabel'!$A$2:$B$14,2,FALSE),"")</f>
        <v>Total produktion</v>
      </c>
      <c r="G148" s="103"/>
    </row>
    <row r="149" spans="1:7" x14ac:dyDescent="0.25">
      <c r="A149" s="431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7">
        <f>'Resultat-Produktion &amp; forbrug'!F126</f>
        <v>2455663.5565474145</v>
      </c>
      <c r="F149" s="429" t="str">
        <f>IFERROR(VLOOKUP(A149,'Oversættelse til tabel'!$A$2:$B$14,2,FALSE),"")</f>
        <v>Total produktion</v>
      </c>
      <c r="G149" s="103"/>
    </row>
    <row r="150" spans="1:7" x14ac:dyDescent="0.25">
      <c r="A150" s="431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7">
        <f>'Resultat-Produktion &amp; forbrug'!F127</f>
        <v>209595.14629167612</v>
      </c>
      <c r="F150" s="429" t="str">
        <f>IFERROR(VLOOKUP(A150,'Oversættelse til tabel'!$A$2:$B$14,2,FALSE),"")</f>
        <v>Total produktion</v>
      </c>
      <c r="G150" s="103"/>
    </row>
    <row r="151" spans="1:7" x14ac:dyDescent="0.25">
      <c r="A151" s="431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7">
        <f>'Resultat-Produktion &amp; forbrug'!F128</f>
        <v>82230.492590145455</v>
      </c>
      <c r="F151" s="429" t="str">
        <f>IFERROR(VLOOKUP(A151,'Oversættelse til tabel'!$A$2:$B$14,2,FALSE),"")</f>
        <v>Total produktion</v>
      </c>
      <c r="G151" s="103"/>
    </row>
    <row r="152" spans="1:7" x14ac:dyDescent="0.25">
      <c r="A152" s="431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7">
        <f>'Resultat-Produktion &amp; forbrug'!F129</f>
        <v>1027472.506321969</v>
      </c>
      <c r="F152" s="429" t="str">
        <f>IFERROR(VLOOKUP(A152,'Oversættelse til tabel'!$A$2:$B$14,2,FALSE),"")</f>
        <v>Total produktion</v>
      </c>
      <c r="G152" s="103"/>
    </row>
    <row r="153" spans="1:7" x14ac:dyDescent="0.25">
      <c r="A153" s="431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7">
        <f>'Resultat-Produktion &amp; forbrug'!F130</f>
        <v>154949.74904422625</v>
      </c>
      <c r="F153" s="429" t="str">
        <f>IFERROR(VLOOKUP(A153,'Oversættelse til tabel'!$A$2:$B$14,2,FALSE),"")</f>
        <v>Total produktion</v>
      </c>
      <c r="G153" s="103"/>
    </row>
    <row r="154" spans="1:7" x14ac:dyDescent="0.25">
      <c r="A154" s="431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7">
        <f ca="1">'Resultat-Produktion &amp; forbrug'!F131</f>
        <v>0</v>
      </c>
      <c r="F154" s="429" t="str">
        <f>IFERROR(VLOOKUP(A154,'Oversættelse til tabel'!$A$2:$B$14,2,FALSE),"")</f>
        <v>Total produktion</v>
      </c>
      <c r="G154" s="103"/>
    </row>
    <row r="155" spans="1:7" x14ac:dyDescent="0.25">
      <c r="A155" s="431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7">
        <f ca="1">'Resultat-Produktion &amp; forbrug'!F132</f>
        <v>0</v>
      </c>
      <c r="F155" s="429" t="str">
        <f>IFERROR(VLOOKUP(A155,'Oversættelse til tabel'!$A$2:$B$14,2,FALSE),"")</f>
        <v>Total produktion</v>
      </c>
      <c r="G155" s="103"/>
    </row>
    <row r="156" spans="1:7" x14ac:dyDescent="0.25">
      <c r="A156" s="431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7">
        <f>'Resultat-Produktion &amp; forbrug'!F133</f>
        <v>3823969.5719075543</v>
      </c>
      <c r="F156" s="429" t="str">
        <f>IFERROR(VLOOKUP(A156,'Oversættelse til tabel'!$A$2:$B$14,2,FALSE),"")</f>
        <v>Total produktion</v>
      </c>
      <c r="G156" s="103"/>
    </row>
    <row r="157" spans="1:7" x14ac:dyDescent="0.25">
      <c r="A157" s="431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7">
        <f>'Resultat-Produktion &amp; forbrug'!F134</f>
        <v>370660.6274963881</v>
      </c>
      <c r="F157" s="429" t="str">
        <f>IFERROR(VLOOKUP(A157,'Oversættelse til tabel'!$A$2:$B$14,2,FALSE),"")</f>
        <v>Total produktion</v>
      </c>
      <c r="G157" s="103"/>
    </row>
    <row r="158" spans="1:7" x14ac:dyDescent="0.25">
      <c r="A158" s="431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7">
        <f>'Resultat-Produktion &amp; forbrug'!F135</f>
        <v>185330.31374819405</v>
      </c>
      <c r="F158" s="429" t="str">
        <f>IFERROR(VLOOKUP(A158,'Oversættelse til tabel'!$A$2:$B$14,2,FALSE),"")</f>
        <v>Total produktion</v>
      </c>
      <c r="G158" s="103"/>
    </row>
    <row r="159" spans="1:7" x14ac:dyDescent="0.25">
      <c r="A159" s="431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7">
        <f>'Resultat-Produktion &amp; forbrug'!F136</f>
        <v>118611.40079884419</v>
      </c>
      <c r="F159" s="429" t="str">
        <f>IFERROR(VLOOKUP(A159,'Oversættelse til tabel'!$A$2:$B$14,2,FALSE),"")</f>
        <v>Total produktion</v>
      </c>
      <c r="G159" s="103"/>
    </row>
    <row r="160" spans="1:7" x14ac:dyDescent="0.25">
      <c r="A160" s="431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7">
        <f>'Resultat-Produktion &amp; forbrug'!F137</f>
        <v>4928756.7934970316</v>
      </c>
      <c r="F160" s="429" t="str">
        <f>IFERROR(VLOOKUP(A160,'Oversættelse til tabel'!$A$2:$B$14,2,FALSE),"")</f>
        <v>Total produktion</v>
      </c>
      <c r="G160" s="103"/>
    </row>
    <row r="161" spans="1:7" x14ac:dyDescent="0.25">
      <c r="A161" s="431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7">
        <f>'Resultat-Produktion &amp; forbrug'!F138</f>
        <v>148453.72937457461</v>
      </c>
      <c r="F161" s="429" t="str">
        <f>IFERROR(VLOOKUP(A161,'Oversættelse til tabel'!$A$2:$B$14,2,FALSE),"")</f>
        <v>Total produktion</v>
      </c>
      <c r="G161" s="103"/>
    </row>
    <row r="162" spans="1:7" x14ac:dyDescent="0.25">
      <c r="A162" s="431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7">
        <f>'Resultat-Produktion &amp; forbrug'!F139</f>
        <v>100880.19861397019</v>
      </c>
      <c r="F162" s="429" t="str">
        <f>IFERROR(VLOOKUP(A162,'Oversættelse til tabel'!$A$2:$B$14,2,FALSE),"")</f>
        <v>Total produktion</v>
      </c>
      <c r="G162" s="103"/>
    </row>
    <row r="163" spans="1:7" x14ac:dyDescent="0.25">
      <c r="A163" s="431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7">
        <f>'Resultat-Produktion &amp; forbrug'!F140</f>
        <v>4097932.7879593684</v>
      </c>
      <c r="F163" s="429" t="str">
        <f>IFERROR(VLOOKUP(A163,'Oversættelse til tabel'!$A$2:$B$14,2,FALSE),"")</f>
        <v>Total produktion</v>
      </c>
      <c r="G163" s="103"/>
    </row>
    <row r="164" spans="1:7" x14ac:dyDescent="0.25">
      <c r="A164" s="431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7">
        <f>'Resultat-Produktion &amp; forbrug'!F141</f>
        <v>11545833.414063649</v>
      </c>
      <c r="F164" s="429" t="str">
        <f>IFERROR(VLOOKUP(A164,'Oversættelse til tabel'!$A$2:$B$14,2,FALSE),"")</f>
        <v>Total produktion</v>
      </c>
      <c r="G164" s="103"/>
    </row>
    <row r="165" spans="1:7" x14ac:dyDescent="0.25">
      <c r="A165" s="431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7">
        <f>'Resultat-Produktion &amp; forbrug'!F142</f>
        <v>1072120.6999068451</v>
      </c>
      <c r="F165" s="429" t="str">
        <f>IFERROR(VLOOKUP(A165,'Oversættelse til tabel'!$A$2:$B$14,2,FALSE),"")</f>
        <v>Total produktion</v>
      </c>
      <c r="G165" s="103"/>
    </row>
    <row r="166" spans="1:7" x14ac:dyDescent="0.25">
      <c r="A166" s="431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7">
        <f>'Resultat-Produktion &amp; forbrug'!F143</f>
        <v>84600</v>
      </c>
      <c r="F166" s="429" t="str">
        <f>IFERROR(VLOOKUP(A166,'Oversættelse til tabel'!$A$2:$B$14,2,FALSE),"")</f>
        <v>Total produktion</v>
      </c>
      <c r="G166" s="103"/>
    </row>
    <row r="167" spans="1:7" x14ac:dyDescent="0.25">
      <c r="A167" s="431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7">
        <f>'Resultat-Produktion &amp; forbrug'!F144</f>
        <v>0</v>
      </c>
      <c r="F167" s="429" t="str">
        <f>IFERROR(VLOOKUP(A167,'Oversættelse til tabel'!$A$2:$B$14,2,FALSE),"")</f>
        <v>Total produktion</v>
      </c>
      <c r="G167" s="103"/>
    </row>
    <row r="168" spans="1:7" x14ac:dyDescent="0.25">
      <c r="A168" s="431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7">
        <f ca="1">'Resultat-Produktion &amp; forbrug'!F145</f>
        <v>1364632.0694843589</v>
      </c>
      <c r="F168" s="429" t="str">
        <f>IFERROR(VLOOKUP(A168,'Oversættelse til tabel'!$A$2:$B$14,2,FALSE),"")</f>
        <v>Total produktion</v>
      </c>
      <c r="G168" s="103"/>
    </row>
    <row r="169" spans="1:7" x14ac:dyDescent="0.25">
      <c r="A169" s="431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7">
        <f ca="1">'Resultat-Produktion &amp; forbrug'!F146</f>
        <v>462686.21419248445</v>
      </c>
      <c r="F169" s="429" t="str">
        <f>IFERROR(VLOOKUP(A169,'Oversættelse til tabel'!$A$2:$B$14,2,FALSE),"")</f>
        <v>Total produktion</v>
      </c>
      <c r="G169" s="103"/>
    </row>
    <row r="170" spans="1:7" x14ac:dyDescent="0.25">
      <c r="A170" s="431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7">
        <f>'Resultat-Produktion &amp; forbrug'!F147</f>
        <v>18450.007031483605</v>
      </c>
      <c r="F170" s="429" t="str">
        <f>IFERROR(VLOOKUP(A170,'Oversættelse til tabel'!$A$2:$B$14,2,FALSE),"")</f>
        <v>Total produktion</v>
      </c>
      <c r="G170" s="103"/>
    </row>
    <row r="171" spans="1:7" x14ac:dyDescent="0.25">
      <c r="A171" s="431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7">
        <f>'Resultat-Produktion &amp; forbrug'!F148</f>
        <v>26972.495538657848</v>
      </c>
      <c r="F171" s="429" t="str">
        <f>IFERROR(VLOOKUP(A171,'Oversættelse til tabel'!$A$2:$B$14,2,FALSE),"")</f>
        <v>Total produktion</v>
      </c>
      <c r="G171" s="103"/>
    </row>
    <row r="172" spans="1:7" x14ac:dyDescent="0.25">
      <c r="A172" s="431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7">
        <f ca="1">'Resultat-Produktion &amp; forbrug'!F149</f>
        <v>165083.0224523381</v>
      </c>
      <c r="F172" s="429" t="str">
        <f>IFERROR(VLOOKUP(A172,'Oversættelse til tabel'!$A$2:$B$14,2,FALSE),"")</f>
        <v>Total produktion</v>
      </c>
      <c r="G172" s="103"/>
    </row>
    <row r="173" spans="1:7" x14ac:dyDescent="0.25">
      <c r="A173" s="431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7">
        <f ca="1">'Resultat-Produktion &amp; forbrug'!F150</f>
        <v>110817068.59908372</v>
      </c>
      <c r="F173" s="429" t="str">
        <f>IFERROR(VLOOKUP(A173,'Oversættelse til tabel'!$A$2:$B$14,2,FALSE),"")</f>
        <v>Total produktion</v>
      </c>
      <c r="G173" s="103"/>
    </row>
    <row r="174" spans="1:7" x14ac:dyDescent="0.25">
      <c r="A174" s="431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7">
        <f ca="1">'Resultat-Produktion &amp; forbrug'!F151</f>
        <v>2463073.3914116896</v>
      </c>
      <c r="F174" s="429" t="str">
        <f>IFERROR(VLOOKUP(A174,'Oversættelse til tabel'!$A$2:$B$14,2,FALSE),"")</f>
        <v>Total produktion</v>
      </c>
      <c r="G174" s="103"/>
    </row>
    <row r="175" spans="1:7" x14ac:dyDescent="0.25">
      <c r="A175" s="431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7">
        <f>'Resultat-Produktion &amp; forbrug'!F152</f>
        <v>0</v>
      </c>
      <c r="F175" s="429" t="str">
        <f>IFERROR(VLOOKUP(A175,'Oversættelse til tabel'!$A$2:$B$14,2,FALSE),"")</f>
        <v>Total produktion</v>
      </c>
      <c r="G175" s="103"/>
    </row>
    <row r="176" spans="1:7" x14ac:dyDescent="0.25">
      <c r="A176" s="431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7">
        <f>'Resultat-Produktion &amp; forbrug'!F153</f>
        <v>332759.92297580565</v>
      </c>
      <c r="F176" s="429" t="str">
        <f>IFERROR(VLOOKUP(A176,'Oversættelse til tabel'!$A$2:$B$14,2,FALSE),"")</f>
        <v>Total produktion</v>
      </c>
      <c r="G176" s="103"/>
    </row>
    <row r="177" spans="1:7" x14ac:dyDescent="0.25">
      <c r="A177" s="431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7">
        <f>'Resultat-Produktion &amp; forbrug'!F154</f>
        <v>0</v>
      </c>
      <c r="F177" s="429" t="str">
        <f>IFERROR(VLOOKUP(A177,'Oversættelse til tabel'!$A$2:$B$14,2,FALSE),"")</f>
        <v>Total produktion</v>
      </c>
      <c r="G177" s="103"/>
    </row>
    <row r="178" spans="1:7" x14ac:dyDescent="0.25">
      <c r="A178" s="431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7">
        <f>'Resultat-Produktion &amp; forbrug'!F155</f>
        <v>675.387643904882</v>
      </c>
      <c r="F178" s="429" t="str">
        <f>IFERROR(VLOOKUP(A178,'Oversættelse til tabel'!$A$2:$B$14,2,FALSE),"")</f>
        <v>Total produktion</v>
      </c>
      <c r="G178" s="103"/>
    </row>
    <row r="179" spans="1:7" x14ac:dyDescent="0.25">
      <c r="A179" s="431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7">
        <f>'Resultat-Produktion &amp; forbrug'!F156</f>
        <v>15969.006082579654</v>
      </c>
      <c r="F179" s="429" t="str">
        <f>IFERROR(VLOOKUP(A179,'Oversættelse til tabel'!$A$2:$B$14,2,FALSE),"")</f>
        <v>Total produktion</v>
      </c>
      <c r="G179" s="103"/>
    </row>
    <row r="180" spans="1:7" x14ac:dyDescent="0.25">
      <c r="A180" s="431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7">
        <f>'Resultat-Produktion &amp; forbrug'!F157</f>
        <v>620445.82725004398</v>
      </c>
      <c r="F180" s="429" t="str">
        <f>IFERROR(VLOOKUP(A180,'Oversættelse til tabel'!$A$2:$B$14,2,FALSE),"")</f>
        <v>Total produktion</v>
      </c>
      <c r="G180" s="103"/>
    </row>
    <row r="181" spans="1:7" x14ac:dyDescent="0.25">
      <c r="A181" s="431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7">
        <f>'Resultat-Produktion &amp; forbrug'!F158</f>
        <v>15780.226177538038</v>
      </c>
      <c r="F181" s="429" t="str">
        <f>IFERROR(VLOOKUP(A181,'Oversættelse til tabel'!$A$2:$B$14,2,FALSE),"")</f>
        <v>Total produktion</v>
      </c>
      <c r="G181" s="103"/>
    </row>
    <row r="182" spans="1:7" x14ac:dyDescent="0.25">
      <c r="A182" s="431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7">
        <f>'Resultat-Produktion &amp; forbrug'!F159</f>
        <v>0</v>
      </c>
      <c r="F182" s="429" t="str">
        <f>IFERROR(VLOOKUP(A182,'Oversættelse til tabel'!$A$2:$B$14,2,FALSE),"")</f>
        <v>Total produktion</v>
      </c>
      <c r="G182" s="103"/>
    </row>
    <row r="183" spans="1:7" x14ac:dyDescent="0.25">
      <c r="A183" s="431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7">
        <f>'Resultat-Produktion &amp; forbrug'!F160</f>
        <v>2148848.2010935447</v>
      </c>
      <c r="F183" s="429" t="str">
        <f>IFERROR(VLOOKUP(A183,'Oversættelse til tabel'!$A$2:$B$14,2,FALSE),"")</f>
        <v>Total produktion</v>
      </c>
      <c r="G183" s="103"/>
    </row>
    <row r="184" spans="1:7" x14ac:dyDescent="0.25">
      <c r="A184" s="431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7">
        <f>'Resultat-Produktion &amp; forbrug'!F161</f>
        <v>0</v>
      </c>
      <c r="F184" s="429" t="str">
        <f>IFERROR(VLOOKUP(A184,'Oversættelse til tabel'!$A$2:$B$14,2,FALSE),"")</f>
        <v>Total produktion</v>
      </c>
      <c r="G184" s="103"/>
    </row>
    <row r="185" spans="1:7" x14ac:dyDescent="0.25">
      <c r="A185" s="431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7">
        <f>'Resultat-Produktion &amp; forbrug'!F162</f>
        <v>95299.46904386401</v>
      </c>
      <c r="F185" s="429" t="str">
        <f>IFERROR(VLOOKUP(A185,'Oversættelse til tabel'!$A$2:$B$14,2,FALSE),"")</f>
        <v>Total produktion</v>
      </c>
      <c r="G185" s="103"/>
    </row>
    <row r="186" spans="1:7" x14ac:dyDescent="0.25">
      <c r="A186" s="431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7">
        <f>'Resultat-Produktion &amp; forbrug'!F163</f>
        <v>954412.72069157928</v>
      </c>
      <c r="F186" s="429" t="str">
        <f>IFERROR(VLOOKUP(A186,'Oversættelse til tabel'!$A$2:$B$14,2,FALSE),"")</f>
        <v>Total produktion</v>
      </c>
      <c r="G186" s="103"/>
    </row>
    <row r="187" spans="1:7" x14ac:dyDescent="0.25">
      <c r="A187" s="431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7">
        <f>'Resultat-Produktion &amp; forbrug'!F164</f>
        <v>452346.51233766804</v>
      </c>
      <c r="F187" s="429" t="str">
        <f>IFERROR(VLOOKUP(A187,'Oversættelse til tabel'!$A$2:$B$14,2,FALSE),"")</f>
        <v>Total produktion</v>
      </c>
      <c r="G187" s="103"/>
    </row>
    <row r="188" spans="1:7" x14ac:dyDescent="0.25">
      <c r="A188" s="431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7">
        <f>'Resultat-Produktion &amp; forbrug'!F165</f>
        <v>0</v>
      </c>
      <c r="F188" s="429" t="str">
        <f>IFERROR(VLOOKUP(A188,'Oversættelse til tabel'!$A$2:$B$14,2,FALSE),"")</f>
        <v>Total produktion</v>
      </c>
      <c r="G188" s="103"/>
    </row>
    <row r="189" spans="1:7" x14ac:dyDescent="0.25">
      <c r="A189" s="431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7">
        <f>'Resultat-Produktion &amp; forbrug'!F166</f>
        <v>200279.74928693369</v>
      </c>
      <c r="F189" s="429" t="str">
        <f>IFERROR(VLOOKUP(A189,'Oversættelse til tabel'!$A$2:$B$14,2,FALSE),"")</f>
        <v>Total produktion</v>
      </c>
      <c r="G189" s="103"/>
    </row>
    <row r="190" spans="1:7" x14ac:dyDescent="0.25">
      <c r="A190" s="431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7">
        <f>'Resultat-Produktion &amp; forbrug'!F167</f>
        <v>145627.35347864506</v>
      </c>
      <c r="F190" s="429" t="str">
        <f>IFERROR(VLOOKUP(A190,'Oversættelse til tabel'!$A$2:$B$14,2,FALSE),"")</f>
        <v>Total produktion</v>
      </c>
      <c r="G190" s="103"/>
    </row>
    <row r="191" spans="1:7" x14ac:dyDescent="0.25">
      <c r="A191" s="431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7">
        <f>'Resultat-Produktion &amp; forbrug'!F168</f>
        <v>116539.79424410909</v>
      </c>
      <c r="F191" s="429" t="str">
        <f>IFERROR(VLOOKUP(A191,'Oversættelse til tabel'!$A$2:$B$14,2,FALSE),"")</f>
        <v>Total produktion</v>
      </c>
      <c r="G191" s="103"/>
    </row>
    <row r="192" spans="1:7" x14ac:dyDescent="0.25">
      <c r="A192" s="431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7">
        <f>'Resultat-Produktion &amp; forbrug'!F169</f>
        <v>2268650.5850062412</v>
      </c>
      <c r="F192" s="429" t="str">
        <f>IFERROR(VLOOKUP(A192,'Oversættelse til tabel'!$A$2:$B$14,2,FALSE),"")</f>
        <v>Total produktion</v>
      </c>
      <c r="G192" s="103"/>
    </row>
    <row r="193" spans="1:7" x14ac:dyDescent="0.25">
      <c r="A193" s="431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7">
        <f>'Resultat-Produktion &amp; forbrug'!F170</f>
        <v>0</v>
      </c>
      <c r="F193" s="429" t="str">
        <f>IFERROR(VLOOKUP(A193,'Oversættelse til tabel'!$A$2:$B$14,2,FALSE),"")</f>
        <v>Total produktion</v>
      </c>
      <c r="G193" s="103"/>
    </row>
    <row r="194" spans="1:7" x14ac:dyDescent="0.25">
      <c r="A194" s="431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7">
        <f>'Resultat-Produktion &amp; forbrug'!F171</f>
        <v>925084.21922943438</v>
      </c>
      <c r="F194" s="429" t="str">
        <f>IFERROR(VLOOKUP(A194,'Oversættelse til tabel'!$A$2:$B$14,2,FALSE),"")</f>
        <v>Total produktion</v>
      </c>
      <c r="G194" s="103"/>
    </row>
    <row r="195" spans="1:7" x14ac:dyDescent="0.25">
      <c r="A195" s="431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7">
        <f>'Resultat-Produktion &amp; forbrug'!F172</f>
        <v>115489.08079619991</v>
      </c>
      <c r="F195" s="429" t="str">
        <f>IFERROR(VLOOKUP(A195,'Oversættelse til tabel'!$A$2:$B$14,2,FALSE),"")</f>
        <v>Total produktion</v>
      </c>
      <c r="G195" s="103"/>
    </row>
    <row r="196" spans="1:7" x14ac:dyDescent="0.25">
      <c r="A196" s="431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7">
        <f>'Resultat-Produktion &amp; forbrug'!F173</f>
        <v>365245.73356828612</v>
      </c>
      <c r="F196" s="429" t="str">
        <f>IFERROR(VLOOKUP(A196,'Oversættelse til tabel'!$A$2:$B$14,2,FALSE),"")</f>
        <v>Total produktion</v>
      </c>
      <c r="G196" s="103"/>
    </row>
    <row r="197" spans="1:7" x14ac:dyDescent="0.25">
      <c r="A197" s="431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7">
        <f>'Resultat-Produktion &amp; forbrug'!F174</f>
        <v>222833.98833453824</v>
      </c>
      <c r="F197" s="429" t="str">
        <f>IFERROR(VLOOKUP(A197,'Oversættelse til tabel'!$A$2:$B$14,2,FALSE),"")</f>
        <v>Total produktion</v>
      </c>
      <c r="G197" s="103"/>
    </row>
    <row r="198" spans="1:7" x14ac:dyDescent="0.25">
      <c r="A198" s="431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7">
        <f>'Resultat-Produktion &amp; forbrug'!F175</f>
        <v>1.1976865502381491</v>
      </c>
      <c r="F198" s="429" t="str">
        <f>IFERROR(VLOOKUP(A198,'Oversættelse til tabel'!$A$2:$B$14,2,FALSE),"")</f>
        <v>Total produktion</v>
      </c>
      <c r="G198" s="103"/>
    </row>
    <row r="199" spans="1:7" x14ac:dyDescent="0.25">
      <c r="A199" s="431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7">
        <f>'Resultat-Produktion &amp; forbrug'!F176</f>
        <v>7577.0634215631153</v>
      </c>
      <c r="F199" s="429" t="str">
        <f>IFERROR(VLOOKUP(A199,'Oversættelse til tabel'!$A$2:$B$14,2,FALSE),"")</f>
        <v>Total produktion</v>
      </c>
      <c r="G199" s="103"/>
    </row>
    <row r="200" spans="1:7" x14ac:dyDescent="0.25">
      <c r="A200" s="431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7">
        <f>'Resultat-Produktion &amp; forbrug'!F177</f>
        <v>395448.91426064254</v>
      </c>
      <c r="F200" s="429" t="str">
        <f>IFERROR(VLOOKUP(A200,'Oversættelse til tabel'!$A$2:$B$14,2,FALSE),"")</f>
        <v>Total produktion</v>
      </c>
      <c r="G200" s="103"/>
    </row>
    <row r="201" spans="1:7" x14ac:dyDescent="0.25">
      <c r="A201" s="431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7">
        <f>'Resultat-Produktion &amp; forbrug'!F178</f>
        <v>38860.356190289756</v>
      </c>
      <c r="F201" s="429" t="str">
        <f>IFERROR(VLOOKUP(A201,'Oversættelse til tabel'!$A$2:$B$14,2,FALSE),"")</f>
        <v>Total produktion</v>
      </c>
      <c r="G201" s="103"/>
    </row>
    <row r="202" spans="1:7" x14ac:dyDescent="0.25">
      <c r="A202" s="431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7">
        <f ca="1">'Resultat-Produktion &amp; forbrug'!F179</f>
        <v>0</v>
      </c>
      <c r="F202" s="429" t="str">
        <f>IFERROR(VLOOKUP(A202,'Oversættelse til tabel'!$A$2:$B$14,2,FALSE),"")</f>
        <v>Total produktion</v>
      </c>
      <c r="G202" s="103"/>
    </row>
    <row r="203" spans="1:7" x14ac:dyDescent="0.25">
      <c r="A203" s="431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7">
        <f ca="1">'Resultat-Produktion &amp; forbrug'!F180</f>
        <v>0</v>
      </c>
      <c r="F203" s="429" t="str">
        <f>IFERROR(VLOOKUP(A203,'Oversættelse til tabel'!$A$2:$B$14,2,FALSE),"")</f>
        <v>Total produktion</v>
      </c>
      <c r="G203" s="103"/>
    </row>
    <row r="204" spans="1:7" x14ac:dyDescent="0.25">
      <c r="A204" s="431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7">
        <f>'Resultat-Produktion &amp; forbrug'!F181</f>
        <v>346998.01962126989</v>
      </c>
      <c r="F204" s="429" t="str">
        <f>IFERROR(VLOOKUP(A204,'Oversættelse til tabel'!$A$2:$B$14,2,FALSE),"")</f>
        <v>Total produktion</v>
      </c>
      <c r="G204" s="103"/>
    </row>
    <row r="205" spans="1:7" x14ac:dyDescent="0.25">
      <c r="A205" s="431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7">
        <f>'Resultat-Produktion &amp; forbrug'!F182</f>
        <v>192563.22613808865</v>
      </c>
      <c r="F205" s="429" t="str">
        <f>IFERROR(VLOOKUP(A205,'Oversættelse til tabel'!$A$2:$B$14,2,FALSE),"")</f>
        <v>Total produktion</v>
      </c>
      <c r="G205" s="103"/>
    </row>
    <row r="206" spans="1:7" x14ac:dyDescent="0.25">
      <c r="A206" s="431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7">
        <f>'Resultat-Produktion &amp; forbrug'!F183</f>
        <v>96281.613069044324</v>
      </c>
      <c r="F206" s="429" t="str">
        <f>IFERROR(VLOOKUP(A206,'Oversættelse til tabel'!$A$2:$B$14,2,FALSE),"")</f>
        <v>Total produktion</v>
      </c>
      <c r="G206" s="103"/>
    </row>
    <row r="207" spans="1:7" x14ac:dyDescent="0.25">
      <c r="A207" s="431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7">
        <f>'Resultat-Produktion &amp; forbrug'!F184</f>
        <v>61620.23236418837</v>
      </c>
      <c r="F207" s="429" t="str">
        <f>IFERROR(VLOOKUP(A207,'Oversættelse til tabel'!$A$2:$B$14,2,FALSE),"")</f>
        <v>Total produktion</v>
      </c>
      <c r="G207" s="103"/>
    </row>
    <row r="208" spans="1:7" x14ac:dyDescent="0.25">
      <c r="A208" s="431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7">
        <f>'Resultat-Produktion &amp; forbrug'!F185</f>
        <v>2233316.4654569654</v>
      </c>
      <c r="F208" s="429" t="str">
        <f>IFERROR(VLOOKUP(A208,'Oversættelse til tabel'!$A$2:$B$14,2,FALSE),"")</f>
        <v>Total produktion</v>
      </c>
      <c r="G208" s="103"/>
    </row>
    <row r="209" spans="1:7" x14ac:dyDescent="0.25">
      <c r="A209" s="431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7">
        <f>'Resultat-Produktion &amp; forbrug'!F186</f>
        <v>23179.475218292017</v>
      </c>
      <c r="F209" s="429" t="str">
        <f>IFERROR(VLOOKUP(A209,'Oversættelse til tabel'!$A$2:$B$14,2,FALSE),"")</f>
        <v>Total produktion</v>
      </c>
      <c r="G209" s="103"/>
    </row>
    <row r="210" spans="1:7" x14ac:dyDescent="0.25">
      <c r="A210" s="431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7">
        <f>'Resultat-Produktion &amp; forbrug'!F187</f>
        <v>18923.903166389329</v>
      </c>
      <c r="F210" s="429" t="str">
        <f>IFERROR(VLOOKUP(A210,'Oversættelse til tabel'!$A$2:$B$14,2,FALSE),"")</f>
        <v>Total produktion</v>
      </c>
      <c r="G210" s="103"/>
    </row>
    <row r="211" spans="1:7" x14ac:dyDescent="0.25">
      <c r="A211" s="431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7">
        <f>'Resultat-Produktion &amp; forbrug'!F188</f>
        <v>3186961.3614372411</v>
      </c>
      <c r="F211" s="429" t="str">
        <f>IFERROR(VLOOKUP(A211,'Oversættelse til tabel'!$A$2:$B$14,2,FALSE),"")</f>
        <v>Total produktion</v>
      </c>
      <c r="G211" s="103"/>
    </row>
    <row r="212" spans="1:7" x14ac:dyDescent="0.25">
      <c r="A212" s="431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7">
        <f>'Resultat-Produktion &amp; forbrug'!F189</f>
        <v>2304461.4931079326</v>
      </c>
      <c r="F212" s="429" t="str">
        <f>IFERROR(VLOOKUP(A212,'Oversættelse til tabel'!$A$2:$B$14,2,FALSE),"")</f>
        <v>Total produktion</v>
      </c>
      <c r="G212" s="103"/>
    </row>
    <row r="213" spans="1:7" x14ac:dyDescent="0.25">
      <c r="A213" s="431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7">
        <f>'Resultat-Produktion &amp; forbrug'!F190</f>
        <v>206750.71206041813</v>
      </c>
      <c r="F213" s="429" t="str">
        <f>IFERROR(VLOOKUP(A213,'Oversættelse til tabel'!$A$2:$B$14,2,FALSE),"")</f>
        <v>Total produktion</v>
      </c>
      <c r="G213" s="103"/>
    </row>
    <row r="214" spans="1:7" x14ac:dyDescent="0.25">
      <c r="A214" s="431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7">
        <f>'Resultat-Produktion &amp; forbrug'!F191</f>
        <v>0</v>
      </c>
      <c r="F214" s="429" t="str">
        <f>IFERROR(VLOOKUP(A214,'Oversættelse til tabel'!$A$2:$B$14,2,FALSE),"")</f>
        <v>Total produktion</v>
      </c>
      <c r="G214" s="103"/>
    </row>
    <row r="215" spans="1:7" x14ac:dyDescent="0.25">
      <c r="A215" s="431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7">
        <f>'Resultat-Produktion &amp; forbrug'!F192</f>
        <v>0</v>
      </c>
      <c r="F215" s="429" t="str">
        <f>IFERROR(VLOOKUP(A215,'Oversættelse til tabel'!$A$2:$B$14,2,FALSE),"")</f>
        <v>Total produktion</v>
      </c>
      <c r="G215" s="103"/>
    </row>
    <row r="216" spans="1:7" x14ac:dyDescent="0.25">
      <c r="A216" s="431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7">
        <f ca="1">'Resultat-Produktion &amp; forbrug'!F193</f>
        <v>364819.33528776863</v>
      </c>
      <c r="F216" s="429" t="str">
        <f>IFERROR(VLOOKUP(A216,'Oversættelse til tabel'!$A$2:$B$14,2,FALSE),"")</f>
        <v>Total produktion</v>
      </c>
      <c r="G216" s="103"/>
    </row>
    <row r="217" spans="1:7" x14ac:dyDescent="0.25">
      <c r="A217" s="431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7">
        <f ca="1">'Resultat-Produktion &amp; forbrug'!F194</f>
        <v>112332.11179209981</v>
      </c>
      <c r="F217" s="429" t="str">
        <f>IFERROR(VLOOKUP(A217,'Oversættelse til tabel'!$A$2:$B$14,2,FALSE),"")</f>
        <v>Total produktion</v>
      </c>
      <c r="G217" s="103"/>
    </row>
    <row r="218" spans="1:7" x14ac:dyDescent="0.25">
      <c r="A218" s="431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7">
        <f>'Resultat-Produktion &amp; forbrug'!F195</f>
        <v>14354.783550318367</v>
      </c>
      <c r="F218" s="429" t="str">
        <f>IFERROR(VLOOKUP(A218,'Oversættelse til tabel'!$A$2:$B$14,2,FALSE),"")</f>
        <v>Total produktion</v>
      </c>
      <c r="G218" s="103"/>
    </row>
    <row r="219" spans="1:7" x14ac:dyDescent="0.25">
      <c r="A219" s="431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7">
        <f>'Resultat-Produktion &amp; forbrug'!F196</f>
        <v>65459.686512202337</v>
      </c>
      <c r="F219" s="429" t="str">
        <f>IFERROR(VLOOKUP(A219,'Oversættelse til tabel'!$A$2:$B$14,2,FALSE),"")</f>
        <v>Total produktion</v>
      </c>
      <c r="G219" s="103"/>
    </row>
    <row r="220" spans="1:7" x14ac:dyDescent="0.25">
      <c r="A220" s="431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7">
        <f ca="1">'Resultat-Produktion &amp; forbrug'!F197</f>
        <v>168912.745758362</v>
      </c>
      <c r="F220" s="429" t="str">
        <f>IFERROR(VLOOKUP(A220,'Oversættelse til tabel'!$A$2:$B$14,2,FALSE),"")</f>
        <v>Total produktion</v>
      </c>
      <c r="G220" s="103"/>
    </row>
    <row r="221" spans="1:7" x14ac:dyDescent="0.25">
      <c r="A221" s="431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7">
        <f ca="1">'Resultat-Produktion &amp; forbrug'!F198</f>
        <v>116867475.48804837</v>
      </c>
      <c r="F221" s="429" t="str">
        <f>IFERROR(VLOOKUP(A221,'Oversættelse til tabel'!$A$2:$B$14,2,FALSE),"")</f>
        <v>Total produktion</v>
      </c>
      <c r="G221" s="103"/>
    </row>
    <row r="222" spans="1:7" x14ac:dyDescent="0.25">
      <c r="A222" s="431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7">
        <f ca="1">'Resultat-Produktion &amp; forbrug'!F199</f>
        <v>3844857.7347435188</v>
      </c>
      <c r="F222" s="429" t="str">
        <f>IFERROR(VLOOKUP(A222,'Oversættelse til tabel'!$A$2:$B$14,2,FALSE),"")</f>
        <v>Total produktion</v>
      </c>
      <c r="G222" s="103"/>
    </row>
    <row r="223" spans="1:7" x14ac:dyDescent="0.25">
      <c r="A223" s="431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7">
        <f>'Resultat-Produktion &amp; forbrug'!F200</f>
        <v>0</v>
      </c>
      <c r="F223" s="429" t="str">
        <f>IFERROR(VLOOKUP(A223,'Oversættelse til tabel'!$A$2:$B$14,2,FALSE),"")</f>
        <v>Total produktion</v>
      </c>
      <c r="G223" s="103"/>
    </row>
    <row r="224" spans="1:7" x14ac:dyDescent="0.25">
      <c r="A224" s="431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7">
        <f>'Resultat-Produktion &amp; forbrug'!F201</f>
        <v>286444.08767374518</v>
      </c>
      <c r="F224" s="429" t="str">
        <f>IFERROR(VLOOKUP(A224,'Oversættelse til tabel'!$A$2:$B$14,2,FALSE),"")</f>
        <v>Total produktion</v>
      </c>
      <c r="G224" s="103"/>
    </row>
    <row r="225" spans="1:7" x14ac:dyDescent="0.25">
      <c r="A225" s="431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7">
        <f>'Resultat-Produktion &amp; forbrug'!F202</f>
        <v>0</v>
      </c>
      <c r="F225" s="429" t="str">
        <f>IFERROR(VLOOKUP(A225,'Oversættelse til tabel'!$A$2:$B$14,2,FALSE),"")</f>
        <v>Total produktion</v>
      </c>
      <c r="G225" s="103"/>
    </row>
    <row r="226" spans="1:7" x14ac:dyDescent="0.25">
      <c r="A226" s="431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7">
        <f>'Resultat-Produktion &amp; forbrug'!F203</f>
        <v>560.16154012228367</v>
      </c>
      <c r="F226" s="429" t="str">
        <f>IFERROR(VLOOKUP(A226,'Oversættelse til tabel'!$A$2:$B$14,2,FALSE),"")</f>
        <v>Total produktion</v>
      </c>
      <c r="G226" s="103"/>
    </row>
    <row r="227" spans="1:7" x14ac:dyDescent="0.25">
      <c r="A227" s="431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7">
        <f>'Resultat-Produktion &amp; forbrug'!F204</f>
        <v>12195.236527675561</v>
      </c>
      <c r="F227" s="429" t="str">
        <f>IFERROR(VLOOKUP(A227,'Oversættelse til tabel'!$A$2:$B$14,2,FALSE),"")</f>
        <v>Total produktion</v>
      </c>
      <c r="G227" s="103"/>
    </row>
    <row r="228" spans="1:7" x14ac:dyDescent="0.25">
      <c r="A228" s="431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7">
        <f>'Resultat-Produktion &amp; forbrug'!F205</f>
        <v>346630.49211305089</v>
      </c>
      <c r="F228" s="429" t="str">
        <f>IFERROR(VLOOKUP(A228,'Oversættelse til tabel'!$A$2:$B$14,2,FALSE),"")</f>
        <v>Total produktion</v>
      </c>
      <c r="G228" s="103"/>
    </row>
    <row r="229" spans="1:7" x14ac:dyDescent="0.25">
      <c r="A229" s="431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7">
        <f>'Resultat-Produktion &amp; forbrug'!F206</f>
        <v>9699.0512854034223</v>
      </c>
      <c r="F229" s="429" t="str">
        <f>IFERROR(VLOOKUP(A229,'Oversættelse til tabel'!$A$2:$B$14,2,FALSE),"")</f>
        <v>Total produktion</v>
      </c>
      <c r="G229" s="103"/>
    </row>
    <row r="230" spans="1:7" x14ac:dyDescent="0.25">
      <c r="A230" s="431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7">
        <f>'Resultat-Produktion &amp; forbrug'!F207</f>
        <v>0</v>
      </c>
      <c r="F230" s="429" t="str">
        <f>IFERROR(VLOOKUP(A230,'Oversættelse til tabel'!$A$2:$B$14,2,FALSE),"")</f>
        <v>Total produktion</v>
      </c>
      <c r="G230" s="103"/>
    </row>
    <row r="231" spans="1:7" x14ac:dyDescent="0.25">
      <c r="A231" s="431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7">
        <f>'Resultat-Produktion &amp; forbrug'!F208</f>
        <v>7895881.161335798</v>
      </c>
      <c r="F231" s="429" t="str">
        <f>IFERROR(VLOOKUP(A231,'Oversættelse til tabel'!$A$2:$B$14,2,FALSE),"")</f>
        <v>Total produktion</v>
      </c>
      <c r="G231" s="103"/>
    </row>
    <row r="232" spans="1:7" x14ac:dyDescent="0.25">
      <c r="A232" s="431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7">
        <f>'Resultat-Produktion &amp; forbrug'!F209</f>
        <v>0</v>
      </c>
      <c r="F232" s="429" t="str">
        <f>IFERROR(VLOOKUP(A232,'Oversættelse til tabel'!$A$2:$B$14,2,FALSE),"")</f>
        <v>Total produktion</v>
      </c>
      <c r="G232" s="103"/>
    </row>
    <row r="233" spans="1:7" x14ac:dyDescent="0.25">
      <c r="A233" s="431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7">
        <f>'Resultat-Produktion &amp; forbrug'!F210</f>
        <v>65388.861876856266</v>
      </c>
      <c r="F233" s="429" t="str">
        <f>IFERROR(VLOOKUP(A233,'Oversættelse til tabel'!$A$2:$B$14,2,FALSE),"")</f>
        <v>Total produktion</v>
      </c>
      <c r="G233" s="103"/>
    </row>
    <row r="234" spans="1:7" x14ac:dyDescent="0.25">
      <c r="A234" s="431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7">
        <f>'Resultat-Produktion &amp; forbrug'!F211</f>
        <v>882480.82740038994</v>
      </c>
      <c r="F234" s="429" t="str">
        <f>IFERROR(VLOOKUP(A234,'Oversættelse til tabel'!$A$2:$B$14,2,FALSE),"")</f>
        <v>Total produktion</v>
      </c>
      <c r="G234" s="103"/>
    </row>
    <row r="235" spans="1:7" x14ac:dyDescent="0.25">
      <c r="A235" s="431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7">
        <f>'Resultat-Produktion &amp; forbrug'!F212</f>
        <v>456074.89013160887</v>
      </c>
      <c r="F235" s="429" t="str">
        <f>IFERROR(VLOOKUP(A235,'Oversættelse til tabel'!$A$2:$B$14,2,FALSE),"")</f>
        <v>Total produktion</v>
      </c>
      <c r="G235" s="103"/>
    </row>
    <row r="236" spans="1:7" x14ac:dyDescent="0.25">
      <c r="A236" s="431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7">
        <f>'Resultat-Produktion &amp; forbrug'!F213</f>
        <v>0</v>
      </c>
      <c r="F236" s="429" t="str">
        <f>IFERROR(VLOOKUP(A236,'Oversættelse til tabel'!$A$2:$B$14,2,FALSE),"")</f>
        <v>Total produktion</v>
      </c>
      <c r="G236" s="103"/>
    </row>
    <row r="237" spans="1:7" x14ac:dyDescent="0.25">
      <c r="A237" s="431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7">
        <f>'Resultat-Produktion &amp; forbrug'!F214</f>
        <v>195278.17736560528</v>
      </c>
      <c r="F237" s="429" t="str">
        <f>IFERROR(VLOOKUP(A237,'Oversættelse til tabel'!$A$2:$B$14,2,FALSE),"")</f>
        <v>Total produktion</v>
      </c>
      <c r="G237" s="103"/>
    </row>
    <row r="238" spans="1:7" x14ac:dyDescent="0.25">
      <c r="A238" s="431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7">
        <f>'Resultat-Produktion &amp; forbrug'!F215</f>
        <v>209163.10303539436</v>
      </c>
      <c r="F238" s="429" t="str">
        <f>IFERROR(VLOOKUP(A238,'Oversættelse til tabel'!$A$2:$B$14,2,FALSE),"")</f>
        <v>Total produktion</v>
      </c>
      <c r="G238" s="103"/>
    </row>
    <row r="239" spans="1:7" x14ac:dyDescent="0.25">
      <c r="A239" s="431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7">
        <f>'Resultat-Produktion &amp; forbrug'!F216</f>
        <v>508362.7913025436</v>
      </c>
      <c r="F239" s="429" t="str">
        <f>IFERROR(VLOOKUP(A239,'Oversættelse til tabel'!$A$2:$B$14,2,FALSE),"")</f>
        <v>Total produktion</v>
      </c>
      <c r="G239" s="103"/>
    </row>
    <row r="240" spans="1:7" x14ac:dyDescent="0.25">
      <c r="A240" s="431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7">
        <f>'Resultat-Produktion &amp; forbrug'!F217</f>
        <v>1594975.3137968828</v>
      </c>
      <c r="F240" s="429" t="str">
        <f>IFERROR(VLOOKUP(A240,'Oversættelse til tabel'!$A$2:$B$14,2,FALSE),"")</f>
        <v>Total produktion</v>
      </c>
      <c r="G240" s="103"/>
    </row>
    <row r="241" spans="1:7" x14ac:dyDescent="0.25">
      <c r="A241" s="431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7">
        <f>'Resultat-Produktion &amp; forbrug'!F218</f>
        <v>0</v>
      </c>
      <c r="F241" s="429" t="str">
        <f>IFERROR(VLOOKUP(A241,'Oversættelse til tabel'!$A$2:$B$14,2,FALSE),"")</f>
        <v>Total produktion</v>
      </c>
      <c r="G241" s="103"/>
    </row>
    <row r="242" spans="1:7" x14ac:dyDescent="0.25">
      <c r="A242" s="431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7">
        <f>'Resultat-Produktion &amp; forbrug'!F219</f>
        <v>738231.33813296724</v>
      </c>
      <c r="F242" s="429" t="str">
        <f>IFERROR(VLOOKUP(A242,'Oversættelse til tabel'!$A$2:$B$14,2,FALSE),"")</f>
        <v>Total produktion</v>
      </c>
      <c r="G242" s="103"/>
    </row>
    <row r="243" spans="1:7" x14ac:dyDescent="0.25">
      <c r="A243" s="431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7">
        <f>'Resultat-Produktion &amp; forbrug'!F220</f>
        <v>92168.427114874314</v>
      </c>
      <c r="F243" s="429" t="str">
        <f>IFERROR(VLOOKUP(A243,'Oversættelse til tabel'!$A$2:$B$14,2,FALSE),"")</f>
        <v>Total produktion</v>
      </c>
      <c r="G243" s="103"/>
    </row>
    <row r="244" spans="1:7" x14ac:dyDescent="0.25">
      <c r="A244" s="431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7">
        <f>'Resultat-Produktion &amp; forbrug'!F221</f>
        <v>1706260.1464788285</v>
      </c>
      <c r="F244" s="429" t="str">
        <f>IFERROR(VLOOKUP(A244,'Oversættelse til tabel'!$A$2:$B$14,2,FALSE),"")</f>
        <v>Total produktion</v>
      </c>
      <c r="G244" s="103"/>
    </row>
    <row r="245" spans="1:7" x14ac:dyDescent="0.25">
      <c r="A245" s="431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7">
        <f>'Resultat-Produktion &amp; forbrug'!F222</f>
        <v>177837.22990030446</v>
      </c>
      <c r="F245" s="429" t="str">
        <f>IFERROR(VLOOKUP(A245,'Oversættelse til tabel'!$A$2:$B$14,2,FALSE),"")</f>
        <v>Total produktion</v>
      </c>
      <c r="G245" s="103"/>
    </row>
    <row r="246" spans="1:7" x14ac:dyDescent="0.25">
      <c r="A246" s="431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7">
        <f>'Resultat-Produktion &amp; forbrug'!F223</f>
        <v>69865.048763892031</v>
      </c>
      <c r="F246" s="429" t="str">
        <f>IFERROR(VLOOKUP(A246,'Oversættelse til tabel'!$A$2:$B$14,2,FALSE),"")</f>
        <v>Total produktion</v>
      </c>
      <c r="G246" s="103"/>
    </row>
    <row r="247" spans="1:7" x14ac:dyDescent="0.25">
      <c r="A247" s="431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7">
        <f>'Resultat-Produktion &amp; forbrug'!F224</f>
        <v>6036.6362564051497</v>
      </c>
      <c r="F247" s="429" t="str">
        <f>IFERROR(VLOOKUP(A247,'Oversættelse til tabel'!$A$2:$B$14,2,FALSE),"")</f>
        <v>Total produktion</v>
      </c>
      <c r="G247" s="103"/>
    </row>
    <row r="248" spans="1:7" x14ac:dyDescent="0.25">
      <c r="A248" s="431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7">
        <f>'Resultat-Produktion &amp; forbrug'!F225</f>
        <v>299252.17599197297</v>
      </c>
      <c r="F248" s="429" t="str">
        <f>IFERROR(VLOOKUP(A248,'Oversættelse til tabel'!$A$2:$B$14,2,FALSE),"")</f>
        <v>Total produktion</v>
      </c>
      <c r="G248" s="103"/>
    </row>
    <row r="249" spans="1:7" x14ac:dyDescent="0.25">
      <c r="A249" s="431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7">
        <f>'Resultat-Produktion &amp; forbrug'!F226</f>
        <v>42488.00877346145</v>
      </c>
      <c r="F249" s="429" t="str">
        <f>IFERROR(VLOOKUP(A249,'Oversættelse til tabel'!$A$2:$B$14,2,FALSE),"")</f>
        <v>Total produktion</v>
      </c>
      <c r="G249" s="103"/>
    </row>
    <row r="250" spans="1:7" x14ac:dyDescent="0.25">
      <c r="A250" s="431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7">
        <f ca="1">'Resultat-Produktion &amp; forbrug'!F227</f>
        <v>0</v>
      </c>
      <c r="F250" s="429" t="str">
        <f>IFERROR(VLOOKUP(A250,'Oversættelse til tabel'!$A$2:$B$14,2,FALSE),"")</f>
        <v>Total produktion</v>
      </c>
      <c r="G250" s="103"/>
    </row>
    <row r="251" spans="1:7" x14ac:dyDescent="0.25">
      <c r="A251" s="431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7">
        <f ca="1">'Resultat-Produktion &amp; forbrug'!F228</f>
        <v>0</v>
      </c>
      <c r="F251" s="429" t="str">
        <f>IFERROR(VLOOKUP(A251,'Oversættelse til tabel'!$A$2:$B$14,2,FALSE),"")</f>
        <v>Total produktion</v>
      </c>
      <c r="G251" s="103"/>
    </row>
    <row r="252" spans="1:7" x14ac:dyDescent="0.25">
      <c r="A252" s="431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7">
        <f>'Resultat-Produktion &amp; forbrug'!F229</f>
        <v>276928.87898992695</v>
      </c>
      <c r="F252" s="429" t="str">
        <f>IFERROR(VLOOKUP(A252,'Oversættelse til tabel'!$A$2:$B$14,2,FALSE),"")</f>
        <v>Total produktion</v>
      </c>
      <c r="G252" s="103"/>
    </row>
    <row r="253" spans="1:7" x14ac:dyDescent="0.25">
      <c r="A253" s="431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7">
        <f>'Resultat-Produktion &amp; forbrug'!F230</f>
        <v>110532.40398074606</v>
      </c>
      <c r="F253" s="429" t="str">
        <f>IFERROR(VLOOKUP(A253,'Oversættelse til tabel'!$A$2:$B$14,2,FALSE),"")</f>
        <v>Total produktion</v>
      </c>
      <c r="G253" s="103"/>
    </row>
    <row r="254" spans="1:7" x14ac:dyDescent="0.25">
      <c r="A254" s="431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7">
        <f>'Resultat-Produktion &amp; forbrug'!F231</f>
        <v>55266.201990373032</v>
      </c>
      <c r="F254" s="429" t="str">
        <f>IFERROR(VLOOKUP(A254,'Oversættelse til tabel'!$A$2:$B$14,2,FALSE),"")</f>
        <v>Total produktion</v>
      </c>
      <c r="G254" s="103"/>
    </row>
    <row r="255" spans="1:7" x14ac:dyDescent="0.25">
      <c r="A255" s="431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7">
        <f>'Resultat-Produktion &amp; forbrug'!F232</f>
        <v>35370.36927383874</v>
      </c>
      <c r="F255" s="429" t="str">
        <f>IFERROR(VLOOKUP(A255,'Oversættelse til tabel'!$A$2:$B$14,2,FALSE),"")</f>
        <v>Total produktion</v>
      </c>
      <c r="G255" s="103"/>
    </row>
    <row r="256" spans="1:7" x14ac:dyDescent="0.25">
      <c r="A256" s="431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7">
        <f>'Resultat-Produktion &amp; forbrug'!F233</f>
        <v>1488741.8735992862</v>
      </c>
      <c r="F256" s="429" t="str">
        <f>IFERROR(VLOOKUP(A256,'Oversættelse til tabel'!$A$2:$B$14,2,FALSE),"")</f>
        <v>Total produktion</v>
      </c>
      <c r="G256" s="103"/>
    </row>
    <row r="257" spans="1:7" x14ac:dyDescent="0.25">
      <c r="A257" s="431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7">
        <f>'Resultat-Produktion &amp; forbrug'!F234</f>
        <v>18028.658633856463</v>
      </c>
      <c r="F257" s="429" t="str">
        <f>IFERROR(VLOOKUP(A257,'Oversættelse til tabel'!$A$2:$B$14,2,FALSE),"")</f>
        <v>Total produktion</v>
      </c>
      <c r="G257" s="103"/>
    </row>
    <row r="258" spans="1:7" x14ac:dyDescent="0.25">
      <c r="A258" s="431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7">
        <f>'Resultat-Produktion &amp; forbrug'!F235</f>
        <v>14632.341003448482</v>
      </c>
      <c r="F258" s="429" t="str">
        <f>IFERROR(VLOOKUP(A258,'Oversættelse til tabel'!$A$2:$B$14,2,FALSE),"")</f>
        <v>Total produktion</v>
      </c>
      <c r="G258" s="103"/>
    </row>
    <row r="259" spans="1:7" x14ac:dyDescent="0.25">
      <c r="A259" s="431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7">
        <f>'Resultat-Produktion &amp; forbrug'!F236</f>
        <v>3342323.2852705466</v>
      </c>
      <c r="F259" s="429" t="str">
        <f>IFERROR(VLOOKUP(A259,'Oversættelse til tabel'!$A$2:$B$14,2,FALSE),"")</f>
        <v>Total produktion</v>
      </c>
      <c r="G259" s="103"/>
    </row>
    <row r="260" spans="1:7" x14ac:dyDescent="0.25">
      <c r="A260" s="431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7">
        <f>'Resultat-Produktion &amp; forbrug'!F237</f>
        <v>1747439.8704342765</v>
      </c>
      <c r="F260" s="429" t="str">
        <f>IFERROR(VLOOKUP(A260,'Oversættelse til tabel'!$A$2:$B$14,2,FALSE),"")</f>
        <v>Total produktion</v>
      </c>
      <c r="G260" s="103"/>
    </row>
    <row r="261" spans="1:7" x14ac:dyDescent="0.25">
      <c r="A261" s="431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7">
        <f>'Resultat-Produktion &amp; forbrug'!F238</f>
        <v>159736.08962264023</v>
      </c>
      <c r="F261" s="429" t="str">
        <f>IFERROR(VLOOKUP(A261,'Oversættelse til tabel'!$A$2:$B$14,2,FALSE),"")</f>
        <v>Total produktion</v>
      </c>
      <c r="G261" s="103"/>
    </row>
    <row r="262" spans="1:7" x14ac:dyDescent="0.25">
      <c r="A262" s="431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7">
        <f>'Resultat-Produktion &amp; forbrug'!F239</f>
        <v>36000</v>
      </c>
      <c r="F262" s="429" t="str">
        <f>IFERROR(VLOOKUP(A262,'Oversættelse til tabel'!$A$2:$B$14,2,FALSE),"")</f>
        <v>Total produktion</v>
      </c>
      <c r="G262" s="103"/>
    </row>
    <row r="263" spans="1:7" x14ac:dyDescent="0.25">
      <c r="A263" s="431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7">
        <f>'Resultat-Produktion &amp; forbrug'!F240</f>
        <v>0</v>
      </c>
      <c r="F263" s="429" t="str">
        <f>IFERROR(VLOOKUP(A263,'Oversættelse til tabel'!$A$2:$B$14,2,FALSE),"")</f>
        <v>Total produktion</v>
      </c>
      <c r="G263" s="103"/>
    </row>
    <row r="264" spans="1:7" x14ac:dyDescent="0.25">
      <c r="A264" s="431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7">
        <f ca="1">'Resultat-Produktion &amp; forbrug'!F241</f>
        <v>371256.09920674853</v>
      </c>
      <c r="F264" s="429" t="str">
        <f>IFERROR(VLOOKUP(A264,'Oversættelse til tabel'!$A$2:$B$14,2,FALSE),"")</f>
        <v>Total produktion</v>
      </c>
      <c r="G264" s="103"/>
    </row>
    <row r="265" spans="1:7" x14ac:dyDescent="0.25">
      <c r="A265" s="431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7">
        <f ca="1">'Resultat-Produktion &amp; forbrug'!F242</f>
        <v>114713.46881530106</v>
      </c>
      <c r="F265" s="429" t="str">
        <f>IFERROR(VLOOKUP(A265,'Oversættelse til tabel'!$A$2:$B$14,2,FALSE),"")</f>
        <v>Total produktion</v>
      </c>
      <c r="G265" s="103"/>
    </row>
    <row r="266" spans="1:7" x14ac:dyDescent="0.25">
      <c r="A266" s="431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7">
        <f>'Resultat-Produktion &amp; forbrug'!F243</f>
        <v>13980.879672720754</v>
      </c>
      <c r="F266" s="429" t="str">
        <f>IFERROR(VLOOKUP(A266,'Oversættelse til tabel'!$A$2:$B$14,2,FALSE),"")</f>
        <v>Total produktion</v>
      </c>
      <c r="G266" s="103"/>
    </row>
    <row r="267" spans="1:7" x14ac:dyDescent="0.25">
      <c r="A267" s="431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7">
        <f>'Resultat-Produktion &amp; forbrug'!F244</f>
        <v>67062.574851910627</v>
      </c>
      <c r="F267" s="429" t="str">
        <f>IFERROR(VLOOKUP(A267,'Oversættelse til tabel'!$A$2:$B$14,2,FALSE),"")</f>
        <v>Total produktion</v>
      </c>
      <c r="G267" s="103"/>
    </row>
    <row r="268" spans="1:7" x14ac:dyDescent="0.25">
      <c r="A268" s="431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7">
        <f ca="1">'Resultat-Produktion &amp; forbrug'!F245</f>
        <v>172292.68030975034</v>
      </c>
      <c r="F268" s="429" t="str">
        <f>IFERROR(VLOOKUP(A268,'Oversættelse til tabel'!$A$2:$B$14,2,FALSE),"")</f>
        <v>Total produktion</v>
      </c>
      <c r="G268" s="103"/>
    </row>
    <row r="269" spans="1:7" x14ac:dyDescent="0.25">
      <c r="A269" s="431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7">
        <f ca="1">'Resultat-Produktion &amp; forbrug'!F246</f>
        <v>117795142.82230058</v>
      </c>
      <c r="F269" s="429" t="str">
        <f>IFERROR(VLOOKUP(A269,'Oversættelse til tabel'!$A$2:$B$14,2,FALSE),"")</f>
        <v>Total produktion</v>
      </c>
      <c r="G269" s="103"/>
    </row>
    <row r="270" spans="1:7" x14ac:dyDescent="0.25">
      <c r="A270" s="431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7">
        <f ca="1">'Resultat-Produktion &amp; forbrug'!F247</f>
        <v>3838864.18173412</v>
      </c>
      <c r="F270" s="429" t="str">
        <f>IFERROR(VLOOKUP(A270,'Oversættelse til tabel'!$A$2:$B$14,2,FALSE),"")</f>
        <v>Total produktion</v>
      </c>
      <c r="G270" s="103"/>
    </row>
    <row r="271" spans="1:7" x14ac:dyDescent="0.25">
      <c r="A271" s="431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7">
        <f>'Resultat-Produktion &amp; forbrug'!F248</f>
        <v>0</v>
      </c>
      <c r="F271" s="429" t="str">
        <f>IFERROR(VLOOKUP(A271,'Oversættelse til tabel'!$A$2:$B$14,2,FALSE),"")</f>
        <v>Total produktion</v>
      </c>
      <c r="G271" s="103"/>
    </row>
    <row r="272" spans="1:7" x14ac:dyDescent="0.25">
      <c r="A272" s="431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7">
        <f>'Resultat-Produktion &amp; forbrug'!F249</f>
        <v>301646.48561279988</v>
      </c>
      <c r="F272" s="429" t="str">
        <f>IFERROR(VLOOKUP(A272,'Oversættelse til tabel'!$A$2:$B$14,2,FALSE),"")</f>
        <v>Total produktion</v>
      </c>
      <c r="G272" s="103"/>
    </row>
    <row r="273" spans="1:7" x14ac:dyDescent="0.25">
      <c r="A273" s="431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7">
        <f>'Resultat-Produktion &amp; forbrug'!F250</f>
        <v>0</v>
      </c>
      <c r="F273" s="429" t="str">
        <f>IFERROR(VLOOKUP(A273,'Oversættelse til tabel'!$A$2:$B$14,2,FALSE),"")</f>
        <v>Total produktion</v>
      </c>
      <c r="G273" s="103"/>
    </row>
    <row r="274" spans="1:7" x14ac:dyDescent="0.25">
      <c r="A274" s="431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7">
        <f>'Resultat-Produktion &amp; forbrug'!F251</f>
        <v>578.47871789484248</v>
      </c>
      <c r="F274" s="429" t="str">
        <f>IFERROR(VLOOKUP(A274,'Oversættelse til tabel'!$A$2:$B$14,2,FALSE),"")</f>
        <v>Total produktion</v>
      </c>
      <c r="G274" s="103"/>
    </row>
    <row r="275" spans="1:7" x14ac:dyDescent="0.25">
      <c r="A275" s="431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7">
        <f>'Resultat-Produktion &amp; forbrug'!F252</f>
        <v>11660.091914249606</v>
      </c>
      <c r="F275" s="429" t="str">
        <f>IFERROR(VLOOKUP(A275,'Oversættelse til tabel'!$A$2:$B$14,2,FALSE),"")</f>
        <v>Total produktion</v>
      </c>
      <c r="G275" s="103"/>
    </row>
    <row r="276" spans="1:7" x14ac:dyDescent="0.25">
      <c r="A276" s="431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7">
        <f>'Resultat-Produktion &amp; forbrug'!F253</f>
        <v>355996.9988204384</v>
      </c>
      <c r="F276" s="429" t="str">
        <f>IFERROR(VLOOKUP(A276,'Oversættelse til tabel'!$A$2:$B$14,2,FALSE),"")</f>
        <v>Total produktion</v>
      </c>
      <c r="G276" s="103"/>
    </row>
    <row r="277" spans="1:7" x14ac:dyDescent="0.25">
      <c r="A277" s="431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7">
        <f>'Resultat-Produktion &amp; forbrug'!F254</f>
        <v>9944.0855806479794</v>
      </c>
      <c r="F277" s="429" t="str">
        <f>IFERROR(VLOOKUP(A277,'Oversættelse til tabel'!$A$2:$B$14,2,FALSE),"")</f>
        <v>Total produktion</v>
      </c>
      <c r="G277" s="103"/>
    </row>
    <row r="278" spans="1:7" x14ac:dyDescent="0.25">
      <c r="A278" s="431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7">
        <f>'Resultat-Produktion &amp; forbrug'!F255</f>
        <v>0</v>
      </c>
      <c r="F278" s="429" t="str">
        <f>IFERROR(VLOOKUP(A278,'Oversættelse til tabel'!$A$2:$B$14,2,FALSE),"")</f>
        <v>Total produktion</v>
      </c>
      <c r="G278" s="103"/>
    </row>
    <row r="279" spans="1:7" x14ac:dyDescent="0.25">
      <c r="A279" s="431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7">
        <f>'Resultat-Produktion &amp; forbrug'!F256</f>
        <v>8181363.2306406535</v>
      </c>
      <c r="F279" s="429" t="str">
        <f>IFERROR(VLOOKUP(A279,'Oversættelse til tabel'!$A$2:$B$14,2,FALSE),"")</f>
        <v>Total produktion</v>
      </c>
      <c r="G279" s="103"/>
    </row>
    <row r="280" spans="1:7" x14ac:dyDescent="0.25">
      <c r="A280" s="431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7">
        <f>'Resultat-Produktion &amp; forbrug'!F257</f>
        <v>0</v>
      </c>
      <c r="F280" s="429" t="str">
        <f>IFERROR(VLOOKUP(A280,'Oversættelse til tabel'!$A$2:$B$14,2,FALSE),"")</f>
        <v>Total produktion</v>
      </c>
      <c r="G280" s="103"/>
    </row>
    <row r="281" spans="1:7" x14ac:dyDescent="0.25">
      <c r="A281" s="431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7">
        <f>'Resultat-Produktion &amp; forbrug'!F258</f>
        <v>66539.660453061777</v>
      </c>
      <c r="F281" s="429" t="str">
        <f>IFERROR(VLOOKUP(A281,'Oversættelse til tabel'!$A$2:$B$14,2,FALSE),"")</f>
        <v>Total produktion</v>
      </c>
      <c r="G281" s="103"/>
    </row>
    <row r="282" spans="1:7" x14ac:dyDescent="0.25">
      <c r="A282" s="431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7">
        <f>'Resultat-Produktion &amp; forbrug'!F259</f>
        <v>846268.68837888993</v>
      </c>
      <c r="F282" s="429" t="str">
        <f>IFERROR(VLOOKUP(A282,'Oversættelse til tabel'!$A$2:$B$14,2,FALSE),"")</f>
        <v>Total produktion</v>
      </c>
      <c r="G282" s="103"/>
    </row>
    <row r="283" spans="1:7" x14ac:dyDescent="0.25">
      <c r="A283" s="431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7">
        <f>'Resultat-Produktion &amp; forbrug'!F260</f>
        <v>457927.02496060182</v>
      </c>
      <c r="F283" s="429" t="str">
        <f>IFERROR(VLOOKUP(A283,'Oversættelse til tabel'!$A$2:$B$14,2,FALSE),"")</f>
        <v>Total produktion</v>
      </c>
      <c r="G283" s="103"/>
    </row>
    <row r="284" spans="1:7" x14ac:dyDescent="0.25">
      <c r="A284" s="431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7">
        <f>'Resultat-Produktion &amp; forbrug'!F261</f>
        <v>0</v>
      </c>
      <c r="F284" s="429" t="str">
        <f>IFERROR(VLOOKUP(A284,'Oversættelse til tabel'!$A$2:$B$14,2,FALSE),"")</f>
        <v>Total produktion</v>
      </c>
      <c r="G284" s="103"/>
    </row>
    <row r="285" spans="1:7" x14ac:dyDescent="0.25">
      <c r="A285" s="431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7">
        <f>'Resultat-Produktion &amp; forbrug'!F262</f>
        <v>195751.05229011617</v>
      </c>
      <c r="F285" s="429" t="str">
        <f>IFERROR(VLOOKUP(A285,'Oversættelse til tabel'!$A$2:$B$14,2,FALSE),"")</f>
        <v>Total produktion</v>
      </c>
      <c r="G285" s="103"/>
    </row>
    <row r="286" spans="1:7" x14ac:dyDescent="0.25">
      <c r="A286" s="431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7">
        <f>'Resultat-Produktion &amp; forbrug'!F263</f>
        <v>214327.36252781507</v>
      </c>
      <c r="F286" s="429" t="str">
        <f>IFERROR(VLOOKUP(A286,'Oversættelse til tabel'!$A$2:$B$14,2,FALSE),"")</f>
        <v>Total produktion</v>
      </c>
      <c r="G286" s="103"/>
    </row>
    <row r="287" spans="1:7" x14ac:dyDescent="0.25">
      <c r="A287" s="431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7">
        <f>'Resultat-Produktion &amp; forbrug'!F264</f>
        <v>520788.5325158292</v>
      </c>
      <c r="F287" s="429" t="str">
        <f>IFERROR(VLOOKUP(A287,'Oversættelse til tabel'!$A$2:$B$14,2,FALSE),"")</f>
        <v>Total produktion</v>
      </c>
      <c r="G287" s="103"/>
    </row>
    <row r="288" spans="1:7" x14ac:dyDescent="0.25">
      <c r="A288" s="431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7">
        <f>'Resultat-Produktion &amp; forbrug'!F265</f>
        <v>1642235.7978092346</v>
      </c>
      <c r="F288" s="429" t="str">
        <f>IFERROR(VLOOKUP(A288,'Oversættelse til tabel'!$A$2:$B$14,2,FALSE),"")</f>
        <v>Total produktion</v>
      </c>
      <c r="G288" s="103"/>
    </row>
    <row r="289" spans="1:7" x14ac:dyDescent="0.25">
      <c r="A289" s="431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7">
        <f>'Resultat-Produktion &amp; forbrug'!F266</f>
        <v>0</v>
      </c>
      <c r="F289" s="429" t="str">
        <f>IFERROR(VLOOKUP(A289,'Oversættelse til tabel'!$A$2:$B$14,2,FALSE),"")</f>
        <v>Total produktion</v>
      </c>
      <c r="G289" s="103"/>
    </row>
    <row r="290" spans="1:7" x14ac:dyDescent="0.25">
      <c r="A290" s="431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7">
        <f>'Resultat-Produktion &amp; forbrug'!F267</f>
        <v>724125.12538599269</v>
      </c>
      <c r="F290" s="429" t="str">
        <f>IFERROR(VLOOKUP(A290,'Oversættelse til tabel'!$A$2:$B$14,2,FALSE),"")</f>
        <v>Total produktion</v>
      </c>
      <c r="G290" s="103"/>
    </row>
    <row r="291" spans="1:7" x14ac:dyDescent="0.25">
      <c r="A291" s="431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7">
        <f>'Resultat-Produktion &amp; forbrug'!F268</f>
        <v>90456.37389070644</v>
      </c>
      <c r="F291" s="429" t="str">
        <f>IFERROR(VLOOKUP(A291,'Oversættelse til tabel'!$A$2:$B$14,2,FALSE),"")</f>
        <v>Total produktion</v>
      </c>
      <c r="G291" s="103"/>
    </row>
    <row r="292" spans="1:7" x14ac:dyDescent="0.25">
      <c r="A292" s="431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7">
        <f>'Resultat-Produktion &amp; forbrug'!F269</f>
        <v>1767975.5826667205</v>
      </c>
      <c r="F292" s="429" t="str">
        <f>IFERROR(VLOOKUP(A292,'Oversættelse til tabel'!$A$2:$B$14,2,FALSE),"")</f>
        <v>Total produktion</v>
      </c>
      <c r="G292" s="103"/>
    </row>
    <row r="293" spans="1:7" x14ac:dyDescent="0.25">
      <c r="A293" s="431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7">
        <f>'Resultat-Produktion &amp; forbrug'!F270</f>
        <v>174533.85571503793</v>
      </c>
      <c r="F293" s="429" t="str">
        <f>IFERROR(VLOOKUP(A293,'Oversættelse til tabel'!$A$2:$B$14,2,FALSE),"")</f>
        <v>Total produktion</v>
      </c>
      <c r="G293" s="103"/>
    </row>
    <row r="294" spans="1:7" x14ac:dyDescent="0.25">
      <c r="A294" s="431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7">
        <f>'Resultat-Produktion &amp; forbrug'!F271</f>
        <v>69865.048763892031</v>
      </c>
      <c r="F294" s="429" t="str">
        <f>IFERROR(VLOOKUP(A294,'Oversættelse til tabel'!$A$2:$B$14,2,FALSE),"")</f>
        <v>Total produktion</v>
      </c>
      <c r="G294" s="103"/>
    </row>
    <row r="295" spans="1:7" x14ac:dyDescent="0.25">
      <c r="A295" s="431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7">
        <f>'Resultat-Produktion &amp; forbrug'!F272</f>
        <v>5844.4508372651044</v>
      </c>
      <c r="F295" s="429" t="str">
        <f>IFERROR(VLOOKUP(A295,'Oversættelse til tabel'!$A$2:$B$14,2,FALSE),"")</f>
        <v>Total produktion</v>
      </c>
      <c r="G295" s="103"/>
    </row>
    <row r="296" spans="1:7" x14ac:dyDescent="0.25">
      <c r="A296" s="431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7">
        <f>'Resultat-Produktion &amp; forbrug'!F273</f>
        <v>306756.0551149071</v>
      </c>
      <c r="F296" s="429" t="str">
        <f>IFERROR(VLOOKUP(A296,'Oversættelse til tabel'!$A$2:$B$14,2,FALSE),"")</f>
        <v>Total produktion</v>
      </c>
      <c r="G296" s="103"/>
    </row>
    <row r="297" spans="1:7" x14ac:dyDescent="0.25">
      <c r="A297" s="431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7">
        <f>'Resultat-Produktion &amp; forbrug'!F274</f>
        <v>43629.687083109289</v>
      </c>
      <c r="F297" s="429" t="str">
        <f>IFERROR(VLOOKUP(A297,'Oversættelse til tabel'!$A$2:$B$14,2,FALSE),"")</f>
        <v>Total produktion</v>
      </c>
      <c r="G297" s="103"/>
    </row>
    <row r="298" spans="1:7" x14ac:dyDescent="0.25">
      <c r="A298" s="431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7">
        <f ca="1">'Resultat-Produktion &amp; forbrug'!F275</f>
        <v>0</v>
      </c>
      <c r="F298" s="429" t="str">
        <f>IFERROR(VLOOKUP(A298,'Oversættelse til tabel'!$A$2:$B$14,2,FALSE),"")</f>
        <v>Total produktion</v>
      </c>
      <c r="G298" s="103"/>
    </row>
    <row r="299" spans="1:7" x14ac:dyDescent="0.25">
      <c r="A299" s="431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7">
        <f ca="1">'Resultat-Produktion &amp; forbrug'!F276</f>
        <v>0</v>
      </c>
      <c r="F299" s="429" t="str">
        <f>IFERROR(VLOOKUP(A299,'Oversættelse til tabel'!$A$2:$B$14,2,FALSE),"")</f>
        <v>Total produktion</v>
      </c>
      <c r="G299" s="103"/>
    </row>
    <row r="300" spans="1:7" x14ac:dyDescent="0.25">
      <c r="A300" s="431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7">
        <f>'Resultat-Produktion &amp; forbrug'!F277</f>
        <v>271784.85087768652</v>
      </c>
      <c r="F300" s="429" t="str">
        <f>IFERROR(VLOOKUP(A300,'Oversættelse til tabel'!$A$2:$B$14,2,FALSE),"")</f>
        <v>Total produktion</v>
      </c>
      <c r="G300" s="103"/>
    </row>
    <row r="301" spans="1:7" x14ac:dyDescent="0.25">
      <c r="A301" s="431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7">
        <f>'Resultat-Produktion &amp; forbrug'!F278</f>
        <v>113182.04384415773</v>
      </c>
      <c r="F301" s="429" t="str">
        <f>IFERROR(VLOOKUP(A301,'Oversættelse til tabel'!$A$2:$B$14,2,FALSE),"")</f>
        <v>Total produktion</v>
      </c>
      <c r="G301" s="103"/>
    </row>
    <row r="302" spans="1:7" x14ac:dyDescent="0.25">
      <c r="A302" s="431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7">
        <f>'Resultat-Produktion &amp; forbrug'!F279</f>
        <v>56591.021922078864</v>
      </c>
      <c r="F302" s="429" t="str">
        <f>IFERROR(VLOOKUP(A302,'Oversættelse til tabel'!$A$2:$B$14,2,FALSE),"")</f>
        <v>Total produktion</v>
      </c>
      <c r="G302" s="103"/>
    </row>
    <row r="303" spans="1:7" x14ac:dyDescent="0.25">
      <c r="A303" s="431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7">
        <f>'Resultat-Produktion &amp; forbrug'!F280</f>
        <v>36218.254030130476</v>
      </c>
      <c r="F303" s="429" t="str">
        <f>IFERROR(VLOOKUP(A303,'Oversættelse til tabel'!$A$2:$B$14,2,FALSE),"")</f>
        <v>Total produktion</v>
      </c>
      <c r="G303" s="103"/>
    </row>
    <row r="304" spans="1:7" x14ac:dyDescent="0.25">
      <c r="A304" s="431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7">
        <f>'Resultat-Produktion &amp; forbrug'!F281</f>
        <v>1525196.4678207021</v>
      </c>
      <c r="F304" s="429" t="str">
        <f>IFERROR(VLOOKUP(A304,'Oversættelse til tabel'!$A$2:$B$14,2,FALSE),"")</f>
        <v>Total produktion</v>
      </c>
      <c r="G304" s="103"/>
    </row>
    <row r="305" spans="1:7" x14ac:dyDescent="0.25">
      <c r="A305" s="431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7">
        <f>'Resultat-Produktion &amp; forbrug'!F282</f>
        <v>17515.983585710339</v>
      </c>
      <c r="F305" s="429" t="str">
        <f>IFERROR(VLOOKUP(A305,'Oversættelse til tabel'!$A$2:$B$14,2,FALSE),"")</f>
        <v>Total produktion</v>
      </c>
      <c r="G305" s="103"/>
    </row>
    <row r="306" spans="1:7" x14ac:dyDescent="0.25">
      <c r="A306" s="431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7">
        <f>'Resultat-Produktion &amp; forbrug'!F283</f>
        <v>14228.619026408833</v>
      </c>
      <c r="F306" s="429" t="str">
        <f>IFERROR(VLOOKUP(A306,'Oversættelse til tabel'!$A$2:$B$14,2,FALSE),"")</f>
        <v>Total produktion</v>
      </c>
      <c r="G306" s="103"/>
    </row>
    <row r="307" spans="1:7" x14ac:dyDescent="0.25">
      <c r="A307" s="431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7">
        <f>'Resultat-Produktion &amp; forbrug'!F284</f>
        <v>3498582.8365199142</v>
      </c>
      <c r="F307" s="429" t="str">
        <f>IFERROR(VLOOKUP(A307,'Oversættelse til tabel'!$A$2:$B$14,2,FALSE),"")</f>
        <v>Total produktion</v>
      </c>
      <c r="G307" s="103"/>
    </row>
    <row r="308" spans="1:7" x14ac:dyDescent="0.25">
      <c r="A308" s="431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7">
        <f>'Resultat-Produktion &amp; forbrug'!F285</f>
        <v>1672957.9533098161</v>
      </c>
      <c r="F308" s="429" t="str">
        <f>IFERROR(VLOOKUP(A308,'Oversættelse til tabel'!$A$2:$B$14,2,FALSE),"")</f>
        <v>Total produktion</v>
      </c>
      <c r="G308" s="103"/>
    </row>
    <row r="309" spans="1:7" x14ac:dyDescent="0.25">
      <c r="A309" s="431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7">
        <f>'Resultat-Produktion &amp; forbrug'!F286</f>
        <v>155347.1964728414</v>
      </c>
      <c r="F309" s="429" t="str">
        <f>IFERROR(VLOOKUP(A309,'Oversættelse til tabel'!$A$2:$B$14,2,FALSE),"")</f>
        <v>Total produktion</v>
      </c>
      <c r="G309" s="103"/>
    </row>
    <row r="310" spans="1:7" x14ac:dyDescent="0.25">
      <c r="A310" s="431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7">
        <f>'Resultat-Produktion &amp; forbrug'!F287</f>
        <v>36000</v>
      </c>
      <c r="F310" s="429" t="str">
        <f>IFERROR(VLOOKUP(A310,'Oversættelse til tabel'!$A$2:$B$14,2,FALSE),"")</f>
        <v>Total produktion</v>
      </c>
      <c r="G310" s="103"/>
    </row>
    <row r="311" spans="1:7" x14ac:dyDescent="0.25">
      <c r="A311" s="431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7">
        <f>'Resultat-Produktion &amp; forbrug'!F288</f>
        <v>0</v>
      </c>
      <c r="F311" s="429" t="str">
        <f>IFERROR(VLOOKUP(A311,'Oversættelse til tabel'!$A$2:$B$14,2,FALSE),"")</f>
        <v>Total produktion</v>
      </c>
      <c r="G311" s="103"/>
    </row>
    <row r="312" spans="1:7" x14ac:dyDescent="0.25">
      <c r="A312" s="431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7">
        <f ca="1">'Resultat-Produktion &amp; forbrug'!F289</f>
        <v>385847.82849847211</v>
      </c>
      <c r="F312" s="429" t="str">
        <f>IFERROR(VLOOKUP(A312,'Oversættelse til tabel'!$A$2:$B$14,2,FALSE),"")</f>
        <v>Total produktion</v>
      </c>
      <c r="G312" s="103"/>
    </row>
    <row r="313" spans="1:7" x14ac:dyDescent="0.25">
      <c r="A313" s="431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7">
        <f ca="1">'Resultat-Produktion &amp; forbrug'!F290</f>
        <v>127046.30450353827</v>
      </c>
      <c r="F313" s="429" t="str">
        <f>IFERROR(VLOOKUP(A313,'Oversættelse til tabel'!$A$2:$B$14,2,FALSE),"")</f>
        <v>Total produktion</v>
      </c>
      <c r="G313" s="103"/>
    </row>
    <row r="314" spans="1:7" x14ac:dyDescent="0.25">
      <c r="A314" s="431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2">
        <f>'Resultat-Produktion &amp; forbrug'!N3</f>
        <v>185027.43463784308</v>
      </c>
      <c r="F314" s="429" t="str">
        <f>IFERROR(VLOOKUP(A314,'Oversættelse til tabel'!$A$2:$B$14,2,FALSE),"")</f>
        <v>Ubrugt</v>
      </c>
      <c r="G314" s="103"/>
    </row>
    <row r="315" spans="1:7" x14ac:dyDescent="0.25">
      <c r="A315" s="431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2">
        <f>'Resultat-Produktion &amp; forbrug'!N4</f>
        <v>193898.88574926884</v>
      </c>
      <c r="F315" s="429" t="str">
        <f>IFERROR(VLOOKUP(A315,'Oversættelse til tabel'!$A$2:$B$14,2,FALSE),"")</f>
        <v>Ubrugt</v>
      </c>
      <c r="G315" s="103"/>
    </row>
    <row r="316" spans="1:7" x14ac:dyDescent="0.25">
      <c r="A316" s="431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2">
        <f ca="1">'Resultat-Produktion &amp; forbrug'!N5</f>
        <v>-199952.34120163022</v>
      </c>
      <c r="F316" s="429" t="str">
        <f>IFERROR(VLOOKUP(A316,'Oversættelse til tabel'!$A$2:$B$14,2,FALSE),"")</f>
        <v>Ubrugt</v>
      </c>
      <c r="G316" s="103"/>
    </row>
    <row r="317" spans="1:7" x14ac:dyDescent="0.25">
      <c r="A317" s="431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2">
        <f ca="1">'Resultat-Produktion &amp; forbrug'!N6</f>
        <v>0</v>
      </c>
      <c r="F317" s="429" t="str">
        <f>IFERROR(VLOOKUP(A317,'Oversættelse til tabel'!$A$2:$B$14,2,FALSE),"")</f>
        <v>Ubrugt</v>
      </c>
      <c r="G317" s="103"/>
    </row>
    <row r="318" spans="1:7" x14ac:dyDescent="0.25">
      <c r="A318" s="431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2">
        <f ca="1">'Resultat-Produktion &amp; forbrug'!N7</f>
        <v>2569317.8008686416</v>
      </c>
      <c r="F318" s="429" t="str">
        <f>IFERROR(VLOOKUP(A318,'Oversættelse til tabel'!$A$2:$B$14,2,FALSE),"")</f>
        <v>Ubrugt</v>
      </c>
      <c r="G318" s="103"/>
    </row>
    <row r="319" spans="1:7" x14ac:dyDescent="0.25">
      <c r="A319" s="431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2">
        <f>'Resultat-Produktion &amp; forbrug'!N8</f>
        <v>0</v>
      </c>
      <c r="F319" s="429" t="str">
        <f>IFERROR(VLOOKUP(A319,'Oversættelse til tabel'!$A$2:$B$14,2,FALSE),"")</f>
        <v>Ubrugt</v>
      </c>
      <c r="G319" s="103"/>
    </row>
    <row r="320" spans="1:7" x14ac:dyDescent="0.25">
      <c r="A320" s="431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2">
        <f>'Resultat-Produktion &amp; forbrug'!N9</f>
        <v>1198807.4305444965</v>
      </c>
      <c r="F320" s="429" t="str">
        <f>IFERROR(VLOOKUP(A320,'Oversættelse til tabel'!$A$2:$B$14,2,FALSE),"")</f>
        <v>Ubrugt</v>
      </c>
      <c r="G320" s="103"/>
    </row>
    <row r="321" spans="1:7" x14ac:dyDescent="0.25">
      <c r="A321" s="431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2">
        <f>'Resultat-Produktion &amp; forbrug'!N10</f>
        <v>0</v>
      </c>
      <c r="F321" s="429" t="str">
        <f>IFERROR(VLOOKUP(A321,'Oversættelse til tabel'!$A$2:$B$14,2,FALSE),"")</f>
        <v>Ubrugt</v>
      </c>
      <c r="G321" s="103"/>
    </row>
    <row r="322" spans="1:7" x14ac:dyDescent="0.25">
      <c r="A322" s="431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2">
        <f>'Resultat-Produktion &amp; forbrug'!N11</f>
        <v>0</v>
      </c>
      <c r="F322" s="429" t="str">
        <f>IFERROR(VLOOKUP(A322,'Oversættelse til tabel'!$A$2:$B$14,2,FALSE),"")</f>
        <v>Ubrugt</v>
      </c>
      <c r="G322" s="103"/>
    </row>
    <row r="323" spans="1:7" x14ac:dyDescent="0.25">
      <c r="A323" s="431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2">
        <f>'Resultat-Produktion &amp; forbrug'!N12</f>
        <v>151426.86140259454</v>
      </c>
      <c r="F323" s="429" t="str">
        <f>IFERROR(VLOOKUP(A323,'Oversættelse til tabel'!$A$2:$B$14,2,FALSE),"")</f>
        <v>Ubrugt</v>
      </c>
      <c r="G323" s="103"/>
    </row>
    <row r="324" spans="1:7" x14ac:dyDescent="0.25">
      <c r="A324" s="431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2">
        <f>'Resultat-Produktion &amp; forbrug'!N13</f>
        <v>887836.84200071916</v>
      </c>
      <c r="F324" s="429" t="str">
        <f>IFERROR(VLOOKUP(A324,'Oversættelse til tabel'!$A$2:$B$14,2,FALSE),"")</f>
        <v>Ubrugt</v>
      </c>
      <c r="G324" s="103"/>
    </row>
    <row r="325" spans="1:7" x14ac:dyDescent="0.25">
      <c r="A325" s="431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2">
        <f>'Resultat-Produktion &amp; forbrug'!N14</f>
        <v>-223604.86394482077</v>
      </c>
      <c r="F325" s="429" t="str">
        <f>IFERROR(VLOOKUP(A325,'Oversættelse til tabel'!$A$2:$B$14,2,FALSE),"")</f>
        <v>Ubrugt</v>
      </c>
      <c r="G325" s="103"/>
    </row>
    <row r="326" spans="1:7" x14ac:dyDescent="0.25">
      <c r="A326" s="431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2">
        <f>'Resultat-Produktion &amp; forbrug'!N15</f>
        <v>-114193.60000000001</v>
      </c>
      <c r="F326" s="429" t="str">
        <f>IFERROR(VLOOKUP(A326,'Oversættelse til tabel'!$A$2:$B$14,2,FALSE),"")</f>
        <v>Ubrugt</v>
      </c>
      <c r="G326" s="103"/>
    </row>
    <row r="327" spans="1:7" x14ac:dyDescent="0.25">
      <c r="A327" s="431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2">
        <f>'Resultat-Produktion &amp; forbrug'!N16</f>
        <v>3451069.2602304816</v>
      </c>
      <c r="F327" s="429" t="str">
        <f>IFERROR(VLOOKUP(A327,'Oversættelse til tabel'!$A$2:$B$14,2,FALSE),"")</f>
        <v>Ubrugt</v>
      </c>
      <c r="G327" s="103"/>
    </row>
    <row r="328" spans="1:7" x14ac:dyDescent="0.25">
      <c r="A328" s="431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2">
        <f>'Resultat-Produktion &amp; forbrug'!N17</f>
        <v>0</v>
      </c>
      <c r="F328" s="429" t="str">
        <f>IFERROR(VLOOKUP(A328,'Oversættelse til tabel'!$A$2:$B$14,2,FALSE),"")</f>
        <v>Ubrugt</v>
      </c>
      <c r="G328" s="103"/>
    </row>
    <row r="329" spans="1:7" x14ac:dyDescent="0.25">
      <c r="A329" s="431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2">
        <f>'Resultat-Produktion &amp; forbrug'!N18</f>
        <v>-76351.578443047096</v>
      </c>
      <c r="F329" s="429" t="str">
        <f>IFERROR(VLOOKUP(A329,'Oversættelse til tabel'!$A$2:$B$14,2,FALSE),"")</f>
        <v>Ubrugt</v>
      </c>
      <c r="G329" s="103"/>
    </row>
    <row r="330" spans="1:7" x14ac:dyDescent="0.25">
      <c r="A330" s="431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2">
        <f>'Resultat-Produktion &amp; forbrug'!N19</f>
        <v>0</v>
      </c>
      <c r="F330" s="429" t="str">
        <f>IFERROR(VLOOKUP(A330,'Oversættelse til tabel'!$A$2:$B$14,2,FALSE),"")</f>
        <v>Ubrugt</v>
      </c>
      <c r="G330" s="103"/>
    </row>
    <row r="331" spans="1:7" x14ac:dyDescent="0.25">
      <c r="A331" s="431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2">
        <f>'Resultat-Produktion &amp; forbrug'!N20</f>
        <v>0</v>
      </c>
      <c r="F331" s="429" t="str">
        <f>IFERROR(VLOOKUP(A331,'Oversættelse til tabel'!$A$2:$B$14,2,FALSE),"")</f>
        <v>Ubrugt</v>
      </c>
      <c r="G331" s="103"/>
    </row>
    <row r="332" spans="1:7" x14ac:dyDescent="0.25">
      <c r="A332" s="431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2">
        <f>'Resultat-Produktion &amp; forbrug'!N21</f>
        <v>-4828427.5390456235</v>
      </c>
      <c r="F332" s="429" t="str">
        <f>IFERROR(VLOOKUP(A332,'Oversættelse til tabel'!$A$2:$B$14,2,FALSE),"")</f>
        <v>Ubrugt</v>
      </c>
      <c r="G332" s="103"/>
    </row>
    <row r="333" spans="1:7" x14ac:dyDescent="0.25">
      <c r="A333" s="431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2">
        <f>'Resultat-Produktion &amp; forbrug'!N22</f>
        <v>-203061.53166372905</v>
      </c>
      <c r="F333" s="429" t="str">
        <f>IFERROR(VLOOKUP(A333,'Oversættelse til tabel'!$A$2:$B$14,2,FALSE),"")</f>
        <v>Ubrugt</v>
      </c>
      <c r="G333" s="103"/>
    </row>
    <row r="334" spans="1:7" x14ac:dyDescent="0.25">
      <c r="A334" s="431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2">
        <f>'Resultat-Produktion &amp; forbrug'!N23</f>
        <v>766472.09789043549</v>
      </c>
      <c r="F334" s="429" t="str">
        <f>IFERROR(VLOOKUP(A334,'Oversættelse til tabel'!$A$2:$B$14,2,FALSE),"")</f>
        <v>Ubrugt</v>
      </c>
      <c r="G334" s="103"/>
    </row>
    <row r="335" spans="1:7" x14ac:dyDescent="0.25">
      <c r="A335" s="431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2">
        <f>'Resultat-Produktion &amp; forbrug'!N24</f>
        <v>2027113.3294623662</v>
      </c>
      <c r="F335" s="429" t="str">
        <f>IFERROR(VLOOKUP(A335,'Oversættelse til tabel'!$A$2:$B$14,2,FALSE),"")</f>
        <v>Ubrugt</v>
      </c>
      <c r="G335" s="103"/>
    </row>
    <row r="336" spans="1:7" x14ac:dyDescent="0.25">
      <c r="A336" s="431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2">
        <f>'Resultat-Produktion &amp; forbrug'!N25</f>
        <v>675046.7637937516</v>
      </c>
      <c r="F336" s="429" t="str">
        <f>IFERROR(VLOOKUP(A336,'Oversættelse til tabel'!$A$2:$B$14,2,FALSE),"")</f>
        <v>Ubrugt</v>
      </c>
      <c r="G336" s="103"/>
    </row>
    <row r="337" spans="1:7" x14ac:dyDescent="0.25">
      <c r="A337" s="431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2">
        <f ca="1">'Resultat-Produktion &amp; forbrug'!N26</f>
        <v>-569996.93502990273</v>
      </c>
      <c r="F337" s="429" t="str">
        <f>IFERROR(VLOOKUP(A337,'Oversættelse til tabel'!$A$2:$B$14,2,FALSE),"")</f>
        <v>Ubrugt</v>
      </c>
      <c r="G337" s="103"/>
    </row>
    <row r="338" spans="1:7" x14ac:dyDescent="0.25">
      <c r="A338" s="431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2">
        <f>'Resultat-Produktion &amp; forbrug'!N27</f>
        <v>0</v>
      </c>
      <c r="F338" s="429" t="str">
        <f>IFERROR(VLOOKUP(A338,'Oversættelse til tabel'!$A$2:$B$14,2,FALSE),"")</f>
        <v>Ubrugt</v>
      </c>
      <c r="G338" s="103"/>
    </row>
    <row r="339" spans="1:7" x14ac:dyDescent="0.25">
      <c r="A339" s="431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2">
        <f>'Resultat-Produktion &amp; forbrug'!N28</f>
        <v>122443.54553678865</v>
      </c>
      <c r="F339" s="429" t="str">
        <f>IFERROR(VLOOKUP(A339,'Oversættelse til tabel'!$A$2:$B$14,2,FALSE),"")</f>
        <v>Ubrugt</v>
      </c>
      <c r="G339" s="103"/>
    </row>
    <row r="340" spans="1:7" x14ac:dyDescent="0.25">
      <c r="A340" s="431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2">
        <f>'Resultat-Produktion &amp; forbrug'!N29</f>
        <v>1618746.6633055378</v>
      </c>
      <c r="F340" s="429" t="str">
        <f>IFERROR(VLOOKUP(A340,'Oversættelse til tabel'!$A$2:$B$14,2,FALSE),"")</f>
        <v>Ubrugt</v>
      </c>
      <c r="G340" s="103"/>
    </row>
    <row r="341" spans="1:7" x14ac:dyDescent="0.25">
      <c r="A341" s="431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2">
        <f>'Resultat-Produktion &amp; forbrug'!N30</f>
        <v>2703717.1158706988</v>
      </c>
      <c r="F341" s="429" t="str">
        <f>IFERROR(VLOOKUP(A341,'Oversættelse til tabel'!$A$2:$B$14,2,FALSE),"")</f>
        <v>Ubrugt</v>
      </c>
      <c r="G341" s="103"/>
    </row>
    <row r="342" spans="1:7" x14ac:dyDescent="0.25">
      <c r="A342" s="431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2">
        <f>'Resultat-Produktion &amp; forbrug'!N31</f>
        <v>878.90231344976178</v>
      </c>
      <c r="F342" s="429" t="str">
        <f>IFERROR(VLOOKUP(A342,'Oversættelse til tabel'!$A$2:$B$14,2,FALSE),"")</f>
        <v>Ubrugt</v>
      </c>
      <c r="G342" s="103"/>
    </row>
    <row r="343" spans="1:7" x14ac:dyDescent="0.25">
      <c r="A343" s="431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2">
        <f>'Resultat-Produktion &amp; forbrug'!N32</f>
        <v>50014.542046090508</v>
      </c>
      <c r="F343" s="429" t="str">
        <f>IFERROR(VLOOKUP(A343,'Oversættelse til tabel'!$A$2:$B$14,2,FALSE),"")</f>
        <v>Ubrugt</v>
      </c>
      <c r="G343" s="103"/>
    </row>
    <row r="344" spans="1:7" x14ac:dyDescent="0.25">
      <c r="A344" s="431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2">
        <f>'Resultat-Produktion &amp; forbrug'!N33</f>
        <v>1610618.3345669576</v>
      </c>
      <c r="F344" s="429" t="str">
        <f>IFERROR(VLOOKUP(A344,'Oversættelse til tabel'!$A$2:$B$14,2,FALSE),"")</f>
        <v>Ubrugt</v>
      </c>
      <c r="G344" s="103"/>
    </row>
    <row r="345" spans="1:7" x14ac:dyDescent="0.25">
      <c r="A345" s="431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2">
        <f>'Resultat-Produktion &amp; forbrug'!N34</f>
        <v>0</v>
      </c>
      <c r="F345" s="429" t="str">
        <f>IFERROR(VLOOKUP(A345,'Oversættelse til tabel'!$A$2:$B$14,2,FALSE),"")</f>
        <v>Ubrugt</v>
      </c>
      <c r="G345" s="103"/>
    </row>
    <row r="346" spans="1:7" x14ac:dyDescent="0.25">
      <c r="A346" s="431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2">
        <f ca="1">'Resultat-Produktion &amp; forbrug'!N35</f>
        <v>0</v>
      </c>
      <c r="F346" s="429" t="str">
        <f>IFERROR(VLOOKUP(A346,'Oversættelse til tabel'!$A$2:$B$14,2,FALSE),"")</f>
        <v>Ubrugt</v>
      </c>
      <c r="G346" s="103"/>
    </row>
    <row r="347" spans="1:7" x14ac:dyDescent="0.25">
      <c r="A347" s="431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2">
        <f ca="1">'Resultat-Produktion &amp; forbrug'!N36</f>
        <v>0</v>
      </c>
      <c r="F347" s="429" t="str">
        <f>IFERROR(VLOOKUP(A347,'Oversættelse til tabel'!$A$2:$B$14,2,FALSE),"")</f>
        <v>Ubrugt</v>
      </c>
      <c r="G347" s="103"/>
    </row>
    <row r="348" spans="1:7" x14ac:dyDescent="0.25">
      <c r="A348" s="431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2">
        <f>'Resultat-Produktion &amp; forbrug'!N37</f>
        <v>4922001.9803787302</v>
      </c>
      <c r="F348" s="429" t="str">
        <f>IFERROR(VLOOKUP(A348,'Oversættelse til tabel'!$A$2:$B$14,2,FALSE),"")</f>
        <v>Ubrugt</v>
      </c>
      <c r="G348" s="103"/>
    </row>
    <row r="349" spans="1:7" x14ac:dyDescent="0.25">
      <c r="A349" s="431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2">
        <f>'Resultat-Produktion &amp; forbrug'!N38</f>
        <v>0</v>
      </c>
      <c r="F349" s="429" t="str">
        <f>IFERROR(VLOOKUP(A349,'Oversættelse til tabel'!$A$2:$B$14,2,FALSE),"")</f>
        <v>Ubrugt</v>
      </c>
      <c r="G349" s="103"/>
    </row>
    <row r="350" spans="1:7" x14ac:dyDescent="0.25">
      <c r="A350" s="431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2">
        <f>'Resultat-Produktion &amp; forbrug'!N39</f>
        <v>28781.895095316839</v>
      </c>
      <c r="F350" s="429" t="str">
        <f>IFERROR(VLOOKUP(A350,'Oversættelse til tabel'!$A$2:$B$14,2,FALSE),"")</f>
        <v>Ubrugt</v>
      </c>
      <c r="G350" s="103"/>
    </row>
    <row r="351" spans="1:7" x14ac:dyDescent="0.25">
      <c r="A351" s="431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2">
        <f>'Resultat-Produktion &amp; forbrug'!N40</f>
        <v>0</v>
      </c>
      <c r="F351" s="429" t="str">
        <f>IFERROR(VLOOKUP(A351,'Oversættelse til tabel'!$A$2:$B$14,2,FALSE),"")</f>
        <v>Ubrugt</v>
      </c>
      <c r="G351" s="103"/>
    </row>
    <row r="352" spans="1:7" x14ac:dyDescent="0.25">
      <c r="A352" s="431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2">
        <f>'Resultat-Produktion &amp; forbrug'!N41</f>
        <v>-467792.00917977782</v>
      </c>
      <c r="F352" s="429" t="str">
        <f>IFERROR(VLOOKUP(A352,'Oversættelse til tabel'!$A$2:$B$14,2,FALSE),"")</f>
        <v>Ubrugt</v>
      </c>
      <c r="G352" s="103"/>
    </row>
    <row r="353" spans="1:7" x14ac:dyDescent="0.25">
      <c r="A353" s="431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2">
        <f>'Resultat-Produktion &amp; forbrug'!N42</f>
        <v>193830.89221723122</v>
      </c>
      <c r="F353" s="429" t="str">
        <f>IFERROR(VLOOKUP(A353,'Oversættelse til tabel'!$A$2:$B$14,2,FALSE),"")</f>
        <v>Ubrugt</v>
      </c>
      <c r="G353" s="103"/>
    </row>
    <row r="354" spans="1:7" x14ac:dyDescent="0.25">
      <c r="A354" s="431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2">
        <f>'Resultat-Produktion &amp; forbrug'!N43</f>
        <v>91860.340866184866</v>
      </c>
      <c r="F354" s="429" t="str">
        <f>IFERROR(VLOOKUP(A354,'Oversættelse til tabel'!$A$2:$B$14,2,FALSE),"")</f>
        <v>Ubrugt</v>
      </c>
      <c r="G354" s="103"/>
    </row>
    <row r="355" spans="1:7" x14ac:dyDescent="0.25">
      <c r="A355" s="431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2">
        <f>'Resultat-Produktion &amp; forbrug'!N44</f>
        <v>2390013.9527756004</v>
      </c>
      <c r="F355" s="429" t="str">
        <f>IFERROR(VLOOKUP(A355,'Oversættelse til tabel'!$A$2:$B$14,2,FALSE),"")</f>
        <v>Ubrugt</v>
      </c>
      <c r="G355" s="103"/>
    </row>
    <row r="356" spans="1:7" x14ac:dyDescent="0.25">
      <c r="A356" s="431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2">
        <f>'Resultat-Produktion &amp; forbrug'!N45</f>
        <v>0</v>
      </c>
      <c r="F356" s="429" t="str">
        <f>IFERROR(VLOOKUP(A356,'Oversættelse til tabel'!$A$2:$B$14,2,FALSE),"")</f>
        <v>Ubrugt</v>
      </c>
      <c r="G356" s="103"/>
    </row>
    <row r="357" spans="1:7" x14ac:dyDescent="0.25">
      <c r="A357" s="431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2">
        <f>'Resultat-Produktion &amp; forbrug'!N46</f>
        <v>1276456.3476501952</v>
      </c>
      <c r="F357" s="429" t="str">
        <f>IFERROR(VLOOKUP(A357,'Oversættelse til tabel'!$A$2:$B$14,2,FALSE),"")</f>
        <v>Ubrugt</v>
      </c>
      <c r="G357" s="103"/>
    </row>
    <row r="358" spans="1:7" x14ac:dyDescent="0.25">
      <c r="A358" s="431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2">
        <f>'Resultat-Produktion &amp; forbrug'!N47</f>
        <v>76.5</v>
      </c>
      <c r="F358" s="429" t="str">
        <f>IFERROR(VLOOKUP(A358,'Oversættelse til tabel'!$A$2:$B$14,2,FALSE),"")</f>
        <v>Ubrugt</v>
      </c>
      <c r="G358" s="103"/>
    </row>
    <row r="359" spans="1:7" x14ac:dyDescent="0.25">
      <c r="A359" s="431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2">
        <f>'Resultat-Produktion &amp; forbrug'!N48</f>
        <v>0</v>
      </c>
      <c r="F359" s="429" t="str">
        <f>IFERROR(VLOOKUP(A359,'Oversættelse til tabel'!$A$2:$B$14,2,FALSE),"")</f>
        <v>Ubrugt</v>
      </c>
      <c r="G359" s="103"/>
    </row>
    <row r="360" spans="1:7" x14ac:dyDescent="0.25">
      <c r="A360" s="431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2">
        <f ca="1">'Resultat-Produktion &amp; forbrug'!N49</f>
        <v>0</v>
      </c>
      <c r="F360" s="429" t="str">
        <f>IFERROR(VLOOKUP(A360,'Oversættelse til tabel'!$A$2:$B$14,2,FALSE),"")</f>
        <v>Ubrugt</v>
      </c>
      <c r="G360" s="103"/>
    </row>
    <row r="361" spans="1:7" x14ac:dyDescent="0.25">
      <c r="A361" s="431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2">
        <f>'Resultat-Produktion &amp; forbrug'!N50</f>
        <v>0</v>
      </c>
      <c r="F361" s="429" t="str">
        <f>IFERROR(VLOOKUP(A361,'Oversættelse til tabel'!$A$2:$B$14,2,FALSE),"")</f>
        <v>Ubrugt</v>
      </c>
      <c r="G361" s="103"/>
    </row>
    <row r="362" spans="1:7" x14ac:dyDescent="0.25">
      <c r="A362" s="431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2">
        <f>'Resultat-Produktion &amp; forbrug'!N51</f>
        <v>138453.77532930995</v>
      </c>
      <c r="F362" s="429" t="str">
        <f>IFERROR(VLOOKUP(A362,'Oversættelse til tabel'!$A$2:$B$14,2,FALSE),"")</f>
        <v>Ubrugt</v>
      </c>
      <c r="G362" s="103"/>
    </row>
    <row r="363" spans="1:7" x14ac:dyDescent="0.25">
      <c r="A363" s="431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2">
        <f>'Resultat-Produktion &amp; forbrug'!N52</f>
        <v>173687.6704413374</v>
      </c>
      <c r="F363" s="429" t="str">
        <f>IFERROR(VLOOKUP(A363,'Oversættelse til tabel'!$A$2:$B$14,2,FALSE),"")</f>
        <v>Ubrugt</v>
      </c>
      <c r="G363" s="103"/>
    </row>
    <row r="364" spans="1:7" x14ac:dyDescent="0.25">
      <c r="A364" s="431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2">
        <f ca="1">'Resultat-Produktion &amp; forbrug'!N53</f>
        <v>-1.5144408156629652E-2</v>
      </c>
      <c r="F364" s="429" t="str">
        <f>IFERROR(VLOOKUP(A364,'Oversættelse til tabel'!$A$2:$B$14,2,FALSE),"")</f>
        <v>Ubrugt</v>
      </c>
      <c r="G364" s="103"/>
    </row>
    <row r="365" spans="1:7" x14ac:dyDescent="0.25">
      <c r="A365" s="431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2">
        <f ca="1">'Resultat-Produktion &amp; forbrug'!N54</f>
        <v>0</v>
      </c>
      <c r="F365" s="429" t="str">
        <f>IFERROR(VLOOKUP(A365,'Oversættelse til tabel'!$A$2:$B$14,2,FALSE),"")</f>
        <v>Ubrugt</v>
      </c>
      <c r="G365" s="103"/>
    </row>
    <row r="366" spans="1:7" x14ac:dyDescent="0.25">
      <c r="A366" s="431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2">
        <f ca="1">'Resultat-Produktion &amp; forbrug'!N55</f>
        <v>2419128.8149354905</v>
      </c>
      <c r="F366" s="429" t="str">
        <f>IFERROR(VLOOKUP(A366,'Oversættelse til tabel'!$A$2:$B$14,2,FALSE),"")</f>
        <v>Ubrugt</v>
      </c>
      <c r="G366" s="103"/>
    </row>
    <row r="367" spans="1:7" x14ac:dyDescent="0.25">
      <c r="A367" s="431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2">
        <f>'Resultat-Produktion &amp; forbrug'!N56</f>
        <v>0</v>
      </c>
      <c r="F367" s="429" t="str">
        <f>IFERROR(VLOOKUP(A367,'Oversættelse til tabel'!$A$2:$B$14,2,FALSE),"")</f>
        <v>Ubrugt</v>
      </c>
      <c r="G367" s="103"/>
    </row>
    <row r="368" spans="1:7" x14ac:dyDescent="0.25">
      <c r="A368" s="431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2">
        <f>'Resultat-Produktion &amp; forbrug'!N57</f>
        <v>659441.56058834167</v>
      </c>
      <c r="F368" s="429" t="str">
        <f>IFERROR(VLOOKUP(A368,'Oversættelse til tabel'!$A$2:$B$14,2,FALSE),"")</f>
        <v>Ubrugt</v>
      </c>
      <c r="G368" s="103"/>
    </row>
    <row r="369" spans="1:7" x14ac:dyDescent="0.25">
      <c r="A369" s="431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2">
        <f>'Resultat-Produktion &amp; forbrug'!N58</f>
        <v>0</v>
      </c>
      <c r="F369" s="429" t="str">
        <f>IFERROR(VLOOKUP(A369,'Oversættelse til tabel'!$A$2:$B$14,2,FALSE),"")</f>
        <v>Ubrugt</v>
      </c>
      <c r="G369" s="103"/>
    </row>
    <row r="370" spans="1:7" x14ac:dyDescent="0.25">
      <c r="A370" s="431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2">
        <f>'Resultat-Produktion &amp; forbrug'!N59</f>
        <v>0</v>
      </c>
      <c r="F370" s="429" t="str">
        <f>IFERROR(VLOOKUP(A370,'Oversættelse til tabel'!$A$2:$B$14,2,FALSE),"")</f>
        <v>Ubrugt</v>
      </c>
      <c r="G370" s="103"/>
    </row>
    <row r="371" spans="1:7" x14ac:dyDescent="0.25">
      <c r="A371" s="431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2">
        <f>'Resultat-Produktion &amp; forbrug'!N60</f>
        <v>110008.34505172751</v>
      </c>
      <c r="F371" s="429" t="str">
        <f>IFERROR(VLOOKUP(A371,'Oversættelse til tabel'!$A$2:$B$14,2,FALSE),"")</f>
        <v>Ubrugt</v>
      </c>
      <c r="G371" s="103"/>
    </row>
    <row r="372" spans="1:7" x14ac:dyDescent="0.25">
      <c r="A372" s="431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2">
        <f>'Resultat-Produktion &amp; forbrug'!N61</f>
        <v>1122133.6966349066</v>
      </c>
      <c r="F372" s="429" t="str">
        <f>IFERROR(VLOOKUP(A372,'Oversættelse til tabel'!$A$2:$B$14,2,FALSE),"")</f>
        <v>Ubrugt</v>
      </c>
      <c r="G372" s="103"/>
    </row>
    <row r="373" spans="1:7" x14ac:dyDescent="0.25">
      <c r="A373" s="431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2">
        <f>'Resultat-Produktion &amp; forbrug'!N62</f>
        <v>-225704.57056610042</v>
      </c>
      <c r="F373" s="429" t="str">
        <f>IFERROR(VLOOKUP(A373,'Oversættelse til tabel'!$A$2:$B$14,2,FALSE),"")</f>
        <v>Ubrugt</v>
      </c>
      <c r="G373" s="103"/>
    </row>
    <row r="374" spans="1:7" x14ac:dyDescent="0.25">
      <c r="A374" s="431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2">
        <f>'Resultat-Produktion &amp; forbrug'!N63</f>
        <v>-114193.60000000001</v>
      </c>
      <c r="F374" s="429" t="str">
        <f>IFERROR(VLOOKUP(A374,'Oversættelse til tabel'!$A$2:$B$14,2,FALSE),"")</f>
        <v>Ubrugt</v>
      </c>
      <c r="G374" s="103"/>
    </row>
    <row r="375" spans="1:7" x14ac:dyDescent="0.25">
      <c r="A375" s="431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2">
        <f>'Resultat-Produktion &amp; forbrug'!N64</f>
        <v>18543411.521579027</v>
      </c>
      <c r="F375" s="429" t="str">
        <f>IFERROR(VLOOKUP(A375,'Oversættelse til tabel'!$A$2:$B$14,2,FALSE),"")</f>
        <v>Ubrugt</v>
      </c>
      <c r="G375" s="103"/>
    </row>
    <row r="376" spans="1:7" x14ac:dyDescent="0.25">
      <c r="A376" s="431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2">
        <f>'Resultat-Produktion &amp; forbrug'!N65</f>
        <v>0</v>
      </c>
      <c r="F376" s="429" t="str">
        <f>IFERROR(VLOOKUP(A376,'Oversættelse til tabel'!$A$2:$B$14,2,FALSE),"")</f>
        <v>Ubrugt</v>
      </c>
      <c r="G376" s="103"/>
    </row>
    <row r="377" spans="1:7" x14ac:dyDescent="0.25">
      <c r="A377" s="431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2">
        <f>'Resultat-Produktion &amp; forbrug'!N66</f>
        <v>-51384.929899413692</v>
      </c>
      <c r="F377" s="429" t="str">
        <f>IFERROR(VLOOKUP(A377,'Oversættelse til tabel'!$A$2:$B$14,2,FALSE),"")</f>
        <v>Ubrugt</v>
      </c>
      <c r="G377" s="103"/>
    </row>
    <row r="378" spans="1:7" x14ac:dyDescent="0.25">
      <c r="A378" s="431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2">
        <f>'Resultat-Produktion &amp; forbrug'!N67</f>
        <v>0</v>
      </c>
      <c r="F378" s="429" t="str">
        <f>IFERROR(VLOOKUP(A378,'Oversættelse til tabel'!$A$2:$B$14,2,FALSE),"")</f>
        <v>Ubrugt</v>
      </c>
      <c r="G378" s="103"/>
    </row>
    <row r="379" spans="1:7" x14ac:dyDescent="0.25">
      <c r="A379" s="431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2">
        <f>'Resultat-Produktion &amp; forbrug'!N68</f>
        <v>0</v>
      </c>
      <c r="F379" s="429" t="str">
        <f>IFERROR(VLOOKUP(A379,'Oversættelse til tabel'!$A$2:$B$14,2,FALSE),"")</f>
        <v>Ubrugt</v>
      </c>
      <c r="G379" s="103"/>
    </row>
    <row r="380" spans="1:7" x14ac:dyDescent="0.25">
      <c r="A380" s="431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2">
        <f>'Resultat-Produktion &amp; forbrug'!N69</f>
        <v>-3862742.0312364982</v>
      </c>
      <c r="F380" s="429" t="str">
        <f>IFERROR(VLOOKUP(A380,'Oversættelse til tabel'!$A$2:$B$14,2,FALSE),"")</f>
        <v>Ubrugt</v>
      </c>
      <c r="G380" s="103"/>
    </row>
    <row r="381" spans="1:7" x14ac:dyDescent="0.25">
      <c r="A381" s="431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2">
        <f>'Resultat-Produktion &amp; forbrug'!N70</f>
        <v>-51961.836502145103</v>
      </c>
      <c r="F381" s="429" t="str">
        <f>IFERROR(VLOOKUP(A381,'Oversættelse til tabel'!$A$2:$B$14,2,FALSE),"")</f>
        <v>Ubrugt</v>
      </c>
      <c r="G381" s="103"/>
    </row>
    <row r="382" spans="1:7" x14ac:dyDescent="0.25">
      <c r="A382" s="431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2">
        <f>'Resultat-Produktion &amp; forbrug'!N71</f>
        <v>715738.37153588282</v>
      </c>
      <c r="F382" s="429" t="str">
        <f>IFERROR(VLOOKUP(A382,'Oversættelse til tabel'!$A$2:$B$14,2,FALSE),"")</f>
        <v>Ubrugt</v>
      </c>
      <c r="G382" s="103"/>
    </row>
    <row r="383" spans="1:7" x14ac:dyDescent="0.25">
      <c r="A383" s="431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2">
        <f>'Resultat-Produktion &amp; forbrug'!N72</f>
        <v>1659793.53443852</v>
      </c>
      <c r="F383" s="429" t="str">
        <f>IFERROR(VLOOKUP(A383,'Oversættelse til tabel'!$A$2:$B$14,2,FALSE),"")</f>
        <v>Ubrugt</v>
      </c>
      <c r="G383" s="103"/>
    </row>
    <row r="384" spans="1:7" x14ac:dyDescent="0.25">
      <c r="A384" s="431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2">
        <f>'Resultat-Produktion &amp; forbrug'!N73</f>
        <v>525029.2004420124</v>
      </c>
      <c r="F384" s="429" t="str">
        <f>IFERROR(VLOOKUP(A384,'Oversættelse til tabel'!$A$2:$B$14,2,FALSE),"")</f>
        <v>Ubrugt</v>
      </c>
      <c r="G384" s="103"/>
    </row>
    <row r="385" spans="1:7" x14ac:dyDescent="0.25">
      <c r="A385" s="431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2">
        <f ca="1">'Resultat-Produktion &amp; forbrug'!N74</f>
        <v>-759497.94854896027</v>
      </c>
      <c r="F385" s="429" t="str">
        <f>IFERROR(VLOOKUP(A385,'Oversættelse til tabel'!$A$2:$B$14,2,FALSE),"")</f>
        <v>Ubrugt</v>
      </c>
      <c r="G385" s="103"/>
    </row>
    <row r="386" spans="1:7" x14ac:dyDescent="0.25">
      <c r="A386" s="431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2">
        <f>'Resultat-Produktion &amp; forbrug'!N75</f>
        <v>0</v>
      </c>
      <c r="F386" s="429" t="str">
        <f>IFERROR(VLOOKUP(A386,'Oversættelse til tabel'!$A$2:$B$14,2,FALSE),"")</f>
        <v>Ubrugt</v>
      </c>
      <c r="G386" s="103"/>
    </row>
    <row r="387" spans="1:7" x14ac:dyDescent="0.25">
      <c r="A387" s="431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2">
        <f>'Resultat-Produktion &amp; forbrug'!N76</f>
        <v>84223.753359721275</v>
      </c>
      <c r="F387" s="429" t="str">
        <f>IFERROR(VLOOKUP(A387,'Oversættelse til tabel'!$A$2:$B$14,2,FALSE),"")</f>
        <v>Ubrugt</v>
      </c>
      <c r="G387" s="103"/>
    </row>
    <row r="388" spans="1:7" x14ac:dyDescent="0.25">
      <c r="A388" s="431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2">
        <f>'Resultat-Produktion &amp; forbrug'!N77</f>
        <v>1139313.6587412274</v>
      </c>
      <c r="F388" s="429" t="str">
        <f>IFERROR(VLOOKUP(A388,'Oversættelse til tabel'!$A$2:$B$14,2,FALSE),"")</f>
        <v>Ubrugt</v>
      </c>
      <c r="G388" s="103"/>
    </row>
    <row r="389" spans="1:7" x14ac:dyDescent="0.25">
      <c r="A389" s="431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2">
        <f>'Resultat-Produktion &amp; forbrug'!N78</f>
        <v>2029734.6292751078</v>
      </c>
      <c r="F389" s="429" t="str">
        <f>IFERROR(VLOOKUP(A389,'Oversættelse til tabel'!$A$2:$B$14,2,FALSE),"")</f>
        <v>Ubrugt</v>
      </c>
      <c r="G389" s="103"/>
    </row>
    <row r="390" spans="1:7" x14ac:dyDescent="0.25">
      <c r="A390" s="431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2">
        <f>'Resultat-Produktion &amp; forbrug'!N79</f>
        <v>209595.14629167612</v>
      </c>
      <c r="F390" s="429" t="str">
        <f>IFERROR(VLOOKUP(A390,'Oversættelse til tabel'!$A$2:$B$14,2,FALSE),"")</f>
        <v>Ubrugt</v>
      </c>
      <c r="G390" s="103"/>
    </row>
    <row r="391" spans="1:7" x14ac:dyDescent="0.25">
      <c r="A391" s="431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2">
        <f>'Resultat-Produktion &amp; forbrug'!N80</f>
        <v>24906.257794285637</v>
      </c>
      <c r="F391" s="429" t="str">
        <f>IFERROR(VLOOKUP(A391,'Oversættelse til tabel'!$A$2:$B$14,2,FALSE),"")</f>
        <v>Ubrugt</v>
      </c>
      <c r="G391" s="103"/>
    </row>
    <row r="392" spans="1:7" x14ac:dyDescent="0.25">
      <c r="A392" s="431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2">
        <f>'Resultat-Produktion &amp; forbrug'!N81</f>
        <v>1028163.7902040067</v>
      </c>
      <c r="F392" s="429" t="str">
        <f>IFERROR(VLOOKUP(A392,'Oversættelse til tabel'!$A$2:$B$14,2,FALSE),"")</f>
        <v>Ubrugt</v>
      </c>
      <c r="G392" s="103"/>
    </row>
    <row r="393" spans="1:7" x14ac:dyDescent="0.25">
      <c r="A393" s="431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2">
        <f>'Resultat-Produktion &amp; forbrug'!N82</f>
        <v>0</v>
      </c>
      <c r="F393" s="429" t="str">
        <f>IFERROR(VLOOKUP(A393,'Oversættelse til tabel'!$A$2:$B$14,2,FALSE),"")</f>
        <v>Ubrugt</v>
      </c>
      <c r="G393" s="103"/>
    </row>
    <row r="394" spans="1:7" x14ac:dyDescent="0.25">
      <c r="A394" s="431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2">
        <f ca="1">'Resultat-Produktion &amp; forbrug'!N83</f>
        <v>0</v>
      </c>
      <c r="F394" s="429" t="str">
        <f>IFERROR(VLOOKUP(A394,'Oversættelse til tabel'!$A$2:$B$14,2,FALSE),"")</f>
        <v>Ubrugt</v>
      </c>
      <c r="G394" s="103"/>
    </row>
    <row r="395" spans="1:7" x14ac:dyDescent="0.25">
      <c r="A395" s="431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2">
        <f ca="1">'Resultat-Produktion &amp; forbrug'!N84</f>
        <v>0</v>
      </c>
      <c r="F395" s="429" t="str">
        <f>IFERROR(VLOOKUP(A395,'Oversættelse til tabel'!$A$2:$B$14,2,FALSE),"")</f>
        <v>Ubrugt</v>
      </c>
      <c r="G395" s="103"/>
    </row>
    <row r="396" spans="1:7" x14ac:dyDescent="0.25">
      <c r="A396" s="431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2">
        <f>'Resultat-Produktion &amp; forbrug'!N85</f>
        <v>3896345.2282942934</v>
      </c>
      <c r="F396" s="429" t="str">
        <f>IFERROR(VLOOKUP(A396,'Oversættelse til tabel'!$A$2:$B$14,2,FALSE),"")</f>
        <v>Ubrugt</v>
      </c>
      <c r="G396" s="103"/>
    </row>
    <row r="397" spans="1:7" x14ac:dyDescent="0.25">
      <c r="A397" s="431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2">
        <f>'Resultat-Produktion &amp; forbrug'!N86</f>
        <v>0</v>
      </c>
      <c r="F397" s="429" t="str">
        <f>IFERROR(VLOOKUP(A397,'Oversættelse til tabel'!$A$2:$B$14,2,FALSE),"")</f>
        <v>Ubrugt</v>
      </c>
      <c r="G397" s="103"/>
    </row>
    <row r="398" spans="1:7" x14ac:dyDescent="0.25">
      <c r="A398" s="431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2">
        <f>'Resultat-Produktion &amp; forbrug'!N87</f>
        <v>14619.525612205209</v>
      </c>
      <c r="F398" s="429" t="str">
        <f>IFERROR(VLOOKUP(A398,'Oversættelse til tabel'!$A$2:$B$14,2,FALSE),"")</f>
        <v>Ubrugt</v>
      </c>
      <c r="G398" s="103"/>
    </row>
    <row r="399" spans="1:7" x14ac:dyDescent="0.25">
      <c r="A399" s="431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2">
        <f>'Resultat-Produktion &amp; forbrug'!N88</f>
        <v>0</v>
      </c>
      <c r="F399" s="429" t="str">
        <f>IFERROR(VLOOKUP(A399,'Oversættelse til tabel'!$A$2:$B$14,2,FALSE),"")</f>
        <v>Ubrugt</v>
      </c>
      <c r="G399" s="103"/>
    </row>
    <row r="400" spans="1:7" x14ac:dyDescent="0.25">
      <c r="A400" s="431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2">
        <f>'Resultat-Produktion &amp; forbrug'!N89</f>
        <v>3491284.1132804635</v>
      </c>
      <c r="F400" s="429" t="str">
        <f>IFERROR(VLOOKUP(A400,'Oversættelse til tabel'!$A$2:$B$14,2,FALSE),"")</f>
        <v>Ubrugt</v>
      </c>
      <c r="G400" s="103"/>
    </row>
    <row r="401" spans="1:7" x14ac:dyDescent="0.25">
      <c r="A401" s="431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2">
        <f>'Resultat-Produktion &amp; forbrug'!N90</f>
        <v>152898.46172507474</v>
      </c>
      <c r="F401" s="429" t="str">
        <f>IFERROR(VLOOKUP(A401,'Oversættelse til tabel'!$A$2:$B$14,2,FALSE),"")</f>
        <v>Ubrugt</v>
      </c>
      <c r="G401" s="103"/>
    </row>
    <row r="402" spans="1:7" x14ac:dyDescent="0.25">
      <c r="A402" s="431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2">
        <f>'Resultat-Produktion &amp; forbrug'!N91</f>
        <v>72222.074160927164</v>
      </c>
      <c r="F402" s="429" t="str">
        <f>IFERROR(VLOOKUP(A402,'Oversættelse til tabel'!$A$2:$B$14,2,FALSE),"")</f>
        <v>Ubrugt</v>
      </c>
      <c r="G402" s="103"/>
    </row>
    <row r="403" spans="1:7" x14ac:dyDescent="0.25">
      <c r="A403" s="431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2">
        <f>'Resultat-Produktion &amp; forbrug'!N92</f>
        <v>2451693.2150962139</v>
      </c>
      <c r="F403" s="429" t="str">
        <f>IFERROR(VLOOKUP(A403,'Oversættelse til tabel'!$A$2:$B$14,2,FALSE),"")</f>
        <v>Ubrugt</v>
      </c>
      <c r="G403" s="103"/>
    </row>
    <row r="404" spans="1:7" x14ac:dyDescent="0.25">
      <c r="A404" s="431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2">
        <f>'Resultat-Produktion &amp; forbrug'!N93</f>
        <v>0</v>
      </c>
      <c r="F404" s="429" t="str">
        <f>IFERROR(VLOOKUP(A404,'Oversættelse til tabel'!$A$2:$B$14,2,FALSE),"")</f>
        <v>Ubrugt</v>
      </c>
      <c r="G404" s="103"/>
    </row>
    <row r="405" spans="1:7" x14ac:dyDescent="0.25">
      <c r="A405" s="431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2">
        <f>'Resultat-Produktion &amp; forbrug'!N94</f>
        <v>980534.87657675741</v>
      </c>
      <c r="F405" s="429" t="str">
        <f>IFERROR(VLOOKUP(A405,'Oversættelse til tabel'!$A$2:$B$14,2,FALSE),"")</f>
        <v>Ubrugt</v>
      </c>
      <c r="G405" s="103"/>
    </row>
    <row r="406" spans="1:7" x14ac:dyDescent="0.25">
      <c r="A406" s="431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2">
        <f>'Resultat-Produktion &amp; forbrug'!N95</f>
        <v>84600</v>
      </c>
      <c r="F406" s="429" t="str">
        <f>IFERROR(VLOOKUP(A406,'Oversættelse til tabel'!$A$2:$B$14,2,FALSE),"")</f>
        <v>Ubrugt</v>
      </c>
      <c r="G406" s="103"/>
    </row>
    <row r="407" spans="1:7" x14ac:dyDescent="0.25">
      <c r="A407" s="431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2">
        <f>'Resultat-Produktion &amp; forbrug'!N96</f>
        <v>0</v>
      </c>
      <c r="F407" s="429" t="str">
        <f>IFERROR(VLOOKUP(A407,'Oversættelse til tabel'!$A$2:$B$14,2,FALSE),"")</f>
        <v>Ubrugt</v>
      </c>
      <c r="G407" s="103"/>
    </row>
    <row r="408" spans="1:7" x14ac:dyDescent="0.25">
      <c r="A408" s="431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2">
        <f ca="1">'Resultat-Produktion &amp; forbrug'!N97</f>
        <v>0</v>
      </c>
      <c r="F408" s="429" t="str">
        <f>IFERROR(VLOOKUP(A408,'Oversættelse til tabel'!$A$2:$B$14,2,FALSE),"")</f>
        <v>Ubrugt</v>
      </c>
      <c r="G408" s="103"/>
    </row>
    <row r="409" spans="1:7" x14ac:dyDescent="0.25">
      <c r="A409" s="431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2">
        <f ca="1">'Resultat-Produktion &amp; forbrug'!N98</f>
        <v>0</v>
      </c>
      <c r="F409" s="429" t="str">
        <f>IFERROR(VLOOKUP(A409,'Oversættelse til tabel'!$A$2:$B$14,2,FALSE),"")</f>
        <v>Ubrugt</v>
      </c>
      <c r="G409" s="103"/>
    </row>
    <row r="410" spans="1:7" x14ac:dyDescent="0.25">
      <c r="A410" s="431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2">
        <f>'Resultat-Produktion &amp; forbrug'!N99</f>
        <v>132728.62230789059</v>
      </c>
      <c r="F410" s="429" t="str">
        <f>IFERROR(VLOOKUP(A410,'Oversættelse til tabel'!$A$2:$B$14,2,FALSE),"")</f>
        <v>Ubrugt</v>
      </c>
      <c r="G410" s="103"/>
    </row>
    <row r="411" spans="1:7" x14ac:dyDescent="0.25">
      <c r="A411" s="431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2">
        <f>'Resultat-Produktion &amp; forbrug'!N100</f>
        <v>173302.97400794749</v>
      </c>
      <c r="F411" s="429" t="str">
        <f>IFERROR(VLOOKUP(A411,'Oversættelse til tabel'!$A$2:$B$14,2,FALSE),"")</f>
        <v>Ubrugt</v>
      </c>
      <c r="G411" s="103"/>
    </row>
    <row r="412" spans="1:7" x14ac:dyDescent="0.25">
      <c r="A412" s="431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2">
        <f ca="1">'Resultat-Produktion &amp; forbrug'!N101</f>
        <v>-9.8743131762603298E-2</v>
      </c>
      <c r="F412" s="429" t="str">
        <f>IFERROR(VLOOKUP(A412,'Oversættelse til tabel'!$A$2:$B$14,2,FALSE),"")</f>
        <v>Ubrugt</v>
      </c>
      <c r="G412" s="103"/>
    </row>
    <row r="413" spans="1:7" x14ac:dyDescent="0.25">
      <c r="A413" s="431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2">
        <f ca="1">'Resultat-Produktion &amp; forbrug'!N102</f>
        <v>0</v>
      </c>
      <c r="F413" s="429" t="str">
        <f>IFERROR(VLOOKUP(A413,'Oversættelse til tabel'!$A$2:$B$14,2,FALSE),"")</f>
        <v>Ubrugt</v>
      </c>
      <c r="G413" s="103"/>
    </row>
    <row r="414" spans="1:7" x14ac:dyDescent="0.25">
      <c r="A414" s="431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2">
        <f ca="1">'Resultat-Produktion &amp; forbrug'!N103</f>
        <v>2524247.8145477474</v>
      </c>
      <c r="F414" s="429" t="str">
        <f>IFERROR(VLOOKUP(A414,'Oversættelse til tabel'!$A$2:$B$14,2,FALSE),"")</f>
        <v>Ubrugt</v>
      </c>
      <c r="G414" s="103"/>
    </row>
    <row r="415" spans="1:7" x14ac:dyDescent="0.25">
      <c r="A415" s="431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2">
        <f>'Resultat-Produktion &amp; forbrug'!N104</f>
        <v>0</v>
      </c>
      <c r="F415" s="429" t="str">
        <f>IFERROR(VLOOKUP(A415,'Oversættelse til tabel'!$A$2:$B$14,2,FALSE),"")</f>
        <v>Ubrugt</v>
      </c>
      <c r="G415" s="103"/>
    </row>
    <row r="416" spans="1:7" x14ac:dyDescent="0.25">
      <c r="A416" s="431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2">
        <f>'Resultat-Produktion &amp; forbrug'!N105</f>
        <v>690525.89231115999</v>
      </c>
      <c r="F416" s="429" t="str">
        <f>IFERROR(VLOOKUP(A416,'Oversættelse til tabel'!$A$2:$B$14,2,FALSE),"")</f>
        <v>Ubrugt</v>
      </c>
      <c r="G416" s="103"/>
    </row>
    <row r="417" spans="1:7" x14ac:dyDescent="0.25">
      <c r="A417" s="431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2">
        <f>'Resultat-Produktion &amp; forbrug'!N106</f>
        <v>0</v>
      </c>
      <c r="F417" s="429" t="str">
        <f>IFERROR(VLOOKUP(A417,'Oversættelse til tabel'!$A$2:$B$14,2,FALSE),"")</f>
        <v>Ubrugt</v>
      </c>
      <c r="G417" s="103"/>
    </row>
    <row r="418" spans="1:7" x14ac:dyDescent="0.25">
      <c r="A418" s="431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2">
        <f>'Resultat-Produktion &amp; forbrug'!N107</f>
        <v>0</v>
      </c>
      <c r="F418" s="429" t="str">
        <f>IFERROR(VLOOKUP(A418,'Oversættelse til tabel'!$A$2:$B$14,2,FALSE),"")</f>
        <v>Ubrugt</v>
      </c>
      <c r="G418" s="103"/>
    </row>
    <row r="419" spans="1:7" x14ac:dyDescent="0.25">
      <c r="A419" s="431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2">
        <f>'Resultat-Produktion &amp; forbrug'!N108</f>
        <v>102256.20137296121</v>
      </c>
      <c r="F419" s="429" t="str">
        <f>IFERROR(VLOOKUP(A419,'Oversættelse til tabel'!$A$2:$B$14,2,FALSE),"")</f>
        <v>Ubrugt</v>
      </c>
      <c r="G419" s="103"/>
    </row>
    <row r="420" spans="1:7" x14ac:dyDescent="0.25">
      <c r="A420" s="431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2">
        <f>'Resultat-Produktion &amp; forbrug'!N109</f>
        <v>1122115.8049381305</v>
      </c>
      <c r="F420" s="429" t="str">
        <f>IFERROR(VLOOKUP(A420,'Oversættelse til tabel'!$A$2:$B$14,2,FALSE),"")</f>
        <v>Ubrugt</v>
      </c>
      <c r="G420" s="103"/>
    </row>
    <row r="421" spans="1:7" x14ac:dyDescent="0.25">
      <c r="A421" s="431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2">
        <f>'Resultat-Produktion &amp; forbrug'!N110</f>
        <v>-235829.33520037105</v>
      </c>
      <c r="F421" s="429" t="str">
        <f>IFERROR(VLOOKUP(A421,'Oversættelse til tabel'!$A$2:$B$14,2,FALSE),"")</f>
        <v>Ubrugt</v>
      </c>
      <c r="G421" s="103"/>
    </row>
    <row r="422" spans="1:7" x14ac:dyDescent="0.25">
      <c r="A422" s="431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2">
        <f>'Resultat-Produktion &amp; forbrug'!N111</f>
        <v>-114193.60000000001</v>
      </c>
      <c r="F422" s="429" t="str">
        <f>IFERROR(VLOOKUP(A422,'Oversættelse til tabel'!$A$2:$B$14,2,FALSE),"")</f>
        <v>Ubrugt</v>
      </c>
      <c r="G422" s="103"/>
    </row>
    <row r="423" spans="1:7" x14ac:dyDescent="0.25">
      <c r="A423" s="431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2">
        <f>'Resultat-Produktion &amp; forbrug'!N112</f>
        <v>18918906.21805495</v>
      </c>
      <c r="F423" s="429" t="str">
        <f>IFERROR(VLOOKUP(A423,'Oversættelse til tabel'!$A$2:$B$14,2,FALSE),"")</f>
        <v>Ubrugt</v>
      </c>
      <c r="G423" s="103"/>
    </row>
    <row r="424" spans="1:7" x14ac:dyDescent="0.25">
      <c r="A424" s="431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2">
        <f>'Resultat-Produktion &amp; forbrug'!N113</f>
        <v>0</v>
      </c>
      <c r="F424" s="429" t="str">
        <f>IFERROR(VLOOKUP(A424,'Oversættelse til tabel'!$A$2:$B$14,2,FALSE),"")</f>
        <v>Ubrugt</v>
      </c>
      <c r="G424" s="103"/>
    </row>
    <row r="425" spans="1:7" x14ac:dyDescent="0.25">
      <c r="A425" s="431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2">
        <f>'Resultat-Produktion &amp; forbrug'!N114</f>
        <v>-64091.297748916026</v>
      </c>
      <c r="F425" s="429" t="str">
        <f>IFERROR(VLOOKUP(A425,'Oversættelse til tabel'!$A$2:$B$14,2,FALSE),"")</f>
        <v>Ubrugt</v>
      </c>
      <c r="G425" s="103"/>
    </row>
    <row r="426" spans="1:7" x14ac:dyDescent="0.25">
      <c r="A426" s="431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2">
        <f>'Resultat-Produktion &amp; forbrug'!N115</f>
        <v>0</v>
      </c>
      <c r="F426" s="429" t="str">
        <f>IFERROR(VLOOKUP(A426,'Oversættelse til tabel'!$A$2:$B$14,2,FALSE),"")</f>
        <v>Ubrugt</v>
      </c>
      <c r="G426" s="103"/>
    </row>
    <row r="427" spans="1:7" x14ac:dyDescent="0.25">
      <c r="A427" s="431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2">
        <f>'Resultat-Produktion &amp; forbrug'!N116</f>
        <v>0</v>
      </c>
      <c r="F427" s="429" t="str">
        <f>IFERROR(VLOOKUP(A427,'Oversættelse til tabel'!$A$2:$B$14,2,FALSE),"")</f>
        <v>Ubrugt</v>
      </c>
      <c r="G427" s="103"/>
    </row>
    <row r="428" spans="1:7" x14ac:dyDescent="0.25">
      <c r="A428" s="431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2">
        <f>'Resultat-Produktion &amp; forbrug'!N117</f>
        <v>-3862742.0312364982</v>
      </c>
      <c r="F428" s="429" t="str">
        <f>IFERROR(VLOOKUP(A428,'Oversættelse til tabel'!$A$2:$B$14,2,FALSE),"")</f>
        <v>Ubrugt</v>
      </c>
      <c r="G428" s="103"/>
    </row>
    <row r="429" spans="1:7" x14ac:dyDescent="0.25">
      <c r="A429" s="431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2">
        <f>'Resultat-Produktion &amp; forbrug'!N118</f>
        <v>-51417.493458536803</v>
      </c>
      <c r="F429" s="429" t="str">
        <f>IFERROR(VLOOKUP(A429,'Oversættelse til tabel'!$A$2:$B$14,2,FALSE),"")</f>
        <v>Ubrugt</v>
      </c>
      <c r="G429" s="103"/>
    </row>
    <row r="430" spans="1:7" x14ac:dyDescent="0.25">
      <c r="A430" s="431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2">
        <f>'Resultat-Produktion &amp; forbrug'!N119</f>
        <v>714570.3554189268</v>
      </c>
      <c r="F430" s="429" t="str">
        <f>IFERROR(VLOOKUP(A430,'Oversættelse til tabel'!$A$2:$B$14,2,FALSE),"")</f>
        <v>Ubrugt</v>
      </c>
      <c r="G430" s="103"/>
    </row>
    <row r="431" spans="1:7" x14ac:dyDescent="0.25">
      <c r="A431" s="431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2">
        <f>'Resultat-Produktion &amp; forbrug'!N120</f>
        <v>1653636.7107617604</v>
      </c>
      <c r="F431" s="429" t="str">
        <f>IFERROR(VLOOKUP(A431,'Oversættelse til tabel'!$A$2:$B$14,2,FALSE),"")</f>
        <v>Ubrugt</v>
      </c>
      <c r="G431" s="103"/>
    </row>
    <row r="432" spans="1:7" x14ac:dyDescent="0.25">
      <c r="A432" s="431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2">
        <f>'Resultat-Produktion &amp; forbrug'!N121</f>
        <v>529002.46794124227</v>
      </c>
      <c r="F432" s="429" t="str">
        <f>IFERROR(VLOOKUP(A432,'Oversættelse til tabel'!$A$2:$B$14,2,FALSE),"")</f>
        <v>Ubrugt</v>
      </c>
      <c r="G432" s="103"/>
    </row>
    <row r="433" spans="1:7" x14ac:dyDescent="0.25">
      <c r="A433" s="431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2">
        <f ca="1">'Resultat-Produktion &amp; forbrug'!N122</f>
        <v>-675231.56821186934</v>
      </c>
      <c r="F433" s="429" t="str">
        <f>IFERROR(VLOOKUP(A433,'Oversættelse til tabel'!$A$2:$B$14,2,FALSE),"")</f>
        <v>Ubrugt</v>
      </c>
      <c r="G433" s="103"/>
    </row>
    <row r="434" spans="1:7" x14ac:dyDescent="0.25">
      <c r="A434" s="431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2">
        <f>'Resultat-Produktion &amp; forbrug'!N123</f>
        <v>0</v>
      </c>
      <c r="F434" s="429" t="str">
        <f>IFERROR(VLOOKUP(A434,'Oversættelse til tabel'!$A$2:$B$14,2,FALSE),"")</f>
        <v>Ubrugt</v>
      </c>
      <c r="G434" s="103"/>
    </row>
    <row r="435" spans="1:7" x14ac:dyDescent="0.25">
      <c r="A435" s="431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2">
        <f>'Resultat-Produktion &amp; forbrug'!N124</f>
        <v>60135.437128841644</v>
      </c>
      <c r="F435" s="429" t="str">
        <f>IFERROR(VLOOKUP(A435,'Oversættelse til tabel'!$A$2:$B$14,2,FALSE),"")</f>
        <v>Ubrugt</v>
      </c>
      <c r="G435" s="103"/>
    </row>
    <row r="436" spans="1:7" x14ac:dyDescent="0.25">
      <c r="A436" s="431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2">
        <f>'Resultat-Produktion &amp; forbrug'!N125</f>
        <v>1200205.4859530888</v>
      </c>
      <c r="F436" s="429" t="str">
        <f>IFERROR(VLOOKUP(A436,'Oversættelse til tabel'!$A$2:$B$14,2,FALSE),"")</f>
        <v>Ubrugt</v>
      </c>
      <c r="G436" s="103"/>
    </row>
    <row r="437" spans="1:7" x14ac:dyDescent="0.25">
      <c r="A437" s="431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2">
        <f>'Resultat-Produktion &amp; forbrug'!N126</f>
        <v>1964839.0076939645</v>
      </c>
      <c r="F437" s="429" t="str">
        <f>IFERROR(VLOOKUP(A437,'Oversættelse til tabel'!$A$2:$B$14,2,FALSE),"")</f>
        <v>Ubrugt</v>
      </c>
      <c r="G437" s="103"/>
    </row>
    <row r="438" spans="1:7" x14ac:dyDescent="0.25">
      <c r="A438" s="431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2">
        <f>'Resultat-Produktion &amp; forbrug'!N127</f>
        <v>209595.14629167612</v>
      </c>
      <c r="F438" s="429" t="str">
        <f>IFERROR(VLOOKUP(A438,'Oversættelse til tabel'!$A$2:$B$14,2,FALSE),"")</f>
        <v>Ubrugt</v>
      </c>
      <c r="G438" s="103"/>
    </row>
    <row r="439" spans="1:7" x14ac:dyDescent="0.25">
      <c r="A439" s="431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2">
        <f>'Resultat-Produktion &amp; forbrug'!N128</f>
        <v>19861.924916870877</v>
      </c>
      <c r="F439" s="429" t="str">
        <f>IFERROR(VLOOKUP(A439,'Oversættelse til tabel'!$A$2:$B$14,2,FALSE),"")</f>
        <v>Ubrugt</v>
      </c>
      <c r="G439" s="103"/>
    </row>
    <row r="440" spans="1:7" x14ac:dyDescent="0.25">
      <c r="A440" s="431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2">
        <f>'Resultat-Produktion &amp; forbrug'!N129</f>
        <v>1027472.506321969</v>
      </c>
      <c r="F440" s="429" t="str">
        <f>IFERROR(VLOOKUP(A440,'Oversættelse til tabel'!$A$2:$B$14,2,FALSE),"")</f>
        <v>Ubrugt</v>
      </c>
      <c r="G440" s="103"/>
    </row>
    <row r="441" spans="1:7" x14ac:dyDescent="0.25">
      <c r="A441" s="431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2">
        <f>'Resultat-Produktion &amp; forbrug'!N130</f>
        <v>0</v>
      </c>
      <c r="F441" s="429" t="str">
        <f>IFERROR(VLOOKUP(A441,'Oversættelse til tabel'!$A$2:$B$14,2,FALSE),"")</f>
        <v>Ubrugt</v>
      </c>
      <c r="G441" s="103"/>
    </row>
    <row r="442" spans="1:7" x14ac:dyDescent="0.25">
      <c r="A442" s="431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2">
        <f ca="1">'Resultat-Produktion &amp; forbrug'!N131</f>
        <v>0</v>
      </c>
      <c r="F442" s="429" t="str">
        <f>IFERROR(VLOOKUP(A442,'Oversættelse til tabel'!$A$2:$B$14,2,FALSE),"")</f>
        <v>Ubrugt</v>
      </c>
      <c r="G442" s="103"/>
    </row>
    <row r="443" spans="1:7" x14ac:dyDescent="0.25">
      <c r="A443" s="431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2">
        <f ca="1">'Resultat-Produktion &amp; forbrug'!N132</f>
        <v>0</v>
      </c>
      <c r="F443" s="429" t="str">
        <f>IFERROR(VLOOKUP(A443,'Oversættelse til tabel'!$A$2:$B$14,2,FALSE),"")</f>
        <v>Ubrugt</v>
      </c>
      <c r="G443" s="103"/>
    </row>
    <row r="444" spans="1:7" x14ac:dyDescent="0.25">
      <c r="A444" s="431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2">
        <f>'Resultat-Produktion &amp; forbrug'!N133</f>
        <v>3823969.5719075543</v>
      </c>
      <c r="F444" s="429" t="str">
        <f>IFERROR(VLOOKUP(A444,'Oversættelse til tabel'!$A$2:$B$14,2,FALSE),"")</f>
        <v>Ubrugt</v>
      </c>
      <c r="G444" s="103"/>
    </row>
    <row r="445" spans="1:7" x14ac:dyDescent="0.25">
      <c r="A445" s="431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2">
        <f>'Resultat-Produktion &amp; forbrug'!N134</f>
        <v>0</v>
      </c>
      <c r="F445" s="429" t="str">
        <f>IFERROR(VLOOKUP(A445,'Oversættelse til tabel'!$A$2:$B$14,2,FALSE),"")</f>
        <v>Ubrugt</v>
      </c>
      <c r="G445" s="103"/>
    </row>
    <row r="446" spans="1:7" x14ac:dyDescent="0.25">
      <c r="A446" s="431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2">
        <f>'Resultat-Produktion &amp; forbrug'!N135</f>
        <v>14051.028875184245</v>
      </c>
      <c r="F446" s="429" t="str">
        <f>IFERROR(VLOOKUP(A446,'Oversættelse til tabel'!$A$2:$B$14,2,FALSE),"")</f>
        <v>Ubrugt</v>
      </c>
      <c r="G446" s="103"/>
    </row>
    <row r="447" spans="1:7" x14ac:dyDescent="0.25">
      <c r="A447" s="431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2">
        <f>'Resultat-Produktion &amp; forbrug'!N136</f>
        <v>0</v>
      </c>
      <c r="F447" s="429" t="str">
        <f>IFERROR(VLOOKUP(A447,'Oversættelse til tabel'!$A$2:$B$14,2,FALSE),"")</f>
        <v>Ubrugt</v>
      </c>
      <c r="G447" s="103"/>
    </row>
    <row r="448" spans="1:7" x14ac:dyDescent="0.25">
      <c r="A448" s="431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2">
        <f>'Resultat-Produktion &amp; forbrug'!N137</f>
        <v>3473281.1542050461</v>
      </c>
      <c r="F448" s="429" t="str">
        <f>IFERROR(VLOOKUP(A448,'Oversættelse til tabel'!$A$2:$B$14,2,FALSE),"")</f>
        <v>Ubrugt</v>
      </c>
      <c r="G448" s="103"/>
    </row>
    <row r="449" spans="1:7" x14ac:dyDescent="0.25">
      <c r="A449" s="431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2">
        <f>'Resultat-Produktion &amp; forbrug'!N138</f>
        <v>148453.72937457461</v>
      </c>
      <c r="F449" s="429" t="str">
        <f>IFERROR(VLOOKUP(A449,'Oversættelse til tabel'!$A$2:$B$14,2,FALSE),"")</f>
        <v>Ubrugt</v>
      </c>
      <c r="G449" s="103"/>
    </row>
    <row r="450" spans="1:7" x14ac:dyDescent="0.25">
      <c r="A450" s="431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2">
        <f>'Resultat-Produktion &amp; forbrug'!N139</f>
        <v>69347.610603876325</v>
      </c>
      <c r="F450" s="429" t="str">
        <f>IFERROR(VLOOKUP(A450,'Oversættelse til tabel'!$A$2:$B$14,2,FALSE),"")</f>
        <v>Ubrugt</v>
      </c>
      <c r="G450" s="103"/>
    </row>
    <row r="451" spans="1:7" x14ac:dyDescent="0.25">
      <c r="A451" s="431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2">
        <f>'Resultat-Produktion &amp; forbrug'!N140</f>
        <v>2543796.5149034681</v>
      </c>
      <c r="F451" s="429" t="str">
        <f>IFERROR(VLOOKUP(A451,'Oversættelse til tabel'!$A$2:$B$14,2,FALSE),"")</f>
        <v>Ubrugt</v>
      </c>
      <c r="G451" s="103"/>
    </row>
    <row r="452" spans="1:7" x14ac:dyDescent="0.25">
      <c r="A452" s="431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2">
        <f>'Resultat-Produktion &amp; forbrug'!N141</f>
        <v>0</v>
      </c>
      <c r="F452" s="429" t="str">
        <f>IFERROR(VLOOKUP(A452,'Oversættelse til tabel'!$A$2:$B$14,2,FALSE),"")</f>
        <v>Ubrugt</v>
      </c>
      <c r="G452" s="103"/>
    </row>
    <row r="453" spans="1:7" x14ac:dyDescent="0.25">
      <c r="A453" s="431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2">
        <f>'Resultat-Produktion &amp; forbrug'!N142</f>
        <v>945493.60796413617</v>
      </c>
      <c r="F453" s="429" t="str">
        <f>IFERROR(VLOOKUP(A453,'Oversættelse til tabel'!$A$2:$B$14,2,FALSE),"")</f>
        <v>Ubrugt</v>
      </c>
      <c r="G453" s="103"/>
    </row>
    <row r="454" spans="1:7" x14ac:dyDescent="0.25">
      <c r="A454" s="431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2">
        <f>'Resultat-Produktion &amp; forbrug'!N143</f>
        <v>84600</v>
      </c>
      <c r="F454" s="429" t="str">
        <f>IFERROR(VLOOKUP(A454,'Oversættelse til tabel'!$A$2:$B$14,2,FALSE),"")</f>
        <v>Ubrugt</v>
      </c>
      <c r="G454" s="103"/>
    </row>
    <row r="455" spans="1:7" x14ac:dyDescent="0.25">
      <c r="A455" s="431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2">
        <f>'Resultat-Produktion &amp; forbrug'!N144</f>
        <v>0</v>
      </c>
      <c r="F455" s="429" t="str">
        <f>IFERROR(VLOOKUP(A455,'Oversættelse til tabel'!$A$2:$B$14,2,FALSE),"")</f>
        <v>Ubrugt</v>
      </c>
      <c r="G455" s="103"/>
    </row>
    <row r="456" spans="1:7" x14ac:dyDescent="0.25">
      <c r="A456" s="431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2">
        <f ca="1">'Resultat-Produktion &amp; forbrug'!N145</f>
        <v>0</v>
      </c>
      <c r="F456" s="429" t="str">
        <f>IFERROR(VLOOKUP(A456,'Oversættelse til tabel'!$A$2:$B$14,2,FALSE),"")</f>
        <v>Ubrugt</v>
      </c>
      <c r="G456" s="103"/>
    </row>
    <row r="457" spans="1:7" x14ac:dyDescent="0.25">
      <c r="A457" s="431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2">
        <f ca="1">'Resultat-Produktion &amp; forbrug'!N146</f>
        <v>0</v>
      </c>
      <c r="F457" s="429" t="str">
        <f>IFERROR(VLOOKUP(A457,'Oversættelse til tabel'!$A$2:$B$14,2,FALSE),"")</f>
        <v>Ubrugt</v>
      </c>
      <c r="G457" s="103"/>
    </row>
    <row r="458" spans="1:7" x14ac:dyDescent="0.25">
      <c r="A458" s="431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2">
        <f>'Resultat-Produktion &amp; forbrug'!N147</f>
        <v>-8430.5352358472264</v>
      </c>
      <c r="F458" s="429" t="str">
        <f>IFERROR(VLOOKUP(A458,'Oversættelse til tabel'!$A$2:$B$14,2,FALSE),"")</f>
        <v>Ubrugt</v>
      </c>
      <c r="G458" s="103"/>
    </row>
    <row r="459" spans="1:7" x14ac:dyDescent="0.25">
      <c r="A459" s="431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2">
        <f>'Resultat-Produktion &amp; forbrug'!N148</f>
        <v>19055.87878491775</v>
      </c>
      <c r="F459" s="429" t="str">
        <f>IFERROR(VLOOKUP(A459,'Oversættelse til tabel'!$A$2:$B$14,2,FALSE),"")</f>
        <v>Ubrugt</v>
      </c>
      <c r="G459" s="103"/>
    </row>
    <row r="460" spans="1:7" x14ac:dyDescent="0.25">
      <c r="A460" s="431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2">
        <f ca="1">'Resultat-Produktion &amp; forbrug'!N149</f>
        <v>-170507.33327986751</v>
      </c>
      <c r="F460" s="429" t="str">
        <f>IFERROR(VLOOKUP(A460,'Oversættelse til tabel'!$A$2:$B$14,2,FALSE),"")</f>
        <v>Ubrugt</v>
      </c>
      <c r="G460" s="103"/>
    </row>
    <row r="461" spans="1:7" x14ac:dyDescent="0.25">
      <c r="A461" s="431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2">
        <f ca="1">'Resultat-Produktion &amp; forbrug'!N150</f>
        <v>0</v>
      </c>
      <c r="F461" s="429" t="str">
        <f>IFERROR(VLOOKUP(A461,'Oversættelse til tabel'!$A$2:$B$14,2,FALSE),"")</f>
        <v>Ubrugt</v>
      </c>
      <c r="G461" s="103"/>
    </row>
    <row r="462" spans="1:7" x14ac:dyDescent="0.25">
      <c r="A462" s="431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2">
        <f ca="1">'Resultat-Produktion &amp; forbrug'!N151</f>
        <v>661211.27137287101</v>
      </c>
      <c r="F462" s="429" t="str">
        <f>IFERROR(VLOOKUP(A462,'Oversættelse til tabel'!$A$2:$B$14,2,FALSE),"")</f>
        <v>Ubrugt</v>
      </c>
      <c r="G462" s="103"/>
    </row>
    <row r="463" spans="1:7" x14ac:dyDescent="0.25">
      <c r="A463" s="431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2">
        <f>'Resultat-Produktion &amp; forbrug'!N152</f>
        <v>0</v>
      </c>
      <c r="F463" s="429" t="str">
        <f>IFERROR(VLOOKUP(A463,'Oversættelse til tabel'!$A$2:$B$14,2,FALSE),"")</f>
        <v>Ubrugt</v>
      </c>
      <c r="G463" s="103"/>
    </row>
    <row r="464" spans="1:7" x14ac:dyDescent="0.25">
      <c r="A464" s="431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2">
        <f>'Resultat-Produktion &amp; forbrug'!N153</f>
        <v>153410.57659836096</v>
      </c>
      <c r="F464" s="429" t="str">
        <f>IFERROR(VLOOKUP(A464,'Oversættelse til tabel'!$A$2:$B$14,2,FALSE),"")</f>
        <v>Ubrugt</v>
      </c>
      <c r="G464" s="103"/>
    </row>
    <row r="465" spans="1:7" x14ac:dyDescent="0.25">
      <c r="A465" s="431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2">
        <f>'Resultat-Produktion &amp; forbrug'!N154</f>
        <v>0</v>
      </c>
      <c r="F465" s="429" t="str">
        <f>IFERROR(VLOOKUP(A465,'Oversættelse til tabel'!$A$2:$B$14,2,FALSE),"")</f>
        <v>Ubrugt</v>
      </c>
      <c r="G465" s="103"/>
    </row>
    <row r="466" spans="1:7" x14ac:dyDescent="0.25">
      <c r="A466" s="431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2">
        <f>'Resultat-Produktion &amp; forbrug'!N155</f>
        <v>0</v>
      </c>
      <c r="F466" s="429" t="str">
        <f>IFERROR(VLOOKUP(A466,'Oversættelse til tabel'!$A$2:$B$14,2,FALSE),"")</f>
        <v>Ubrugt</v>
      </c>
      <c r="G466" s="103"/>
    </row>
    <row r="467" spans="1:7" x14ac:dyDescent="0.25">
      <c r="A467" s="431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2">
        <f>'Resultat-Produktion &amp; forbrug'!N156</f>
        <v>-13151.581373695415</v>
      </c>
      <c r="F467" s="429" t="str">
        <f>IFERROR(VLOOKUP(A467,'Oversættelse til tabel'!$A$2:$B$14,2,FALSE),"")</f>
        <v>Ubrugt</v>
      </c>
      <c r="G467" s="103"/>
    </row>
    <row r="468" spans="1:7" x14ac:dyDescent="0.25">
      <c r="A468" s="431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2">
        <f>'Resultat-Produktion &amp; forbrug'!N157</f>
        <v>620445.82725004398</v>
      </c>
      <c r="F468" s="429" t="str">
        <f>IFERROR(VLOOKUP(A468,'Oversættelse til tabel'!$A$2:$B$14,2,FALSE),"")</f>
        <v>Ubrugt</v>
      </c>
      <c r="G468" s="103"/>
    </row>
    <row r="469" spans="1:7" x14ac:dyDescent="0.25">
      <c r="A469" s="431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2">
        <f>'Resultat-Produktion &amp; forbrug'!N158</f>
        <v>-197024.06677216437</v>
      </c>
      <c r="F469" s="429" t="str">
        <f>IFERROR(VLOOKUP(A469,'Oversættelse til tabel'!$A$2:$B$14,2,FALSE),"")</f>
        <v>Ubrugt</v>
      </c>
      <c r="G469" s="103"/>
    </row>
    <row r="470" spans="1:7" x14ac:dyDescent="0.25">
      <c r="A470" s="431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2">
        <f>'Resultat-Produktion &amp; forbrug'!N159</f>
        <v>-28548.400000000001</v>
      </c>
      <c r="F470" s="429" t="str">
        <f>IFERROR(VLOOKUP(A470,'Oversættelse til tabel'!$A$2:$B$14,2,FALSE),"")</f>
        <v>Ubrugt</v>
      </c>
      <c r="G470" s="103"/>
    </row>
    <row r="471" spans="1:7" x14ac:dyDescent="0.25">
      <c r="A471" s="431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2">
        <f>'Resultat-Produktion &amp; forbrug'!N160</f>
        <v>636502.29333281773</v>
      </c>
      <c r="F471" s="429" t="str">
        <f>IFERROR(VLOOKUP(A471,'Oversættelse til tabel'!$A$2:$B$14,2,FALSE),"")</f>
        <v>Ubrugt</v>
      </c>
      <c r="G471" s="103"/>
    </row>
    <row r="472" spans="1:7" x14ac:dyDescent="0.25">
      <c r="A472" s="431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2">
        <f>'Resultat-Produktion &amp; forbrug'!N161</f>
        <v>0</v>
      </c>
      <c r="F472" s="429" t="str">
        <f>IFERROR(VLOOKUP(A472,'Oversættelse til tabel'!$A$2:$B$14,2,FALSE),"")</f>
        <v>Ubrugt</v>
      </c>
      <c r="G472" s="103"/>
    </row>
    <row r="473" spans="1:7" x14ac:dyDescent="0.25">
      <c r="A473" s="431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2">
        <f>'Resultat-Produktion &amp; forbrug'!N162</f>
        <v>-127585.02725608747</v>
      </c>
      <c r="F473" s="429" t="str">
        <f>IFERROR(VLOOKUP(A473,'Oversættelse til tabel'!$A$2:$B$14,2,FALSE),"")</f>
        <v>Ubrugt</v>
      </c>
      <c r="G473" s="103"/>
    </row>
    <row r="474" spans="1:7" x14ac:dyDescent="0.25">
      <c r="A474" s="431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2">
        <f>'Resultat-Produktion &amp; forbrug'!N163</f>
        <v>0</v>
      </c>
      <c r="F474" s="429" t="str">
        <f>IFERROR(VLOOKUP(A474,'Oversættelse til tabel'!$A$2:$B$14,2,FALSE),"")</f>
        <v>Ubrugt</v>
      </c>
      <c r="G474" s="103"/>
    </row>
    <row r="475" spans="1:7" x14ac:dyDescent="0.25">
      <c r="A475" s="431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2">
        <f>'Resultat-Produktion &amp; forbrug'!N164</f>
        <v>0</v>
      </c>
      <c r="F475" s="429" t="str">
        <f>IFERROR(VLOOKUP(A475,'Oversættelse til tabel'!$A$2:$B$14,2,FALSE),"")</f>
        <v>Ubrugt</v>
      </c>
      <c r="G475" s="103"/>
    </row>
    <row r="476" spans="1:7" x14ac:dyDescent="0.25">
      <c r="A476" s="431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2">
        <f>'Resultat-Produktion &amp; forbrug'!N165</f>
        <v>-592646.72642582108</v>
      </c>
      <c r="F476" s="429" t="str">
        <f>IFERROR(VLOOKUP(A476,'Oversættelse til tabel'!$A$2:$B$14,2,FALSE),"")</f>
        <v>Ubrugt</v>
      </c>
      <c r="G476" s="103"/>
    </row>
    <row r="477" spans="1:7" x14ac:dyDescent="0.25">
      <c r="A477" s="431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2">
        <f>'Resultat-Produktion &amp; forbrug'!N166</f>
        <v>-79270.498677373223</v>
      </c>
      <c r="F477" s="429" t="str">
        <f>IFERROR(VLOOKUP(A477,'Oversættelse til tabel'!$A$2:$B$14,2,FALSE),"")</f>
        <v>Ubrugt</v>
      </c>
      <c r="G477" s="103"/>
    </row>
    <row r="478" spans="1:7" x14ac:dyDescent="0.25">
      <c r="A478" s="431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2">
        <f>'Resultat-Produktion &amp; forbrug'!N167</f>
        <v>145627.35347864506</v>
      </c>
      <c r="F478" s="429" t="str">
        <f>IFERROR(VLOOKUP(A478,'Oversættelse til tabel'!$A$2:$B$14,2,FALSE),"")</f>
        <v>Ubrugt</v>
      </c>
      <c r="G478" s="103"/>
    </row>
    <row r="479" spans="1:7" x14ac:dyDescent="0.25">
      <c r="A479" s="431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2">
        <f>'Resultat-Produktion &amp; forbrug'!N168</f>
        <v>14617.738147146345</v>
      </c>
      <c r="F479" s="429" t="str">
        <f>IFERROR(VLOOKUP(A479,'Oversættelse til tabel'!$A$2:$B$14,2,FALSE),"")</f>
        <v>Ubrugt</v>
      </c>
      <c r="G479" s="103"/>
    </row>
    <row r="480" spans="1:7" x14ac:dyDescent="0.25">
      <c r="A480" s="431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2">
        <f>'Resultat-Produktion &amp; forbrug'!N169</f>
        <v>1301921.4452316216</v>
      </c>
      <c r="F480" s="429" t="str">
        <f>IFERROR(VLOOKUP(A480,'Oversættelse til tabel'!$A$2:$B$14,2,FALSE),"")</f>
        <v>Ubrugt</v>
      </c>
      <c r="G480" s="103"/>
    </row>
    <row r="481" spans="1:7" x14ac:dyDescent="0.25">
      <c r="A481" s="431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2">
        <f ca="1">'Resultat-Produktion &amp; forbrug'!N170</f>
        <v>-374820.3560243976</v>
      </c>
      <c r="F481" s="429" t="str">
        <f>IFERROR(VLOOKUP(A481,'Oversættelse til tabel'!$A$2:$B$14,2,FALSE),"")</f>
        <v>Ubrugt</v>
      </c>
      <c r="G481" s="103"/>
    </row>
    <row r="482" spans="1:7" x14ac:dyDescent="0.25">
      <c r="A482" s="431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2">
        <f>'Resultat-Produktion &amp; forbrug'!N171</f>
        <v>0</v>
      </c>
      <c r="F482" s="429" t="str">
        <f>IFERROR(VLOOKUP(A482,'Oversættelse til tabel'!$A$2:$B$14,2,FALSE),"")</f>
        <v>Ubrugt</v>
      </c>
      <c r="G482" s="103"/>
    </row>
    <row r="483" spans="1:7" x14ac:dyDescent="0.25">
      <c r="A483" s="431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2">
        <f>'Resultat-Produktion &amp; forbrug'!N172</f>
        <v>-70551.412916692323</v>
      </c>
      <c r="F483" s="429" t="str">
        <f>IFERROR(VLOOKUP(A483,'Oversættelse til tabel'!$A$2:$B$14,2,FALSE),"")</f>
        <v>Ubrugt</v>
      </c>
      <c r="G483" s="103"/>
    </row>
    <row r="484" spans="1:7" x14ac:dyDescent="0.25">
      <c r="A484" s="431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2">
        <f>'Resultat-Produktion &amp; forbrug'!N173</f>
        <v>-344258.58126598754</v>
      </c>
      <c r="F484" s="429" t="str">
        <f>IFERROR(VLOOKUP(A484,'Oversættelse til tabel'!$A$2:$B$14,2,FALSE),"")</f>
        <v>Ubrugt</v>
      </c>
      <c r="G484" s="103"/>
    </row>
    <row r="485" spans="1:7" x14ac:dyDescent="0.25">
      <c r="A485" s="431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2">
        <f>'Resultat-Produktion &amp; forbrug'!N174</f>
        <v>-166933.87454175885</v>
      </c>
      <c r="F485" s="429" t="str">
        <f>IFERROR(VLOOKUP(A485,'Oversættelse til tabel'!$A$2:$B$14,2,FALSE),"")</f>
        <v>Ubrugt</v>
      </c>
      <c r="G485" s="103"/>
    </row>
    <row r="486" spans="1:7" x14ac:dyDescent="0.25">
      <c r="A486" s="431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2">
        <f>'Resultat-Produktion &amp; forbrug'!N175</f>
        <v>1.1976865502381491</v>
      </c>
      <c r="F486" s="429" t="str">
        <f>IFERROR(VLOOKUP(A486,'Oversættelse til tabel'!$A$2:$B$14,2,FALSE),"")</f>
        <v>Ubrugt</v>
      </c>
      <c r="G486" s="103"/>
    </row>
    <row r="487" spans="1:7" x14ac:dyDescent="0.25">
      <c r="A487" s="431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2">
        <f>'Resultat-Produktion &amp; forbrug'!N176</f>
        <v>-41950.335705993944</v>
      </c>
      <c r="F487" s="429" t="str">
        <f>IFERROR(VLOOKUP(A487,'Oversættelse til tabel'!$A$2:$B$14,2,FALSE),"")</f>
        <v>Ubrugt</v>
      </c>
      <c r="G487" s="103"/>
    </row>
    <row r="488" spans="1:7" x14ac:dyDescent="0.25">
      <c r="A488" s="431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2">
        <f>'Resultat-Produktion &amp; forbrug'!N177</f>
        <v>395448.91426064254</v>
      </c>
      <c r="F488" s="429" t="str">
        <f>IFERROR(VLOOKUP(A488,'Oversættelse til tabel'!$A$2:$B$14,2,FALSE),"")</f>
        <v>Ubrugt</v>
      </c>
      <c r="G488" s="103"/>
    </row>
    <row r="489" spans="1:7" x14ac:dyDescent="0.25">
      <c r="A489" s="431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2">
        <f>'Resultat-Produktion &amp; forbrug'!N178</f>
        <v>0</v>
      </c>
      <c r="F489" s="429" t="str">
        <f>IFERROR(VLOOKUP(A489,'Oversættelse til tabel'!$A$2:$B$14,2,FALSE),"")</f>
        <v>Ubrugt</v>
      </c>
      <c r="G489" s="103"/>
    </row>
    <row r="490" spans="1:7" x14ac:dyDescent="0.25">
      <c r="A490" s="431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2">
        <f ca="1">'Resultat-Produktion &amp; forbrug'!N179</f>
        <v>0</v>
      </c>
      <c r="F490" s="429" t="str">
        <f>IFERROR(VLOOKUP(A490,'Oversættelse til tabel'!$A$2:$B$14,2,FALSE),"")</f>
        <v>Ubrugt</v>
      </c>
      <c r="G490" s="103"/>
    </row>
    <row r="491" spans="1:7" x14ac:dyDescent="0.25">
      <c r="A491" s="431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2">
        <f ca="1">'Resultat-Produktion &amp; forbrug'!N180</f>
        <v>0</v>
      </c>
      <c r="F491" s="429" t="str">
        <f>IFERROR(VLOOKUP(A491,'Oversættelse til tabel'!$A$2:$B$14,2,FALSE),"")</f>
        <v>Ubrugt</v>
      </c>
      <c r="G491" s="103"/>
    </row>
    <row r="492" spans="1:7" x14ac:dyDescent="0.25">
      <c r="A492" s="431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2">
        <f>'Resultat-Produktion &amp; forbrug'!N181</f>
        <v>346998.01962126989</v>
      </c>
      <c r="F492" s="429" t="str">
        <f>IFERROR(VLOOKUP(A492,'Oversættelse til tabel'!$A$2:$B$14,2,FALSE),"")</f>
        <v>Ubrugt</v>
      </c>
      <c r="G492" s="103"/>
    </row>
    <row r="493" spans="1:7" x14ac:dyDescent="0.25">
      <c r="A493" s="431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2">
        <f>'Resultat-Produktion &amp; forbrug'!N182</f>
        <v>0</v>
      </c>
      <c r="F493" s="429" t="str">
        <f>IFERROR(VLOOKUP(A493,'Oversættelse til tabel'!$A$2:$B$14,2,FALSE),"")</f>
        <v>Ubrugt</v>
      </c>
      <c r="G493" s="103"/>
    </row>
    <row r="494" spans="1:7" x14ac:dyDescent="0.25">
      <c r="A494" s="431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2">
        <f>'Resultat-Produktion &amp; forbrug'!N183</f>
        <v>70002.843567045958</v>
      </c>
      <c r="F494" s="429" t="str">
        <f>IFERROR(VLOOKUP(A494,'Oversættelse til tabel'!$A$2:$B$14,2,FALSE),"")</f>
        <v>Ubrugt</v>
      </c>
      <c r="G494" s="103"/>
    </row>
    <row r="495" spans="1:7" x14ac:dyDescent="0.25">
      <c r="A495" s="431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2">
        <f>'Resultat-Produktion &amp; forbrug'!N184</f>
        <v>0</v>
      </c>
      <c r="F495" s="429" t="str">
        <f>IFERROR(VLOOKUP(A495,'Oversættelse til tabel'!$A$2:$B$14,2,FALSE),"")</f>
        <v>Ubrugt</v>
      </c>
      <c r="G495" s="103"/>
    </row>
    <row r="496" spans="1:7" x14ac:dyDescent="0.25">
      <c r="A496" s="431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2">
        <f>'Resultat-Produktion &amp; forbrug'!N185</f>
        <v>2105567.5565972263</v>
      </c>
      <c r="F496" s="429" t="str">
        <f>IFERROR(VLOOKUP(A496,'Oversættelse til tabel'!$A$2:$B$14,2,FALSE),"")</f>
        <v>Ubrugt</v>
      </c>
      <c r="G496" s="103"/>
    </row>
    <row r="497" spans="1:7" x14ac:dyDescent="0.25">
      <c r="A497" s="431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2">
        <f>'Resultat-Produktion &amp; forbrug'!N186</f>
        <v>23179.475218292017</v>
      </c>
      <c r="F497" s="429" t="str">
        <f>IFERROR(VLOOKUP(A497,'Oversættelse til tabel'!$A$2:$B$14,2,FALSE),"")</f>
        <v>Ubrugt</v>
      </c>
      <c r="G497" s="103"/>
    </row>
    <row r="498" spans="1:7" x14ac:dyDescent="0.25">
      <c r="A498" s="431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2">
        <f>'Resultat-Produktion &amp; forbrug'!N187</f>
        <v>14085.970705770382</v>
      </c>
      <c r="F498" s="429" t="str">
        <f>IFERROR(VLOOKUP(A498,'Oversættelse til tabel'!$A$2:$B$14,2,FALSE),"")</f>
        <v>Ubrugt</v>
      </c>
      <c r="G498" s="103"/>
    </row>
    <row r="499" spans="1:7" x14ac:dyDescent="0.25">
      <c r="A499" s="431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2">
        <f>'Resultat-Produktion &amp; forbrug'!N188</f>
        <v>1978309.9489030582</v>
      </c>
      <c r="F499" s="429" t="str">
        <f>IFERROR(VLOOKUP(A499,'Oversættelse til tabel'!$A$2:$B$14,2,FALSE),"")</f>
        <v>Ubrugt</v>
      </c>
      <c r="G499" s="103"/>
    </row>
    <row r="500" spans="1:7" x14ac:dyDescent="0.25">
      <c r="A500" s="431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2">
        <f>'Resultat-Produktion &amp; forbrug'!N189</f>
        <v>0</v>
      </c>
      <c r="F500" s="429" t="str">
        <f>IFERROR(VLOOKUP(A500,'Oversættelse til tabel'!$A$2:$B$14,2,FALSE),"")</f>
        <v>Ubrugt</v>
      </c>
      <c r="G500" s="103"/>
    </row>
    <row r="501" spans="1:7" x14ac:dyDescent="0.25">
      <c r="A501" s="431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2">
        <f>'Resultat-Produktion &amp; forbrug'!N190</f>
        <v>106195.08352871139</v>
      </c>
      <c r="F501" s="429" t="str">
        <f>IFERROR(VLOOKUP(A501,'Oversættelse til tabel'!$A$2:$B$14,2,FALSE),"")</f>
        <v>Ubrugt</v>
      </c>
      <c r="G501" s="103"/>
    </row>
    <row r="502" spans="1:7" x14ac:dyDescent="0.25">
      <c r="A502" s="431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2">
        <f>'Resultat-Produktion &amp; forbrug'!N191</f>
        <v>0</v>
      </c>
      <c r="F502" s="429" t="str">
        <f>IFERROR(VLOOKUP(A502,'Oversættelse til tabel'!$A$2:$B$14,2,FALSE),"")</f>
        <v>Ubrugt</v>
      </c>
      <c r="G502" s="103"/>
    </row>
    <row r="503" spans="1:7" x14ac:dyDescent="0.25">
      <c r="A503" s="431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2">
        <f>'Resultat-Produktion &amp; forbrug'!N192</f>
        <v>0</v>
      </c>
      <c r="F503" s="429" t="str">
        <f>IFERROR(VLOOKUP(A503,'Oversættelse til tabel'!$A$2:$B$14,2,FALSE),"")</f>
        <v>Ubrugt</v>
      </c>
      <c r="G503" s="103"/>
    </row>
    <row r="504" spans="1:7" x14ac:dyDescent="0.25">
      <c r="A504" s="431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2">
        <f ca="1">'Resultat-Produktion &amp; forbrug'!N193</f>
        <v>0</v>
      </c>
      <c r="F504" s="429" t="str">
        <f>IFERROR(VLOOKUP(A504,'Oversættelse til tabel'!$A$2:$B$14,2,FALSE),"")</f>
        <v>Ubrugt</v>
      </c>
      <c r="G504" s="103"/>
    </row>
    <row r="505" spans="1:7" x14ac:dyDescent="0.25">
      <c r="A505" s="431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2">
        <f ca="1">'Resultat-Produktion &amp; forbrug'!N194</f>
        <v>0</v>
      </c>
      <c r="F505" s="429" t="str">
        <f>IFERROR(VLOOKUP(A505,'Oversættelse til tabel'!$A$2:$B$14,2,FALSE),"")</f>
        <v>Ubrugt</v>
      </c>
      <c r="G505" s="103"/>
    </row>
    <row r="506" spans="1:7" x14ac:dyDescent="0.25">
      <c r="A506" s="431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2">
        <f>'Resultat-Produktion &amp; forbrug'!N195</f>
        <v>-13854.556574310172</v>
      </c>
      <c r="F506" s="429" t="str">
        <f>IFERROR(VLOOKUP(A506,'Oversættelse til tabel'!$A$2:$B$14,2,FALSE),"")</f>
        <v>Ubrugt</v>
      </c>
      <c r="G506" s="103"/>
    </row>
    <row r="507" spans="1:7" x14ac:dyDescent="0.25">
      <c r="A507" s="431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2">
        <f>'Resultat-Produktion &amp; forbrug'!N196</f>
        <v>59126.393109210258</v>
      </c>
      <c r="F507" s="429" t="str">
        <f>IFERROR(VLOOKUP(A507,'Oversættelse til tabel'!$A$2:$B$14,2,FALSE),"")</f>
        <v>Ubrugt</v>
      </c>
      <c r="G507" s="103"/>
    </row>
    <row r="508" spans="1:7" x14ac:dyDescent="0.25">
      <c r="A508" s="431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2">
        <f ca="1">'Resultat-Produktion &amp; forbrug'!N197</f>
        <v>-1.3112847955198959E-2</v>
      </c>
      <c r="F508" s="429" t="str">
        <f>IFERROR(VLOOKUP(A508,'Oversættelse til tabel'!$A$2:$B$14,2,FALSE),"")</f>
        <v>Ubrugt</v>
      </c>
      <c r="G508" s="103"/>
    </row>
    <row r="509" spans="1:7" x14ac:dyDescent="0.25">
      <c r="A509" s="431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2">
        <f ca="1">'Resultat-Produktion &amp; forbrug'!N198</f>
        <v>0</v>
      </c>
      <c r="F509" s="429" t="str">
        <f>IFERROR(VLOOKUP(A509,'Oversættelse til tabel'!$A$2:$B$14,2,FALSE),"")</f>
        <v>Ubrugt</v>
      </c>
      <c r="G509" s="103"/>
    </row>
    <row r="510" spans="1:7" x14ac:dyDescent="0.25">
      <c r="A510" s="431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2">
        <f ca="1">'Resultat-Produktion &amp; forbrug'!N199</f>
        <v>421748.20219390793</v>
      </c>
      <c r="F510" s="429" t="str">
        <f>IFERROR(VLOOKUP(A510,'Oversættelse til tabel'!$A$2:$B$14,2,FALSE),"")</f>
        <v>Ubrugt</v>
      </c>
      <c r="G510" s="103"/>
    </row>
    <row r="511" spans="1:7" x14ac:dyDescent="0.25">
      <c r="A511" s="431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2">
        <f>'Resultat-Produktion &amp; forbrug'!N200</f>
        <v>0</v>
      </c>
      <c r="F511" s="429" t="str">
        <f>IFERROR(VLOOKUP(A511,'Oversættelse til tabel'!$A$2:$B$14,2,FALSE),"")</f>
        <v>Ubrugt</v>
      </c>
      <c r="G511" s="103"/>
    </row>
    <row r="512" spans="1:7" x14ac:dyDescent="0.25">
      <c r="A512" s="431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2">
        <f>'Resultat-Produktion &amp; forbrug'!N201</f>
        <v>89002.270098627952</v>
      </c>
      <c r="F512" s="429" t="str">
        <f>IFERROR(VLOOKUP(A512,'Oversættelse til tabel'!$A$2:$B$14,2,FALSE),"")</f>
        <v>Ubrugt</v>
      </c>
      <c r="G512" s="103"/>
    </row>
    <row r="513" spans="1:7" x14ac:dyDescent="0.25">
      <c r="A513" s="431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2">
        <f>'Resultat-Produktion &amp; forbrug'!N202</f>
        <v>0</v>
      </c>
      <c r="F513" s="429" t="str">
        <f>IFERROR(VLOOKUP(A513,'Oversættelse til tabel'!$A$2:$B$14,2,FALSE),"")</f>
        <v>Ubrugt</v>
      </c>
      <c r="G513" s="103"/>
    </row>
    <row r="514" spans="1:7" x14ac:dyDescent="0.25">
      <c r="A514" s="431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2">
        <f>'Resultat-Produktion &amp; forbrug'!N203</f>
        <v>0</v>
      </c>
      <c r="F514" s="429" t="str">
        <f>IFERROR(VLOOKUP(A514,'Oversættelse til tabel'!$A$2:$B$14,2,FALSE),"")</f>
        <v>Ubrugt</v>
      </c>
      <c r="G514" s="103"/>
    </row>
    <row r="515" spans="1:7" x14ac:dyDescent="0.25">
      <c r="A515" s="431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2">
        <f>'Resultat-Produktion &amp; forbrug'!N204</f>
        <v>-18364.881940672021</v>
      </c>
      <c r="F515" s="429" t="str">
        <f>IFERROR(VLOOKUP(A515,'Oversættelse til tabel'!$A$2:$B$14,2,FALSE),"")</f>
        <v>Ubrugt</v>
      </c>
      <c r="G515" s="103"/>
    </row>
    <row r="516" spans="1:7" x14ac:dyDescent="0.25">
      <c r="A516" s="431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2">
        <f>'Resultat-Produktion &amp; forbrug'!N205</f>
        <v>346630.49211305089</v>
      </c>
      <c r="F516" s="429" t="str">
        <f>IFERROR(VLOOKUP(A516,'Oversættelse til tabel'!$A$2:$B$14,2,FALSE),"")</f>
        <v>Ubrugt</v>
      </c>
      <c r="G516" s="103"/>
    </row>
    <row r="517" spans="1:7" x14ac:dyDescent="0.25">
      <c r="A517" s="431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2">
        <f>'Resultat-Produktion &amp; forbrug'!N206</f>
        <v>-213624.89136790586</v>
      </c>
      <c r="F517" s="429" t="str">
        <f>IFERROR(VLOOKUP(A517,'Oversættelse til tabel'!$A$2:$B$14,2,FALSE),"")</f>
        <v>Ubrugt</v>
      </c>
      <c r="G517" s="103"/>
    </row>
    <row r="518" spans="1:7" x14ac:dyDescent="0.25">
      <c r="A518" s="431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2">
        <f>'Resultat-Produktion &amp; forbrug'!N207</f>
        <v>-28548.400000000001</v>
      </c>
      <c r="F518" s="429" t="str">
        <f>IFERROR(VLOOKUP(A518,'Oversættelse til tabel'!$A$2:$B$14,2,FALSE),"")</f>
        <v>Ubrugt</v>
      </c>
      <c r="G518" s="103"/>
    </row>
    <row r="519" spans="1:7" x14ac:dyDescent="0.25">
      <c r="A519" s="431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2">
        <f>'Resultat-Produktion &amp; forbrug'!N208</f>
        <v>6675588.6578356167</v>
      </c>
      <c r="F519" s="429" t="str">
        <f>IFERROR(VLOOKUP(A519,'Oversættelse til tabel'!$A$2:$B$14,2,FALSE),"")</f>
        <v>Ubrugt</v>
      </c>
      <c r="G519" s="103"/>
    </row>
    <row r="520" spans="1:7" x14ac:dyDescent="0.25">
      <c r="A520" s="431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2">
        <f>'Resultat-Produktion &amp; forbrug'!N209</f>
        <v>0</v>
      </c>
      <c r="F520" s="429" t="str">
        <f>IFERROR(VLOOKUP(A520,'Oversættelse til tabel'!$A$2:$B$14,2,FALSE),"")</f>
        <v>Ubrugt</v>
      </c>
      <c r="G520" s="103"/>
    </row>
    <row r="521" spans="1:7" x14ac:dyDescent="0.25">
      <c r="A521" s="431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2">
        <f>'Resultat-Produktion &amp; forbrug'!N210</f>
        <v>-168513.58332318871</v>
      </c>
      <c r="F521" s="429" t="str">
        <f>IFERROR(VLOOKUP(A521,'Oversættelse til tabel'!$A$2:$B$14,2,FALSE),"")</f>
        <v>Ubrugt</v>
      </c>
      <c r="G521" s="103"/>
    </row>
    <row r="522" spans="1:7" x14ac:dyDescent="0.25">
      <c r="A522" s="431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2">
        <f>'Resultat-Produktion &amp; forbrug'!N211</f>
        <v>0</v>
      </c>
      <c r="F522" s="429" t="str">
        <f>IFERROR(VLOOKUP(A522,'Oversættelse til tabel'!$A$2:$B$14,2,FALSE),"")</f>
        <v>Ubrugt</v>
      </c>
      <c r="G522" s="103"/>
    </row>
    <row r="523" spans="1:7" x14ac:dyDescent="0.25">
      <c r="A523" s="431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2">
        <f>'Resultat-Produktion &amp; forbrug'!N212</f>
        <v>0</v>
      </c>
      <c r="F523" s="429" t="str">
        <f>IFERROR(VLOOKUP(A523,'Oversættelse til tabel'!$A$2:$B$14,2,FALSE),"")</f>
        <v>Ubrugt</v>
      </c>
      <c r="G523" s="103"/>
    </row>
    <row r="524" spans="1:7" x14ac:dyDescent="0.25">
      <c r="A524" s="431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2">
        <f>'Resultat-Produktion &amp; forbrug'!N213</f>
        <v>-474117.38114065683</v>
      </c>
      <c r="F524" s="429" t="str">
        <f>IFERROR(VLOOKUP(A524,'Oversættelse til tabel'!$A$2:$B$14,2,FALSE),"")</f>
        <v>Ubrugt</v>
      </c>
      <c r="G524" s="103"/>
    </row>
    <row r="525" spans="1:7" x14ac:dyDescent="0.25">
      <c r="A525" s="431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2">
        <f>'Resultat-Produktion &amp; forbrug'!N214</f>
        <v>-22227.841189355648</v>
      </c>
      <c r="F525" s="429" t="str">
        <f>IFERROR(VLOOKUP(A525,'Oversættelse til tabel'!$A$2:$B$14,2,FALSE),"")</f>
        <v>Ubrugt</v>
      </c>
      <c r="G525" s="103"/>
    </row>
    <row r="526" spans="1:7" x14ac:dyDescent="0.25">
      <c r="A526" s="431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2">
        <f>'Resultat-Produktion &amp; forbrug'!N215</f>
        <v>209163.10303539436</v>
      </c>
      <c r="F526" s="429" t="str">
        <f>IFERROR(VLOOKUP(A526,'Oversættelse til tabel'!$A$2:$B$14,2,FALSE),"")</f>
        <v>Ubrugt</v>
      </c>
      <c r="G526" s="103"/>
    </row>
    <row r="527" spans="1:7" x14ac:dyDescent="0.25">
      <c r="A527" s="431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2">
        <f>'Resultat-Produktion &amp; forbrug'!N216</f>
        <v>401402.37666332704</v>
      </c>
      <c r="F527" s="429" t="str">
        <f>IFERROR(VLOOKUP(A527,'Oversættelse til tabel'!$A$2:$B$14,2,FALSE),"")</f>
        <v>Ubrugt</v>
      </c>
      <c r="G527" s="103"/>
    </row>
    <row r="528" spans="1:7" x14ac:dyDescent="0.25">
      <c r="A528" s="431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2">
        <f>'Resultat-Produktion &amp; forbrug'!N217</f>
        <v>776379.36146213044</v>
      </c>
      <c r="F528" s="429" t="str">
        <f>IFERROR(VLOOKUP(A528,'Oversættelse til tabel'!$A$2:$B$14,2,FALSE),"")</f>
        <v>Ubrugt</v>
      </c>
      <c r="G528" s="103"/>
    </row>
    <row r="529" spans="1:7" x14ac:dyDescent="0.25">
      <c r="A529" s="431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2">
        <f ca="1">'Resultat-Produktion &amp; forbrug'!N218</f>
        <v>-347707.00141996267</v>
      </c>
      <c r="F529" s="429" t="str">
        <f>IFERROR(VLOOKUP(A529,'Oversættelse til tabel'!$A$2:$B$14,2,FALSE),"")</f>
        <v>Ubrugt</v>
      </c>
      <c r="G529" s="103"/>
    </row>
    <row r="530" spans="1:7" x14ac:dyDescent="0.25">
      <c r="A530" s="431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2">
        <f>'Resultat-Produktion &amp; forbrug'!N219</f>
        <v>0</v>
      </c>
      <c r="F530" s="429" t="str">
        <f>IFERROR(VLOOKUP(A530,'Oversættelse til tabel'!$A$2:$B$14,2,FALSE),"")</f>
        <v>Ubrugt</v>
      </c>
      <c r="G530" s="103"/>
    </row>
    <row r="531" spans="1:7" x14ac:dyDescent="0.25">
      <c r="A531" s="431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2">
        <f>'Resultat-Produktion &amp; forbrug'!N220</f>
        <v>-56663.967855439478</v>
      </c>
      <c r="F531" s="429" t="str">
        <f>IFERROR(VLOOKUP(A531,'Oversættelse til tabel'!$A$2:$B$14,2,FALSE),"")</f>
        <v>Ubrugt</v>
      </c>
      <c r="G531" s="103"/>
    </row>
    <row r="532" spans="1:7" x14ac:dyDescent="0.25">
      <c r="A532" s="431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2">
        <f>'Resultat-Produktion &amp; forbrug'!N221</f>
        <v>1076950.4075477989</v>
      </c>
      <c r="F532" s="429" t="str">
        <f>IFERROR(VLOOKUP(A532,'Oversættelse til tabel'!$A$2:$B$14,2,FALSE),"")</f>
        <v>Ubrugt</v>
      </c>
      <c r="G532" s="103"/>
    </row>
    <row r="533" spans="1:7" x14ac:dyDescent="0.25">
      <c r="A533" s="431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2">
        <f>'Resultat-Produktion &amp; forbrug'!N222</f>
        <v>-231198.20190680941</v>
      </c>
      <c r="F533" s="429" t="str">
        <f>IFERROR(VLOOKUP(A533,'Oversættelse til tabel'!$A$2:$B$14,2,FALSE),"")</f>
        <v>Ubrugt</v>
      </c>
      <c r="G533" s="103"/>
    </row>
    <row r="534" spans="1:7" x14ac:dyDescent="0.25">
      <c r="A534" s="431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2">
        <f>'Resultat-Produktion &amp; forbrug'!N223</f>
        <v>69865.048763892031</v>
      </c>
      <c r="F534" s="429" t="str">
        <f>IFERROR(VLOOKUP(A534,'Oversættelse til tabel'!$A$2:$B$14,2,FALSE),"")</f>
        <v>Ubrugt</v>
      </c>
      <c r="G534" s="103"/>
    </row>
    <row r="535" spans="1:7" x14ac:dyDescent="0.25">
      <c r="A535" s="431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2">
        <f>'Resultat-Produktion &amp; forbrug'!N224</f>
        <v>-45939.072923222928</v>
      </c>
      <c r="F535" s="429" t="str">
        <f>IFERROR(VLOOKUP(A535,'Oversættelse til tabel'!$A$2:$B$14,2,FALSE),"")</f>
        <v>Ubrugt</v>
      </c>
      <c r="G535" s="103"/>
    </row>
    <row r="536" spans="1:7" x14ac:dyDescent="0.25">
      <c r="A536" s="431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2">
        <f>'Resultat-Produktion &amp; forbrug'!N225</f>
        <v>299252.17599197297</v>
      </c>
      <c r="F536" s="429" t="str">
        <f>IFERROR(VLOOKUP(A536,'Oversættelse til tabel'!$A$2:$B$14,2,FALSE),"")</f>
        <v>Ubrugt</v>
      </c>
      <c r="G536" s="103"/>
    </row>
    <row r="537" spans="1:7" x14ac:dyDescent="0.25">
      <c r="A537" s="431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2">
        <f>'Resultat-Produktion &amp; forbrug'!N226</f>
        <v>0</v>
      </c>
      <c r="F537" s="429" t="str">
        <f>IFERROR(VLOOKUP(A537,'Oversættelse til tabel'!$A$2:$B$14,2,FALSE),"")</f>
        <v>Ubrugt</v>
      </c>
      <c r="G537" s="103"/>
    </row>
    <row r="538" spans="1:7" x14ac:dyDescent="0.25">
      <c r="A538" s="431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2">
        <f ca="1">'Resultat-Produktion &amp; forbrug'!N227</f>
        <v>0</v>
      </c>
      <c r="F538" s="429" t="str">
        <f>IFERROR(VLOOKUP(A538,'Oversættelse til tabel'!$A$2:$B$14,2,FALSE),"")</f>
        <v>Ubrugt</v>
      </c>
      <c r="G538" s="103"/>
    </row>
    <row r="539" spans="1:7" x14ac:dyDescent="0.25">
      <c r="A539" s="431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2">
        <f ca="1">'Resultat-Produktion &amp; forbrug'!N228</f>
        <v>0</v>
      </c>
      <c r="F539" s="429" t="str">
        <f>IFERROR(VLOOKUP(A539,'Oversættelse til tabel'!$A$2:$B$14,2,FALSE),"")</f>
        <v>Ubrugt</v>
      </c>
      <c r="G539" s="103"/>
    </row>
    <row r="540" spans="1:7" x14ac:dyDescent="0.25">
      <c r="A540" s="431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2">
        <f>'Resultat-Produktion &amp; forbrug'!N229</f>
        <v>276928.87898992695</v>
      </c>
      <c r="F540" s="429" t="str">
        <f>IFERROR(VLOOKUP(A540,'Oversættelse til tabel'!$A$2:$B$14,2,FALSE),"")</f>
        <v>Ubrugt</v>
      </c>
      <c r="G540" s="103"/>
    </row>
    <row r="541" spans="1:7" x14ac:dyDescent="0.25">
      <c r="A541" s="431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2">
        <f>'Resultat-Produktion &amp; forbrug'!N230</f>
        <v>0</v>
      </c>
      <c r="F541" s="429" t="str">
        <f>IFERROR(VLOOKUP(A541,'Oversættelse til tabel'!$A$2:$B$14,2,FALSE),"")</f>
        <v>Ubrugt</v>
      </c>
      <c r="G541" s="103"/>
    </row>
    <row r="542" spans="1:7" x14ac:dyDescent="0.25">
      <c r="A542" s="431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2">
        <f>'Resultat-Produktion &amp; forbrug'!N231</f>
        <v>34243.186388774338</v>
      </c>
      <c r="F542" s="429" t="str">
        <f>IFERROR(VLOOKUP(A542,'Oversættelse til tabel'!$A$2:$B$14,2,FALSE),"")</f>
        <v>Ubrugt</v>
      </c>
      <c r="G542" s="103"/>
    </row>
    <row r="543" spans="1:7" x14ac:dyDescent="0.25">
      <c r="A543" s="431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2">
        <f>'Resultat-Produktion &amp; forbrug'!N232</f>
        <v>0</v>
      </c>
      <c r="F543" s="429" t="str">
        <f>IFERROR(VLOOKUP(A543,'Oversættelse til tabel'!$A$2:$B$14,2,FALSE),"")</f>
        <v>Ubrugt</v>
      </c>
      <c r="G543" s="103"/>
    </row>
    <row r="544" spans="1:7" x14ac:dyDescent="0.25">
      <c r="A544" s="431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2">
        <f>'Resultat-Produktion &amp; forbrug'!N233</f>
        <v>1306153.7878883947</v>
      </c>
      <c r="F544" s="429" t="str">
        <f>IFERROR(VLOOKUP(A544,'Oversættelse til tabel'!$A$2:$B$14,2,FALSE),"")</f>
        <v>Ubrugt</v>
      </c>
      <c r="G544" s="103"/>
    </row>
    <row r="545" spans="1:7" x14ac:dyDescent="0.25">
      <c r="A545" s="431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2">
        <f>'Resultat-Produktion &amp; forbrug'!N234</f>
        <v>18028.658633856463</v>
      </c>
      <c r="F545" s="429" t="str">
        <f>IFERROR(VLOOKUP(A545,'Oversættelse til tabel'!$A$2:$B$14,2,FALSE),"")</f>
        <v>Ubrugt</v>
      </c>
      <c r="G545" s="103"/>
    </row>
    <row r="546" spans="1:7" x14ac:dyDescent="0.25">
      <c r="A546" s="431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2">
        <f>'Resultat-Produktion &amp; forbrug'!N235</f>
        <v>10761.995034953325</v>
      </c>
      <c r="F546" s="429" t="str">
        <f>IFERROR(VLOOKUP(A546,'Oversættelse til tabel'!$A$2:$B$14,2,FALSE),"")</f>
        <v>Ubrugt</v>
      </c>
      <c r="G546" s="103"/>
    </row>
    <row r="547" spans="1:7" x14ac:dyDescent="0.25">
      <c r="A547" s="431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2">
        <f>'Resultat-Produktion &amp; forbrug'!N236</f>
        <v>2074751.0427045652</v>
      </c>
      <c r="F547" s="429" t="str">
        <f>IFERROR(VLOOKUP(A547,'Oversættelse til tabel'!$A$2:$B$14,2,FALSE),"")</f>
        <v>Ubrugt</v>
      </c>
      <c r="G547" s="103"/>
    </row>
    <row r="548" spans="1:7" x14ac:dyDescent="0.25">
      <c r="A548" s="431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2">
        <f>'Resultat-Produktion &amp; forbrug'!N237</f>
        <v>0</v>
      </c>
      <c r="F548" s="429" t="str">
        <f>IFERROR(VLOOKUP(A548,'Oversættelse til tabel'!$A$2:$B$14,2,FALSE),"")</f>
        <v>Ubrugt</v>
      </c>
      <c r="G548" s="103"/>
    </row>
    <row r="549" spans="1:7" x14ac:dyDescent="0.25">
      <c r="A549" s="431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2">
        <f>'Resultat-Produktion &amp; forbrug'!N238</f>
        <v>54209.6497730923</v>
      </c>
      <c r="F549" s="429" t="str">
        <f>IFERROR(VLOOKUP(A549,'Oversættelse til tabel'!$A$2:$B$14,2,FALSE),"")</f>
        <v>Ubrugt</v>
      </c>
      <c r="G549" s="103"/>
    </row>
    <row r="550" spans="1:7" x14ac:dyDescent="0.25">
      <c r="A550" s="431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2">
        <f>'Resultat-Produktion &amp; forbrug'!N239</f>
        <v>36000</v>
      </c>
      <c r="F550" s="429" t="str">
        <f>IFERROR(VLOOKUP(A550,'Oversættelse til tabel'!$A$2:$B$14,2,FALSE),"")</f>
        <v>Ubrugt</v>
      </c>
      <c r="G550" s="103"/>
    </row>
    <row r="551" spans="1:7" x14ac:dyDescent="0.25">
      <c r="A551" s="431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2">
        <f>'Resultat-Produktion &amp; forbrug'!N240</f>
        <v>0</v>
      </c>
      <c r="F551" s="429" t="str">
        <f>IFERROR(VLOOKUP(A551,'Oversættelse til tabel'!$A$2:$B$14,2,FALSE),"")</f>
        <v>Ubrugt</v>
      </c>
      <c r="G551" s="103"/>
    </row>
    <row r="552" spans="1:7" x14ac:dyDescent="0.25">
      <c r="A552" s="431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2">
        <f ca="1">'Resultat-Produktion &amp; forbrug'!N241</f>
        <v>0</v>
      </c>
      <c r="F552" s="429" t="str">
        <f>IFERROR(VLOOKUP(A552,'Oversættelse til tabel'!$A$2:$B$14,2,FALSE),"")</f>
        <v>Ubrugt</v>
      </c>
      <c r="G552" s="103"/>
    </row>
    <row r="553" spans="1:7" x14ac:dyDescent="0.25">
      <c r="A553" s="431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2">
        <f ca="1">'Resultat-Produktion &amp; forbrug'!N242</f>
        <v>0</v>
      </c>
      <c r="F553" s="429" t="str">
        <f>IFERROR(VLOOKUP(A553,'Oversættelse til tabel'!$A$2:$B$14,2,FALSE),"")</f>
        <v>Ubrugt</v>
      </c>
      <c r="G553" s="103"/>
    </row>
    <row r="554" spans="1:7" x14ac:dyDescent="0.25">
      <c r="A554" s="431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2">
        <f>'Resultat-Produktion &amp; forbrug'!N243</f>
        <v>-15551.122347381201</v>
      </c>
      <c r="F554" s="429" t="str">
        <f>IFERROR(VLOOKUP(A554,'Oversættelse til tabel'!$A$2:$B$14,2,FALSE),"")</f>
        <v>Ubrugt</v>
      </c>
      <c r="G554" s="103"/>
    </row>
    <row r="555" spans="1:7" x14ac:dyDescent="0.25">
      <c r="A555" s="431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2">
        <f>'Resultat-Produktion &amp; forbrug'!N244</f>
        <v>60729.281448918548</v>
      </c>
      <c r="F555" s="429" t="str">
        <f>IFERROR(VLOOKUP(A555,'Oversættelse til tabel'!$A$2:$B$14,2,FALSE),"")</f>
        <v>Ubrugt</v>
      </c>
      <c r="G555" s="103"/>
    </row>
    <row r="556" spans="1:7" x14ac:dyDescent="0.25">
      <c r="A556" s="431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2">
        <f ca="1">'Resultat-Produktion &amp; forbrug'!N245</f>
        <v>-8.6147268739296123E-2</v>
      </c>
      <c r="F556" s="429" t="str">
        <f>IFERROR(VLOOKUP(A556,'Oversættelse til tabel'!$A$2:$B$14,2,FALSE),"")</f>
        <v>Ubrugt</v>
      </c>
      <c r="G556" s="103"/>
    </row>
    <row r="557" spans="1:7" x14ac:dyDescent="0.25">
      <c r="A557" s="431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2">
        <f ca="1">'Resultat-Produktion &amp; forbrug'!N246</f>
        <v>0</v>
      </c>
      <c r="F557" s="429" t="str">
        <f>IFERROR(VLOOKUP(A557,'Oversættelse til tabel'!$A$2:$B$14,2,FALSE),"")</f>
        <v>Ubrugt</v>
      </c>
      <c r="G557" s="103"/>
    </row>
    <row r="558" spans="1:7" x14ac:dyDescent="0.25">
      <c r="A558" s="431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2">
        <f ca="1">'Resultat-Produktion &amp; forbrug'!N247</f>
        <v>449473.15937219374</v>
      </c>
      <c r="F558" s="429" t="str">
        <f>IFERROR(VLOOKUP(A558,'Oversættelse til tabel'!$A$2:$B$14,2,FALSE),"")</f>
        <v>Ubrugt</v>
      </c>
      <c r="G558" s="103"/>
    </row>
    <row r="559" spans="1:7" x14ac:dyDescent="0.25">
      <c r="A559" s="431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2">
        <f>'Resultat-Produktion &amp; forbrug'!N248</f>
        <v>0</v>
      </c>
      <c r="F559" s="429" t="str">
        <f>IFERROR(VLOOKUP(A559,'Oversættelse til tabel'!$A$2:$B$14,2,FALSE),"")</f>
        <v>Ubrugt</v>
      </c>
      <c r="G559" s="103"/>
    </row>
    <row r="560" spans="1:7" x14ac:dyDescent="0.25">
      <c r="A560" s="431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2">
        <f>'Resultat-Produktion &amp; forbrug'!N249</f>
        <v>93725.872315405693</v>
      </c>
      <c r="F560" s="429" t="str">
        <f>IFERROR(VLOOKUP(A560,'Oversættelse til tabel'!$A$2:$B$14,2,FALSE),"")</f>
        <v>Ubrugt</v>
      </c>
      <c r="G560" s="103"/>
    </row>
    <row r="561" spans="1:7" x14ac:dyDescent="0.25">
      <c r="A561" s="431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2">
        <f>'Resultat-Produktion &amp; forbrug'!N250</f>
        <v>0</v>
      </c>
      <c r="F561" s="429" t="str">
        <f>IFERROR(VLOOKUP(A561,'Oversættelse til tabel'!$A$2:$B$14,2,FALSE),"")</f>
        <v>Ubrugt</v>
      </c>
      <c r="G561" s="103"/>
    </row>
    <row r="562" spans="1:7" x14ac:dyDescent="0.25">
      <c r="A562" s="431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2">
        <f>'Resultat-Produktion &amp; forbrug'!N251</f>
        <v>0</v>
      </c>
      <c r="F562" s="429" t="str">
        <f>IFERROR(VLOOKUP(A562,'Oversættelse til tabel'!$A$2:$B$14,2,FALSE),"")</f>
        <v>Ubrugt</v>
      </c>
      <c r="G562" s="103"/>
    </row>
    <row r="563" spans="1:7" x14ac:dyDescent="0.25">
      <c r="A563" s="431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2">
        <f>'Resultat-Produktion &amp; forbrug'!N252</f>
        <v>-20332.910274194179</v>
      </c>
      <c r="F563" s="429" t="str">
        <f>IFERROR(VLOOKUP(A563,'Oversættelse til tabel'!$A$2:$B$14,2,FALSE),"")</f>
        <v>Ubrugt</v>
      </c>
      <c r="G563" s="103"/>
    </row>
    <row r="564" spans="1:7" x14ac:dyDescent="0.25">
      <c r="A564" s="431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2">
        <f>'Resultat-Produktion &amp; forbrug'!N253</f>
        <v>355996.9988204384</v>
      </c>
      <c r="F564" s="429" t="str">
        <f>IFERROR(VLOOKUP(A564,'Oversættelse til tabel'!$A$2:$B$14,2,FALSE),"")</f>
        <v>Ubrugt</v>
      </c>
      <c r="G564" s="103"/>
    </row>
    <row r="565" spans="1:7" x14ac:dyDescent="0.25">
      <c r="A565" s="431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2">
        <f>'Resultat-Produktion &amp; forbrug'!N254</f>
        <v>-223850.93041182583</v>
      </c>
      <c r="F565" s="429" t="str">
        <f>IFERROR(VLOOKUP(A565,'Oversættelse til tabel'!$A$2:$B$14,2,FALSE),"")</f>
        <v>Ubrugt</v>
      </c>
      <c r="G565" s="103"/>
    </row>
    <row r="566" spans="1:7" x14ac:dyDescent="0.25">
      <c r="A566" s="431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2">
        <f>'Resultat-Produktion &amp; forbrug'!N255</f>
        <v>-28548.400000000001</v>
      </c>
      <c r="F566" s="429" t="str">
        <f>IFERROR(VLOOKUP(A566,'Oversættelse til tabel'!$A$2:$B$14,2,FALSE),"")</f>
        <v>Ubrugt</v>
      </c>
      <c r="G566" s="103"/>
    </row>
    <row r="567" spans="1:7" x14ac:dyDescent="0.25">
      <c r="A567" s="431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2">
        <f>'Resultat-Produktion &amp; forbrug'!N256</f>
        <v>6960742.0744836386</v>
      </c>
      <c r="F567" s="429" t="str">
        <f>IFERROR(VLOOKUP(A567,'Oversættelse til tabel'!$A$2:$B$14,2,FALSE),"")</f>
        <v>Ubrugt</v>
      </c>
      <c r="G567" s="103"/>
    </row>
    <row r="568" spans="1:7" x14ac:dyDescent="0.25">
      <c r="A568" s="431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2">
        <f>'Resultat-Produktion &amp; forbrug'!N257</f>
        <v>0</v>
      </c>
      <c r="F568" s="429" t="str">
        <f>IFERROR(VLOOKUP(A568,'Oversættelse til tabel'!$A$2:$B$14,2,FALSE),"")</f>
        <v>Ubrugt</v>
      </c>
      <c r="G568" s="103"/>
    </row>
    <row r="569" spans="1:7" x14ac:dyDescent="0.25">
      <c r="A569" s="431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2">
        <f>'Resultat-Produktion &amp; forbrug'!N258</f>
        <v>-178329.85629695025</v>
      </c>
      <c r="F569" s="429" t="str">
        <f>IFERROR(VLOOKUP(A569,'Oversættelse til tabel'!$A$2:$B$14,2,FALSE),"")</f>
        <v>Ubrugt</v>
      </c>
      <c r="G569" s="103"/>
    </row>
    <row r="570" spans="1:7" x14ac:dyDescent="0.25">
      <c r="A570" s="431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2">
        <f>'Resultat-Produktion &amp; forbrug'!N259</f>
        <v>0</v>
      </c>
      <c r="F570" s="429" t="str">
        <f>IFERROR(VLOOKUP(A570,'Oversættelse til tabel'!$A$2:$B$14,2,FALSE),"")</f>
        <v>Ubrugt</v>
      </c>
      <c r="G570" s="103"/>
    </row>
    <row r="571" spans="1:7" x14ac:dyDescent="0.25">
      <c r="A571" s="431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2">
        <f>'Resultat-Produktion &amp; forbrug'!N260</f>
        <v>0</v>
      </c>
      <c r="F571" s="429" t="str">
        <f>IFERROR(VLOOKUP(A571,'Oversættelse til tabel'!$A$2:$B$14,2,FALSE),"")</f>
        <v>Ubrugt</v>
      </c>
      <c r="G571" s="103"/>
    </row>
    <row r="572" spans="1:7" x14ac:dyDescent="0.25">
      <c r="A572" s="431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2">
        <f>'Resultat-Produktion &amp; forbrug'!N261</f>
        <v>-474117.381140657</v>
      </c>
      <c r="F572" s="429" t="str">
        <f>IFERROR(VLOOKUP(A572,'Oversættelse til tabel'!$A$2:$B$14,2,FALSE),"")</f>
        <v>Ubrugt</v>
      </c>
      <c r="G572" s="103"/>
    </row>
    <row r="573" spans="1:7" x14ac:dyDescent="0.25">
      <c r="A573" s="431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2">
        <f>'Resultat-Produktion &amp; forbrug'!N262</f>
        <v>-22185.398483962403</v>
      </c>
      <c r="F573" s="429" t="str">
        <f>IFERROR(VLOOKUP(A573,'Oversættelse til tabel'!$A$2:$B$14,2,FALSE),"")</f>
        <v>Ubrugt</v>
      </c>
      <c r="G573" s="103"/>
    </row>
    <row r="574" spans="1:7" x14ac:dyDescent="0.25">
      <c r="A574" s="431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2">
        <f>'Resultat-Produktion &amp; forbrug'!N263</f>
        <v>214327.36252781507</v>
      </c>
      <c r="F574" s="429" t="str">
        <f>IFERROR(VLOOKUP(A574,'Oversættelse til tabel'!$A$2:$B$14,2,FALSE),"")</f>
        <v>Ubrugt</v>
      </c>
      <c r="G574" s="103"/>
    </row>
    <row r="575" spans="1:7" x14ac:dyDescent="0.25">
      <c r="A575" s="431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2">
        <f>'Resultat-Produktion &amp; forbrug'!N264</f>
        <v>408813.02485627594</v>
      </c>
      <c r="F575" s="429" t="str">
        <f>IFERROR(VLOOKUP(A575,'Oversættelse til tabel'!$A$2:$B$14,2,FALSE),"")</f>
        <v>Ubrugt</v>
      </c>
      <c r="G575" s="103"/>
    </row>
    <row r="576" spans="1:7" x14ac:dyDescent="0.25">
      <c r="A576" s="431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2">
        <f>'Resultat-Produktion &amp; forbrug'!N265</f>
        <v>811607.98820480623</v>
      </c>
      <c r="F576" s="429" t="str">
        <f>IFERROR(VLOOKUP(A576,'Oversættelse til tabel'!$A$2:$B$14,2,FALSE),"")</f>
        <v>Ubrugt</v>
      </c>
      <c r="G576" s="103"/>
    </row>
    <row r="577" spans="1:7" x14ac:dyDescent="0.25">
      <c r="A577" s="431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2">
        <f ca="1">'Resultat-Produktion &amp; forbrug'!N266</f>
        <v>-329109.80308415229</v>
      </c>
      <c r="F577" s="429" t="str">
        <f>IFERROR(VLOOKUP(A577,'Oversættelse til tabel'!$A$2:$B$14,2,FALSE),"")</f>
        <v>Ubrugt</v>
      </c>
      <c r="G577" s="103"/>
    </row>
    <row r="578" spans="1:7" x14ac:dyDescent="0.25">
      <c r="A578" s="431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2">
        <f>'Resultat-Produktion &amp; forbrug'!N267</f>
        <v>0</v>
      </c>
      <c r="F578" s="429" t="str">
        <f>IFERROR(VLOOKUP(A578,'Oversættelse til tabel'!$A$2:$B$14,2,FALSE),"")</f>
        <v>Ubrugt</v>
      </c>
      <c r="G578" s="103"/>
    </row>
    <row r="579" spans="1:7" x14ac:dyDescent="0.25">
      <c r="A579" s="431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2">
        <f>'Resultat-Produktion &amp; forbrug'!N268</f>
        <v>-58376.021079607381</v>
      </c>
      <c r="F579" s="429" t="str">
        <f>IFERROR(VLOOKUP(A579,'Oversættelse til tabel'!$A$2:$B$14,2,FALSE),"")</f>
        <v>Ubrugt</v>
      </c>
      <c r="G579" s="103"/>
    </row>
    <row r="580" spans="1:7" x14ac:dyDescent="0.25">
      <c r="A580" s="431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2">
        <f>'Resultat-Produktion &amp; forbrug'!N269</f>
        <v>1137191.3985297582</v>
      </c>
      <c r="F580" s="429" t="str">
        <f>IFERROR(VLOOKUP(A580,'Oversættelse til tabel'!$A$2:$B$14,2,FALSE),"")</f>
        <v>Ubrugt</v>
      </c>
      <c r="G580" s="103"/>
    </row>
    <row r="581" spans="1:7" x14ac:dyDescent="0.25">
      <c r="A581" s="431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2">
        <f>'Resultat-Produktion &amp; forbrug'!N270</f>
        <v>-253680.1735764404</v>
      </c>
      <c r="F581" s="429" t="str">
        <f>IFERROR(VLOOKUP(A581,'Oversættelse til tabel'!$A$2:$B$14,2,FALSE),"")</f>
        <v>Ubrugt</v>
      </c>
      <c r="G581" s="103"/>
    </row>
    <row r="582" spans="1:7" x14ac:dyDescent="0.25">
      <c r="A582" s="431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2">
        <f>'Resultat-Produktion &amp; forbrug'!N271</f>
        <v>69865.048763892031</v>
      </c>
      <c r="F582" s="429" t="str">
        <f>IFERROR(VLOOKUP(A582,'Oversættelse til tabel'!$A$2:$B$14,2,FALSE),"")</f>
        <v>Ubrugt</v>
      </c>
      <c r="G582" s="103"/>
    </row>
    <row r="583" spans="1:7" x14ac:dyDescent="0.25">
      <c r="A583" s="431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2">
        <f>'Resultat-Produktion &amp; forbrug'!N272</f>
        <v>-48568.262884772746</v>
      </c>
      <c r="F583" s="429" t="str">
        <f>IFERROR(VLOOKUP(A583,'Oversættelse til tabel'!$A$2:$B$14,2,FALSE),"")</f>
        <v>Ubrugt</v>
      </c>
      <c r="G583" s="103"/>
    </row>
    <row r="584" spans="1:7" x14ac:dyDescent="0.25">
      <c r="A584" s="431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2">
        <f>'Resultat-Produktion &amp; forbrug'!N273</f>
        <v>306756.0551149071</v>
      </c>
      <c r="F584" s="429" t="str">
        <f>IFERROR(VLOOKUP(A584,'Oversættelse til tabel'!$A$2:$B$14,2,FALSE),"")</f>
        <v>Ubrugt</v>
      </c>
      <c r="G584" s="103"/>
    </row>
    <row r="585" spans="1:7" x14ac:dyDescent="0.25">
      <c r="A585" s="431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2">
        <f>'Resultat-Produktion &amp; forbrug'!N274</f>
        <v>0</v>
      </c>
      <c r="F585" s="429" t="str">
        <f>IFERROR(VLOOKUP(A585,'Oversættelse til tabel'!$A$2:$B$14,2,FALSE),"")</f>
        <v>Ubrugt</v>
      </c>
      <c r="G585" s="103"/>
    </row>
    <row r="586" spans="1:7" x14ac:dyDescent="0.25">
      <c r="A586" s="431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2">
        <f ca="1">'Resultat-Produktion &amp; forbrug'!N275</f>
        <v>0</v>
      </c>
      <c r="F586" s="429" t="str">
        <f>IFERROR(VLOOKUP(A586,'Oversættelse til tabel'!$A$2:$B$14,2,FALSE),"")</f>
        <v>Ubrugt</v>
      </c>
      <c r="G586" s="103"/>
    </row>
    <row r="587" spans="1:7" x14ac:dyDescent="0.25">
      <c r="A587" s="431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2">
        <f ca="1">'Resultat-Produktion &amp; forbrug'!N276</f>
        <v>0</v>
      </c>
      <c r="F587" s="429" t="str">
        <f>IFERROR(VLOOKUP(A587,'Oversættelse til tabel'!$A$2:$B$14,2,FALSE),"")</f>
        <v>Ubrugt</v>
      </c>
      <c r="G587" s="103"/>
    </row>
    <row r="588" spans="1:7" x14ac:dyDescent="0.25">
      <c r="A588" s="431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2">
        <f>'Resultat-Produktion &amp; forbrug'!N277</f>
        <v>271784.85087768652</v>
      </c>
      <c r="F588" s="429" t="str">
        <f>IFERROR(VLOOKUP(A588,'Oversættelse til tabel'!$A$2:$B$14,2,FALSE),"")</f>
        <v>Ubrugt</v>
      </c>
      <c r="G588" s="103"/>
    </row>
    <row r="589" spans="1:7" x14ac:dyDescent="0.25">
      <c r="A589" s="431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2">
        <f>'Resultat-Produktion &amp; forbrug'!N278</f>
        <v>0</v>
      </c>
      <c r="F589" s="429" t="str">
        <f>IFERROR(VLOOKUP(A589,'Oversættelse til tabel'!$A$2:$B$14,2,FALSE),"")</f>
        <v>Ubrugt</v>
      </c>
      <c r="G589" s="103"/>
    </row>
    <row r="590" spans="1:7" x14ac:dyDescent="0.25">
      <c r="A590" s="431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2">
        <f>'Resultat-Produktion &amp; forbrug'!N279</f>
        <v>35568.006320480163</v>
      </c>
      <c r="F590" s="429" t="str">
        <f>IFERROR(VLOOKUP(A590,'Oversættelse til tabel'!$A$2:$B$14,2,FALSE),"")</f>
        <v>Ubrugt</v>
      </c>
      <c r="G590" s="103"/>
    </row>
    <row r="591" spans="1:7" x14ac:dyDescent="0.25">
      <c r="A591" s="431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2">
        <f>'Resultat-Produktion &amp; forbrug'!N280</f>
        <v>0</v>
      </c>
      <c r="F591" s="429" t="str">
        <f>IFERROR(VLOOKUP(A591,'Oversættelse til tabel'!$A$2:$B$14,2,FALSE),"")</f>
        <v>Ubrugt</v>
      </c>
      <c r="G591" s="103"/>
    </row>
    <row r="592" spans="1:7" x14ac:dyDescent="0.25">
      <c r="A592" s="431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2">
        <f>'Resultat-Produktion &amp; forbrug'!N281</f>
        <v>1342465.3810851211</v>
      </c>
      <c r="F592" s="429" t="str">
        <f>IFERROR(VLOOKUP(A592,'Oversættelse til tabel'!$A$2:$B$14,2,FALSE),"")</f>
        <v>Ubrugt</v>
      </c>
      <c r="G592" s="103"/>
    </row>
    <row r="593" spans="1:7" x14ac:dyDescent="0.25">
      <c r="A593" s="431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2">
        <f>'Resultat-Produktion &amp; forbrug'!N282</f>
        <v>17515.983585710339</v>
      </c>
      <c r="F593" s="429" t="str">
        <f>IFERROR(VLOOKUP(A593,'Oversættelse til tabel'!$A$2:$B$14,2,FALSE),"")</f>
        <v>Ubrugt</v>
      </c>
      <c r="G593" s="103"/>
    </row>
    <row r="594" spans="1:7" x14ac:dyDescent="0.25">
      <c r="A594" s="431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2">
        <f>'Resultat-Produktion &amp; forbrug'!N283</f>
        <v>10358.273057913673</v>
      </c>
      <c r="F594" s="429" t="str">
        <f>IFERROR(VLOOKUP(A594,'Oversættelse til tabel'!$A$2:$B$14,2,FALSE),"")</f>
        <v>Ubrugt</v>
      </c>
      <c r="G594" s="103"/>
    </row>
    <row r="595" spans="1:7" x14ac:dyDescent="0.25">
      <c r="A595" s="431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2">
        <f>'Resultat-Produktion &amp; forbrug'!N284</f>
        <v>2171749.3397621554</v>
      </c>
      <c r="F595" s="429" t="str">
        <f>IFERROR(VLOOKUP(A595,'Oversættelse til tabel'!$A$2:$B$14,2,FALSE),"")</f>
        <v>Ubrugt</v>
      </c>
      <c r="G595" s="103"/>
    </row>
    <row r="596" spans="1:7" x14ac:dyDescent="0.25">
      <c r="A596" s="431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2">
        <f>'Resultat-Produktion &amp; forbrug'!N285</f>
        <v>0</v>
      </c>
      <c r="F596" s="429" t="str">
        <f>IFERROR(VLOOKUP(A596,'Oversættelse til tabel'!$A$2:$B$14,2,FALSE),"")</f>
        <v>Ubrugt</v>
      </c>
      <c r="G596" s="103"/>
    </row>
    <row r="597" spans="1:7" x14ac:dyDescent="0.25">
      <c r="A597" s="431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2">
        <f>'Resultat-Produktion &amp; forbrug'!N286</f>
        <v>44872.898915976679</v>
      </c>
      <c r="F597" s="429" t="str">
        <f>IFERROR(VLOOKUP(A597,'Oversættelse til tabel'!$A$2:$B$14,2,FALSE),"")</f>
        <v>Ubrugt</v>
      </c>
      <c r="G597" s="103"/>
    </row>
    <row r="598" spans="1:7" x14ac:dyDescent="0.25">
      <c r="A598" s="431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2">
        <f>'Resultat-Produktion &amp; forbrug'!N287</f>
        <v>36000</v>
      </c>
      <c r="F598" s="429" t="str">
        <f>IFERROR(VLOOKUP(A598,'Oversættelse til tabel'!$A$2:$B$14,2,FALSE),"")</f>
        <v>Ubrugt</v>
      </c>
      <c r="G598" s="103"/>
    </row>
    <row r="599" spans="1:7" x14ac:dyDescent="0.25">
      <c r="A599" s="431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2">
        <f>'Resultat-Produktion &amp; forbrug'!N288</f>
        <v>0</v>
      </c>
      <c r="F599" s="429" t="str">
        <f>IFERROR(VLOOKUP(A599,'Oversættelse til tabel'!$A$2:$B$14,2,FALSE),"")</f>
        <v>Ubrugt</v>
      </c>
      <c r="G599" s="103"/>
    </row>
    <row r="600" spans="1:7" x14ac:dyDescent="0.25">
      <c r="A600" s="431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2">
        <f ca="1">'Resultat-Produktion &amp; forbrug'!N289</f>
        <v>0</v>
      </c>
      <c r="F600" s="429" t="str">
        <f>IFERROR(VLOOKUP(A600,'Oversættelse til tabel'!$A$2:$B$14,2,FALSE),"")</f>
        <v>Ubrugt</v>
      </c>
      <c r="G600" s="103"/>
    </row>
    <row r="601" spans="1:7" ht="15.75" thickBot="1" x14ac:dyDescent="0.3">
      <c r="A601" s="432" t="s">
        <v>342</v>
      </c>
      <c r="B601" s="425" t="str">
        <f>'Resultat-Produktion &amp; forbrug'!E290</f>
        <v>Østdanmark</v>
      </c>
      <c r="C601" s="425" t="str">
        <f>'Resultat-Produktion &amp; forbrug'!A290</f>
        <v>Træmaterialer</v>
      </c>
      <c r="D601" s="425">
        <f>'Resultat-Produktion &amp; forbrug'!D290</f>
        <v>2050</v>
      </c>
      <c r="E601" s="443">
        <f ca="1">'Resultat-Produktion &amp; forbrug'!N290</f>
        <v>0</v>
      </c>
      <c r="F601" s="430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8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8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8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8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8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8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8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8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8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8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8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8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8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8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8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8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8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8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8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8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8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8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8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8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8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8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8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8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8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8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8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8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8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8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8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8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8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8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8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8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8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8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8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8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8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8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8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8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8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8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8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8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8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8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8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8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8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8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8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8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8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8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8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8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8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8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8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8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8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8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8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8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8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8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8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8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8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8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8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8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8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8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8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8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8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8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8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8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8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8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8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8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8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8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8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8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8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8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8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8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8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8">
        <f>IF('Forbrug af biomasse'!E103&lt;&gt;"",'Forbrug af biomasse'!E103,"")</f>
        <v>10853879.88663437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8">
        <f>IF('Forbrug af biomasse'!E104&lt;&gt;"",'Forbrug af biomasse'!E104,"")</f>
        <v>9348117.6321617663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8">
        <f>IF('Forbrug af biomasse'!E105&lt;&gt;"",'Forbrug af biomasse'!E105,"")</f>
        <v>6006.7628175927466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8">
        <f>IF('Forbrug af biomasse'!E106&lt;&gt;"",'Forbrug af biomasse'!E106,"")</f>
        <v>1497865.6247316466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8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8">
        <f>IF('Forbrug af biomasse'!E108&lt;&gt;"",'Forbrug af biomasse'!E108,"")</f>
        <v>508461.98144503916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8">
        <f>IF('Forbrug af biomasse'!E109&lt;&gt;"",'Forbrug af biomasse'!E109,"")</f>
        <v>1061170.3273835385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8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8">
        <f>IF('Forbrug af biomasse'!E111&lt;&gt;"",'Forbrug af biomasse'!E111,"")</f>
        <v>56919.465613311506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8">
        <f>IF('Forbrug af biomasse'!E112&lt;&gt;"",'Forbrug af biomasse'!E112,"")</f>
        <v>2922.545553110308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8">
        <f>IF('Forbrug af biomasse'!E113&lt;&gt;"",'Forbrug af biomasse'!E113,"")</f>
        <v>67038.95730919046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8">
        <f>IF('Forbrug af biomasse'!E114&lt;&gt;"",'Forbrug af biomasse'!E114,"")</f>
        <v>256198.86995640022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8">
        <f>IF('Forbrug af biomasse'!E115&lt;&gt;"",'Forbrug af biomasse'!E115,"")</f>
        <v>22018.622466809651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8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8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8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8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8">
        <f>IF('Forbrug af biomasse'!E120&lt;&gt;"",'Forbrug af biomasse'!E120,"")</f>
        <v>10391250.072657285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8">
        <f>IF('Forbrug af biomasse'!E121&lt;&gt;"",'Forbrug af biomasse'!E121,"")</f>
        <v>9169492.6818358731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8">
        <f>IF('Forbrug af biomasse'!E122&lt;&gt;"",'Forbrug af biomasse'!E122,"")</f>
        <v>6203.1828401873436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8">
        <f>IF('Forbrug af biomasse'!E123&lt;&gt;"",'Forbrug af biomasse'!E123,"")</f>
        <v>1554136.2730559006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8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8">
        <f>IF('Forbrug af biomasse'!E125&lt;&gt;"",'Forbrug af biomasse'!E125,"")</f>
        <v>505095.54922592157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8">
        <f>IF('Forbrug af biomasse'!E126&lt;&gt;"",'Forbrug af biomasse'!E126,"")</f>
        <v>1111191.0910754299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8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8">
        <f>IF('Forbrug af biomasse'!E128&lt;&gt;"",'Forbrug af biomasse'!E128,"")</f>
        <v>56363.143589277955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8">
        <f>IF('Forbrug af biomasse'!E129&lt;&gt;"",'Forbrug af biomasse'!E129,"")</f>
        <v>2904.8671673179329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8">
        <f>IF('Forbrug af biomasse'!E130&lt;&gt;"",'Forbrug af biomasse'!E130,"")</f>
        <v>66710.304652357008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8">
        <f>IF('Forbrug af biomasse'!E131&lt;&gt;"",'Forbrug af biomasse'!E131,"")</f>
        <v>254724.42475046791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8">
        <f>IF('Forbrug af biomasse'!E132&lt;&gt;"",'Forbrug af biomasse'!E132,"")</f>
        <v>21875.621442119991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8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8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8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8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8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8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8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8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8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8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8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8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8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8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8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8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8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8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8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8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8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8">
        <f>IF('Forbrug af biomasse'!E154&lt;&gt;"",'Forbrug af biomasse'!E154,"")</f>
        <v>1572695.883390849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8">
        <f>IF('Forbrug af biomasse'!E155&lt;&gt;"",'Forbrug af biomasse'!E155,"")</f>
        <v>664408.20431967056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8">
        <f>IF('Forbrug af biomasse'!E156&lt;&gt;"",'Forbrug af biomasse'!E156,"")</f>
        <v>504.14538611005531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8">
        <f>IF('Forbrug af biomasse'!E157&lt;&gt;"",'Forbrug af biomasse'!E157,"")</f>
        <v>1267572.2425659813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8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8">
        <f>IF('Forbrug af biomasse'!E159&lt;&gt;"",'Forbrug af biomasse'!E159,"")</f>
        <v>217506.01855496093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8">
        <f>IF('Forbrug af biomasse'!E160&lt;&gt;"",'Forbrug af biomasse'!E160,"")</f>
        <v>143222.04383687259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8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8">
        <f>IF('Forbrug af biomasse'!E162&lt;&gt;"",'Forbrug af biomasse'!E162,"")</f>
        <v>19014.534386688534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8">
        <f>IF('Forbrug af biomasse'!E163&lt;&gt;"",'Forbrug af biomasse'!E163,"")</f>
        <v>863.45444688969167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8">
        <f>IF('Forbrug af biomasse'!E164&lt;&gt;"",'Forbrug af biomasse'!E164,"")</f>
        <v>18638.04269080954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8">
        <f>IF('Forbrug af biomasse'!E165&lt;&gt;"",'Forbrug af biomasse'!E165,"")</f>
        <v>73827.130043599784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8">
        <f>IF('Forbrug af biomasse'!E166&lt;&gt;"",'Forbrug af biomasse'!E166,"")</f>
        <v>6626.3775331903453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8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8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8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8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8">
        <f>IF('Forbrug af biomasse'!E171&lt;&gt;"",'Forbrug af biomasse'!E171,"")</f>
        <v>1505662.1579788346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8">
        <f>IF('Forbrug af biomasse'!E172&lt;&gt;"",'Forbrug af biomasse'!E172,"")</f>
        <v>651712.6128473935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8">
        <f>IF('Forbrug af biomasse'!E173&lt;&gt;"",'Forbrug af biomasse'!E173,"")</f>
        <v>520.63084610535827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8">
        <f>IF('Forbrug af biomasse'!E174&lt;&gt;"",'Forbrug af biomasse'!E174,"")</f>
        <v>1326833.4967577588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8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8">
        <f>IF('Forbrug af biomasse'!E176&lt;&gt;"",'Forbrug af biomasse'!E176,"")</f>
        <v>217936.45077407858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8">
        <f>IF('Forbrug af biomasse'!E177&lt;&gt;"",'Forbrug af biomasse'!E177,"")</f>
        <v>150823.24280639994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8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8">
        <f>IF('Forbrug af biomasse'!E179&lt;&gt;"",'Forbrug af biomasse'!E179,"")</f>
        <v>19570.856410722019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8">
        <f>IF('Forbrug af biomasse'!E180&lt;&gt;"",'Forbrug af biomasse'!E180,"")</f>
        <v>881.1328326820676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8">
        <f>IF('Forbrug af biomasse'!E181&lt;&gt;"",'Forbrug af biomasse'!E181,"")</f>
        <v>18966.695347643046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8">
        <f>IF('Forbrug af biomasse'!E182&lt;&gt;"",'Forbrug af biomasse'!E182,"")</f>
        <v>75301.575249532107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8">
        <f>IF('Forbrug af biomasse'!E183&lt;&gt;"",'Forbrug af biomasse'!E183,"")</f>
        <v>6769.3785578800062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8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8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8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8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8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8">
        <f>IF('Forbrug af biomasse'!E189&lt;&gt;"",'Forbrug af biomasse'!E189,"")</f>
        <v>581579.9632190367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8">
        <f>IF('Forbrug af biomasse'!E190&lt;&gt;"",'Forbrug af biomasse'!E190,"")</f>
        <v>579210.80448009283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8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8">
        <f>IF('Forbrug af biomasse'!E192&lt;&gt;"",'Forbrug af biomasse'!E192,"")</f>
        <v>82816.687681498166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8">
        <f>IF('Forbrug af biomasse'!E193&lt;&gt;"",'Forbrug af biomasse'!E193,"")</f>
        <v>82449.939525946174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8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8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8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8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8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8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8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8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8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8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8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8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8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8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8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8">
        <f>IF('Forbrug af biomasse'!E209&lt;&gt;"",'Forbrug af biomasse'!E209,"")</f>
        <v>4574649.0044539375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8">
        <f>IF('Forbrug af biomasse'!E210&lt;&gt;"",'Forbrug af biomasse'!E210,"")</f>
        <v>618468.71483434096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8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8">
        <f>IF('Forbrug af biomasse'!E212&lt;&gt;"",'Forbrug af biomasse'!E212,"")</f>
        <v>51598.780380153592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8">
        <f>IF('Forbrug af biomasse'!E213&lt;&gt;"",'Forbrug af biomasse'!E213,"")</f>
        <v>1433600.0178498654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8">
        <f>IF('Forbrug af biomasse'!E214&lt;&gt;"",'Forbrug af biomasse'!E214,"")</f>
        <v>4525643.0291759707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8">
        <f>IF('Forbrug af biomasse'!E215&lt;&gt;"",'Forbrug af biomasse'!E215,"")</f>
        <v>171279.2848730098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8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8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8">
        <f>IF('Forbrug af biomasse'!E218&lt;&gt;"",'Forbrug af biomasse'!E218,"")</f>
        <v>9790151.9274066389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8">
        <f>IF('Forbrug af biomasse'!E219&lt;&gt;"",'Forbrug af biomasse'!E219,"")</f>
        <v>1212571.3389336092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8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8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8">
        <f>IF('Forbrug af biomasse'!E222&lt;&gt;"",'Forbrug af biomasse'!E222,"")</f>
        <v>31532.588010093863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8">
        <f>IF('Forbrug af biomasse'!E223&lt;&gt;"",'Forbrug af biomasse'!E223,"")</f>
        <v>3862742.0312364982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8">
        <f>IF('Forbrug af biomasse'!E224&lt;&gt;"",'Forbrug af biomasse'!E224,"")</f>
        <v>4574649.0044539375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8">
        <f>IF('Forbrug af biomasse'!E225&lt;&gt;"",'Forbrug af biomasse'!E225,"")</f>
        <v>618468.71483434096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8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8">
        <f>IF('Forbrug af biomasse'!E227&lt;&gt;"",'Forbrug af biomasse'!E227,"")</f>
        <v>51598.780380153592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8">
        <f>IF('Forbrug af biomasse'!E228&lt;&gt;"",'Forbrug af biomasse'!E228,"")</f>
        <v>1433600.0178498654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8">
        <f>IF('Forbrug af biomasse'!E229&lt;&gt;"",'Forbrug af biomasse'!E229,"")</f>
        <v>4525643.0291759707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8">
        <f>IF('Forbrug af biomasse'!E230&lt;&gt;"",'Forbrug af biomasse'!E230,"")</f>
        <v>171279.2848730098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8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8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8">
        <f>IF('Forbrug af biomasse'!E233&lt;&gt;"",'Forbrug af biomasse'!E233,"")</f>
        <v>9790151.9274066389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8">
        <f>IF('Forbrug af biomasse'!E234&lt;&gt;"",'Forbrug af biomasse'!E234,"")</f>
        <v>1212571.3389336092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8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8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8">
        <f>IF('Forbrug af biomasse'!E237&lt;&gt;"",'Forbrug af biomasse'!E237,"")</f>
        <v>31532.588010093863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8">
        <f>IF('Forbrug af biomasse'!E238&lt;&gt;"",'Forbrug af biomasse'!E238,"")</f>
        <v>3862742.0312364982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8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8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8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8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8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8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8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8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8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8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8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8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8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8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8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8">
        <f>IF('Forbrug af biomasse'!E254&lt;&gt;"",'Forbrug af biomasse'!E254,"")</f>
        <v>561497.65842248674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8">
        <f>IF('Forbrug af biomasse'!E255&lt;&gt;"",'Forbrug af biomasse'!E255,"")</f>
        <v>75911.558427530035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8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8">
        <f>IF('Forbrug af biomasse'!E257&lt;&gt;"",'Forbrug af biomasse'!E257,"")</f>
        <v>6333.2934029920762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8">
        <f>IF('Forbrug af biomasse'!E258&lt;&gt;"",'Forbrug af biomasse'!E258,"")</f>
        <v>175961.7081777011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8">
        <f>IF('Forbrug af biomasse'!E259&lt;&gt;"",'Forbrug af biomasse'!E259,"")</f>
        <v>555482.60888742993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8">
        <f>IF('Forbrug af biomasse'!E260&lt;&gt;"",'Forbrug af biomasse'!E260,"")</f>
        <v>21023.015601598698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8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8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8">
        <f>IF('Forbrug af biomasse'!E263&lt;&gt;"",'Forbrug af biomasse'!E263,"")</f>
        <v>1201654.4608093714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8">
        <f>IF('Forbrug af biomasse'!E264&lt;&gt;"",'Forbrug af biomasse'!E264,"")</f>
        <v>148832.39497031379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8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8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8">
        <f>IF('Forbrug af biomasse'!E267&lt;&gt;"",'Forbrug af biomasse'!E267,"")</f>
        <v>3870.3459684951581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8">
        <f>IF('Forbrug af biomasse'!E268&lt;&gt;"",'Forbrug af biomasse'!E268,"")</f>
        <v>474117.38114065683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8">
        <f>IF('Forbrug af biomasse'!E269&lt;&gt;"",'Forbrug af biomasse'!E269,"")</f>
        <v>561497.65842248686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8">
        <f>IF('Forbrug af biomasse'!E270&lt;&gt;"",'Forbrug af biomasse'!E270,"")</f>
        <v>75911.55842753005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8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8">
        <f>IF('Forbrug af biomasse'!E272&lt;&gt;"",'Forbrug af biomasse'!E272,"")</f>
        <v>6333.293402992078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8">
        <f>IF('Forbrug af biomasse'!E273&lt;&gt;"",'Forbrug af biomasse'!E273,"")</f>
        <v>175961.70817770113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8">
        <f>IF('Forbrug af biomasse'!E274&lt;&gt;"",'Forbrug af biomasse'!E274,"")</f>
        <v>555482.60888743005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8">
        <f>IF('Forbrug af biomasse'!E275&lt;&gt;"",'Forbrug af biomasse'!E275,"")</f>
        <v>21023.015601598701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8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8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8">
        <f>IF('Forbrug af biomasse'!E278&lt;&gt;"",'Forbrug af biomasse'!E278,"")</f>
        <v>1201654.4608093717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8">
        <f>IF('Forbrug af biomasse'!E279&lt;&gt;"",'Forbrug af biomasse'!E279,"")</f>
        <v>148832.39497031382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8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8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8">
        <f>IF('Forbrug af biomasse'!E282&lt;&gt;"",'Forbrug af biomasse'!E282,"")</f>
        <v>3870.345968495159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8">
        <f>IF('Forbrug af biomasse'!E283&lt;&gt;"",'Forbrug af biomasse'!E283,"")</f>
        <v>474117.381140657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8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8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8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8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8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8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8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8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8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8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8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8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8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8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8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8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8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8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8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8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8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8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8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8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8">
        <f>IF('Forbrug af biomasse'!E308&lt;&gt;"",'Forbrug af biomasse'!E308,"")</f>
        <v>1718383.5826301957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8">
        <f>IF('Forbrug af biomasse'!E309&lt;&gt;"",'Forbrug af biomasse'!E309,"")</f>
        <v>118975.23871053761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8">
        <f>IF('Forbrug af biomasse'!E310&lt;&gt;"",'Forbrug af biomasse'!E310,"")</f>
        <v>154113.19774513159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8">
        <f ca="1">IF('Forbrug af biomasse'!E311&lt;&gt;"",'Forbrug af biomasse'!E311,"")</f>
        <v>1270319.2592548286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8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8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8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8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8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8">
        <f ca="1">IF('Forbrug af biomasse'!E317&lt;&gt;"",'Forbrug af biomasse'!E317,"")</f>
        <v>393189.96929349634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8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8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8">
        <f>IF('Forbrug af biomasse'!E320&lt;&gt;"",'Forbrug af biomasse'!E320,"")</f>
        <v>704738.04690467322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8">
        <f>IF('Forbrug af biomasse'!E321&lt;&gt;"",'Forbrug af biomasse'!E321,"")</f>
        <v>35370.36927383874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8">
        <f>IF('Forbrug af biomasse'!E322&lt;&gt;"",'Forbrug af biomasse'!E322,"")</f>
        <v>42488.00877346145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8">
        <f ca="1">IF('Forbrug af biomasse'!E323&lt;&gt;"",'Forbrug af biomasse'!E323,"")</f>
        <v>371256.09920674853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8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8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8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8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8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8">
        <f ca="1">IF('Forbrug af biomasse'!E329&lt;&gt;"",'Forbrug af biomasse'!E329,"")</f>
        <v>114713.46881530106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8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8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8">
        <f>IF('Forbrug af biomasse'!E332&lt;&gt;"",'Forbrug af biomasse'!E332,"")</f>
        <v>1524930.120014648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8">
        <f>IF('Forbrug af biomasse'!E333&lt;&gt;"",'Forbrug af biomasse'!E333,"")</f>
        <v>118611.40079884419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8">
        <f>IF('Forbrug af biomasse'!E334&lt;&gt;"",'Forbrug af biomasse'!E334,"")</f>
        <v>154949.74904422625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8">
        <f ca="1">IF('Forbrug af biomasse'!E335&lt;&gt;"",'Forbrug af biomasse'!E335,"")</f>
        <v>1364632.0694843589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8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8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8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8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8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8">
        <f ca="1">IF('Forbrug af biomasse'!E341&lt;&gt;"",'Forbrug af biomasse'!E341,"")</f>
        <v>462686.21419248445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8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8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8">
        <f>IF('Forbrug af biomasse'!E344&lt;&gt;"",'Forbrug af biomasse'!E344,"")</f>
        <v>668336.33401469165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8">
        <f>IF('Forbrug af biomasse'!E345&lt;&gt;"",'Forbrug af biomasse'!E345,"")</f>
        <v>36218.254030130476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8">
        <f>IF('Forbrug af biomasse'!E346&lt;&gt;"",'Forbrug af biomasse'!E346,"")</f>
        <v>43629.687083109289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8">
        <f ca="1">IF('Forbrug af biomasse'!E347&lt;&gt;"",'Forbrug af biomasse'!E347,"")</f>
        <v>385847.82849847211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8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8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8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8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8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8">
        <f ca="1">IF('Forbrug af biomasse'!E353&lt;&gt;"",'Forbrug af biomasse'!E353,"")</f>
        <v>127046.30450353827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8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8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8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8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8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8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8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8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8">
        <f>IF('Forbrug af biomasse'!E362&lt;&gt;"",'Forbrug af biomasse'!E362,"")</f>
        <v>1205986.6540704854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8">
        <f>IF('Forbrug af biomasse'!E363&lt;&gt;"",'Forbrug af biomasse'!E363,"")</f>
        <v>1038679.7369068626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8">
        <f>IF('Forbrug af biomasse'!E364&lt;&gt;"",'Forbrug af biomasse'!E364,"")</f>
        <v>667.41809084363831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8">
        <f>IF('Forbrug af biomasse'!E365&lt;&gt;"",'Forbrug af biomasse'!E365,"")</f>
        <v>401728.76679519669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8">
        <f ca="1">IF('Forbrug af biomasse'!E366&lt;&gt;"",'Forbrug af biomasse'!E366,"")</f>
        <v>19634803.097663861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8">
        <f ca="1">IF('Forbrug af biomasse'!E367&lt;&gt;"",'Forbrug af biomasse'!E367,"")</f>
        <v>759497.94854896027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8">
        <f>IF('Forbrug af biomasse'!E368&lt;&gt;"",'Forbrug af biomasse'!E368,"")</f>
        <v>1154583.3414063647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8">
        <f>IF('Forbrug af biomasse'!E369&lt;&gt;"",'Forbrug af biomasse'!E369,"")</f>
        <v>1018832.5202039856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8">
        <f>IF('Forbrug af biomasse'!E370&lt;&gt;"",'Forbrug af biomasse'!E370,"")</f>
        <v>689.24253779859362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8">
        <f>IF('Forbrug af biomasse'!E371&lt;&gt;"",'Forbrug af biomasse'!E371,"")</f>
        <v>420665.19876426988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8">
        <f ca="1">IF('Forbrug af biomasse'!E372&lt;&gt;"",'Forbrug af biomasse'!E372,"")</f>
        <v>19034869.385293324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8">
        <f ca="1">IF('Forbrug af biomasse'!E373&lt;&gt;"",'Forbrug af biomasse'!E373,"")</f>
        <v>675231.56821186934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8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8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8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8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8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8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8">
        <f>IF('Forbrug af biomasse'!E380&lt;&gt;"",'Forbrug af biomasse'!E380,"")</f>
        <v>174743.98704342762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8">
        <f>IF('Forbrug af biomasse'!E381&lt;&gt;"",'Forbrug af biomasse'!E381,"")</f>
        <v>73823.133813296707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8">
        <f>IF('Forbrug af biomasse'!E382&lt;&gt;"",'Forbrug af biomasse'!E382,"")</f>
        <v>56.016154012228355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8">
        <f>IF('Forbrug af biomasse'!E383&lt;&gt;"",'Forbrug af biomasse'!E383,"")</f>
        <v>54219.773738244621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8">
        <f ca="1">IF('Forbrug af biomasse'!E384&lt;&gt;"",'Forbrug af biomasse'!E384,"")</f>
        <v>3423109.5325496108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8">
        <f ca="1">IF('Forbrug af biomasse'!E385&lt;&gt;"",'Forbrug af biomasse'!E385,"")</f>
        <v>347707.00141996267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8">
        <f>IF('Forbrug af biomasse'!E386&lt;&gt;"",'Forbrug af biomasse'!E386,"")</f>
        <v>167295.79533098158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8">
        <f>IF('Forbrug af biomasse'!E387&lt;&gt;"",'Forbrug af biomasse'!E387,"")</f>
        <v>72412.512538599258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8">
        <f>IF('Forbrug af biomasse'!E388&lt;&gt;"",'Forbrug af biomasse'!E388,"")</f>
        <v>57.847871789484238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8">
        <f>IF('Forbrug af biomasse'!E389&lt;&gt;"",'Forbrug af biomasse'!E389,"")</f>
        <v>57097.370490994261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8">
        <f ca="1">IF('Forbrug af biomasse'!E390&lt;&gt;"",'Forbrug af biomasse'!E390,"")</f>
        <v>3389391.0223619263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8">
        <f ca="1">IF('Forbrug af biomasse'!E391&lt;&gt;"",'Forbrug af biomasse'!E391,"")</f>
        <v>329109.80308415229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8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8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8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8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8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8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8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8">
        <f>IF('Forbrug af biomasse'!E399&lt;&gt;"",'Forbrug af biomasse'!E399,"")</f>
        <v>371797.62097043003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8">
        <f>IF('Forbrug af biomasse'!E400&lt;&gt;"",'Forbrug af biomasse'!E400,"")</f>
        <v>370660.6274963881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8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8">
        <f>IF('Forbrug af biomasse'!E402&lt;&gt;"",'Forbrug af biomasse'!E402,"")</f>
        <v>110532.40398074606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8">
        <f>IF('Forbrug af biomasse'!E403&lt;&gt;"",'Forbrug af biomasse'!E403,"")</f>
        <v>113182.04384415773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8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8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8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8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8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8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8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8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8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8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8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8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8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8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8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8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8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8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8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8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8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8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8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8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8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8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8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8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8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8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8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8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8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8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8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8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8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8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8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8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8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8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8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8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8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8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8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8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8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8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8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8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8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8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8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8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8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8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8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8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8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8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8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8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8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8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8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8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8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8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8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8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8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8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8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8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8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8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8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8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8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8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8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8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8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8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8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8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8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8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8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8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8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8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8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8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8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8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8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8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8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8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8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8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8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8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8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8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8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8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8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8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8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8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8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8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8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8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8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8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8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8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8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8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8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8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8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8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8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8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8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8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8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8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8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8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8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8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8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8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8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8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8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8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8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8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8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8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8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8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8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8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8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8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8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8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8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8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8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8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8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8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8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8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8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8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8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8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8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8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8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8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8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8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8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8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8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8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8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8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8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8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8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8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8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8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8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8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8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8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8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8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8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8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8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8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8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8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8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8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8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8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8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8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8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8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8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8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8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8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8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8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8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8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8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8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8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8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8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8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8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8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8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8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8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8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8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8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8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8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8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8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8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8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8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8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8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8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8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8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8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8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8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8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8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8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8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8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8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8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8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8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8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8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8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8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8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8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8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8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8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8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8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8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8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8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8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8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8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8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8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8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8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8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8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8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8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8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8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8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8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8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8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8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8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8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8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8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8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8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8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8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8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8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8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8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8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8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8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8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8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8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8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1256968.1436666893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2975351.7262968849</v>
      </c>
      <c r="F14">
        <f>E14-D14</f>
        <v>1718383.5826301957</v>
      </c>
      <c r="G14">
        <f t="shared" si="3"/>
        <v>1718383.5826301957</v>
      </c>
      <c r="H14">
        <f t="shared" si="1"/>
        <v>704738.04690467322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1270319.2592548286</v>
      </c>
      <c r="F17">
        <f t="shared" ca="1" si="2"/>
        <v>1270319.2592548286</v>
      </c>
      <c r="G17">
        <f t="shared" ca="1" si="3"/>
        <v>1270319.2592548286</v>
      </c>
      <c r="H17">
        <f t="shared" ca="1" si="1"/>
        <v>371256.09920674853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177742.78049571672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882480.82740038994</v>
      </c>
      <c r="F20">
        <f t="shared" si="2"/>
        <v>704738.04690467322</v>
      </c>
      <c r="G20">
        <f t="shared" si="3"/>
        <v>704738.04690467322</v>
      </c>
      <c r="H20">
        <f t="shared" si="1"/>
        <v>1718383.5826301957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371256.09920674853</v>
      </c>
      <c r="F23">
        <f t="shared" ca="1" si="2"/>
        <v>371256.09920674853</v>
      </c>
      <c r="G23">
        <f t="shared" ca="1" si="3"/>
        <v>371256.09920674853</v>
      </c>
      <c r="H23">
        <f t="shared" ca="1" si="1"/>
        <v>1270319.2592548286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1254042.6629037117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2778972.7829183596</v>
      </c>
      <c r="F26">
        <f t="shared" si="2"/>
        <v>1524930.120014648</v>
      </c>
      <c r="G26">
        <f t="shared" si="3"/>
        <v>1524930.120014648</v>
      </c>
      <c r="H26">
        <f t="shared" si="1"/>
        <v>668336.33401469165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1364632.0694843589</v>
      </c>
      <c r="F29">
        <f t="shared" ca="1" si="2"/>
        <v>1364632.0694843589</v>
      </c>
      <c r="G29">
        <f t="shared" ca="1" si="3"/>
        <v>1364632.0694843589</v>
      </c>
      <c r="H29">
        <f t="shared" ca="1" si="1"/>
        <v>385847.82849847211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177932.35436419823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846268.68837888993</v>
      </c>
      <c r="F32">
        <f t="shared" si="2"/>
        <v>668336.33401469165</v>
      </c>
      <c r="G32">
        <f t="shared" si="3"/>
        <v>668336.33401469165</v>
      </c>
      <c r="H32">
        <f t="shared" si="1"/>
        <v>1524930.120014648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385847.82849847211</v>
      </c>
      <c r="F35">
        <f t="shared" ca="1" si="2"/>
        <v>385847.82849847211</v>
      </c>
      <c r="G35">
        <f t="shared" ca="1" si="3"/>
        <v>385847.82849847211</v>
      </c>
      <c r="H35">
        <f t="shared" ca="1" si="1"/>
        <v>1364632.0694843589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8032.5123828836649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84447.191764473027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1706.9088813627791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17945.028249950516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-101177.53781505075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-991550.54998594557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88296.1437869129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25979.442306533991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4056.8128949921688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1724.1454803716722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-47633.733853916536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393189.96929349634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462686.21419248445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425955.80006795435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501243.39870852482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-533211.89581500459</v>
      </c>
      <c r="J425" s="339">
        <f t="shared" ca="1" si="0"/>
        <v>-1434861.8727212753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4116696178.6233363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4116696178.6233363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117530555.31034985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117530555.31034985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55898678.745166384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55898678.745166384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218322473.43187514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218322473.43187514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1198954994.1110687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1198954994.1110687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172712584.32801408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172712584.32801408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1628228180.8848464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1628228180.8848464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116813905.5828477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116813905.5828477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86714617.027758121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86714617.027758121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2870898808.3735456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2870898808.3735456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9141266.1774978284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9051920.8604380395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278810.84576672339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3435746.5620960109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130246558.63961244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124695000.87188742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-138143.84213505097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-132255.674893794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131808458.6134809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129289846.81388581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-275081.02564076782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-269824.74448619323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78688.592910464984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81261.695206454198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63670219.643012308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66671465.464525796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25619886.995640021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1664607.8584908096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52165656.986353792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51820277.872833423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20820332.183769889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21602494.19547702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22053931.912599351</v>
      </c>
      <c r="J474" s="283">
        <f ca="1">SUMIFS('Forbrug af biomasse'!$E$1:$E$437,'Forbrug af biomasse'!$A$1:$A$437,"Biogas",'Forbrug af biomasse'!$B$1:$B$437,$A$1,'Forbrug af biomasse'!$D$1:$D$437,J$2)*'[1]Processer - data'!J474</f>
        <v>21559117.199841071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6391729.2665735725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6119291.7094537327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8309437.8952549007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8150660.161631885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4671.9266359054682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4824.6977645901552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137443621.68364704</v>
      </c>
      <c r="J479" s="283">
        <f ca="1">J474*'[1]Processer - data'!J$479*Biogasanlæg!AC$3</f>
        <v>133244085.69705327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121519671.76783365</v>
      </c>
      <c r="J480" s="283">
        <f ca="1">-SUMIFS('Resultater - Vestdanmark'!J$3:J$504,'Resultater - Vestdanmark'!$F$3:$F$504,"Gødning",'Resultater - Vestdanmark'!$A$3:$A$504,"&lt;&gt;Gødning")-SUM(J475:J479)</f>
        <v>108037050.91389909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17.760879926413597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15.761382401184326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4.1641333548688158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2.8356828385104209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33.915639187009909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36.433651268739695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18.143044809186389</v>
      </c>
      <c r="J489" s="283">
        <f ca="1">SUM(J455:J473)*'[1]Processer - data'!$H$489</f>
        <v>17.975872443721137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1569.6411500057175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16309.168397399944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333.54874437621498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3465.6982844474883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-191496.77516048108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17181.306082967018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5055.268905180681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792.74580035785982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336.91696515209054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-9308.1548115443056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114713.46881530106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127046.30450353827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124272.9245499095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137633.4965454998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-151348.59104210144</v>
      </c>
      <c r="J425" s="339">
        <f t="shared" ca="1" si="0"/>
        <v>-321546.79332585231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505288004.05960792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505288004.05960804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14425834.973481953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6861067.8532414157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26797150.446657356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26797150.44665736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147161109.21119085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21198940.418348476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199850591.82774997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14337872.565107062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10643451.413361685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352377407.94980913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3053734.2225021785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3143079.5395619562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82373.554233276591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955199.68790398887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18872350.600690186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18067945.895746015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-20016.644196433852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-19163.465749854124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9368155.6809073556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9189147.8411482479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-19551.111515712801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-19177.526537353628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6604.3045580417247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6820.2640839801934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8593322.6302123554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7382713.0043599783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500954.14150919009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22315029.973646216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17619254.17166714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3844857.7347435188</v>
      </c>
      <c r="J474" s="283">
        <f ca="1">SUMIFS('Forbrug af biomasse'!$E$1:$E$437,'Forbrug af biomasse'!$A$1:$A$437,"Biogas",'Forbrug af biomasse'!$B$1:$B$437,$A$1,'Forbrug af biomasse'!$D$1:$D$437,J$2)*'[1]Processer - data'!J474</f>
        <v>3838864.18173412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926143.13133016636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886667.71525420237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590585.07050637365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579300.10030879406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392.11307808559849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404.93510252638964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23961766.727847274</v>
      </c>
      <c r="J479" s="283">
        <f ca="1">J474*'[1]Processer - data'!J$479*Biogasanlæg!AC$3</f>
        <v>23725737.156533483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55633120.227194026</v>
      </c>
      <c r="J480" s="283">
        <f ca="1">-SUMIFS('Resultater - Østdanmark'!J$3:J$504,'Resultater - Østdanmark'!$F$3:$F$504,"Gødning",'Resultater - Østdanmark'!$A$3:$A$504,"&lt;&gt;Gødning")-SUM(J475:J479)</f>
        <v>52657568.493464366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7.2840359726264934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6.9077949177828728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1.2379629245843558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0.78177936143169058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9.9119869394556517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10.301564458781717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4.194121887590871</v>
      </c>
      <c r="J489" s="283">
        <f ca="1">SUM(J455:J473)*'[1]Processer - data'!$H$489</f>
        <v>4.2274691856974806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10362793.613451952</v>
      </c>
      <c r="O3" s="98">
        <f ca="1">SUMIF($F$3:$F$509,$L$3,J$3:J$509)</f>
        <v>7767552.4134785822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9602.1535328893824</v>
      </c>
      <c r="J35" s="277">
        <f ca="1">'Resultater - Vestdanmark'!J35+'Resultater - Østdanmark'!J35</f>
        <v>100756.36016187297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2040.457625738994</v>
      </c>
      <c r="J36" s="277">
        <f ca="1">'Resultater - Vestdanmark'!J36+'Resultater - Østdanmark'!J36</f>
        <v>21410.726534398003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-120948.74005423729</v>
      </c>
      <c r="J38" s="277">
        <f ca="1">'Resultater - Vestdanmark'!J38+'Resultater - Østdanmark'!J38</f>
        <v>-1183047.3251464267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105477.44986987991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31034.711211714672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4849.5586953500288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2061.0624455237626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-56941.888665460843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12799320.650900256</v>
      </c>
      <c r="J95" s="277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13807306.411139132</v>
      </c>
      <c r="J96" s="277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1769997.0584818162</v>
      </c>
      <c r="J97" s="277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144673.8645132767</v>
      </c>
      <c r="J98" s="277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-7899064778.4300537</v>
      </c>
      <c r="J99" s="277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-606647.28855816624</v>
      </c>
      <c r="J100" s="277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1034388.9484922757</v>
      </c>
      <c r="J101" s="277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286226.56294538995</v>
      </c>
      <c r="J102" s="277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310246.95545695163</v>
      </c>
      <c r="J104" s="277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9488.6186867232918</v>
      </c>
      <c r="J105" s="277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-518070170.56194645</v>
      </c>
      <c r="J106" s="277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-34973.233836315019</v>
      </c>
      <c r="J107" s="277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74625.88058269133</v>
      </c>
      <c r="J108" s="277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343504.41336069477</v>
      </c>
      <c r="J109" s="277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9967942.9800798073</v>
      </c>
      <c r="J110" s="277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195343.77170144278</v>
      </c>
      <c r="J111" s="277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3731303.0466279737</v>
      </c>
      <c r="J112" s="277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42507.033653433064</v>
      </c>
      <c r="J113" s="277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-2586204586.6692138</v>
      </c>
      <c r="J114" s="277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-10817.013072585138</v>
      </c>
      <c r="J115" s="277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2797326.9329336165</v>
      </c>
      <c r="J116" s="277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21412.262565954799</v>
      </c>
      <c r="J117" s="277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1157085.7271217881</v>
      </c>
      <c r="J118" s="277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9553.1632986567565</v>
      </c>
      <c r="J119" s="277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441971.06065624644</v>
      </c>
      <c r="J120" s="277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8833.5743465669384</v>
      </c>
      <c r="J121" s="277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-537450594.13078606</v>
      </c>
      <c r="J122" s="277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-2709.8349283905177</v>
      </c>
      <c r="J123" s="277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486132.10955144238</v>
      </c>
      <c r="J124" s="277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82323881.005690798</v>
      </c>
      <c r="J125" s="277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5239.8247641809012</v>
      </c>
      <c r="J126" s="277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116133.63423732575</v>
      </c>
      <c r="J127" s="277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171561.69845929107</v>
      </c>
      <c r="J128" s="277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7245.7392422613466</v>
      </c>
      <c r="J129" s="277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-285090575.83192879</v>
      </c>
      <c r="J130" s="277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-6757.0168947177917</v>
      </c>
      <c r="J131" s="277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11008.392730152173</v>
      </c>
      <c r="J132" s="277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1128905.9256907196</v>
      </c>
      <c r="J133" s="277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1994.5176843777681</v>
      </c>
      <c r="J134" s="277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7510.1592646289591</v>
      </c>
      <c r="J135" s="277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13826.644973337128</v>
      </c>
      <c r="J136" s="277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1418.8674777386532</v>
      </c>
      <c r="J137" s="277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-55826704.872071199</v>
      </c>
      <c r="J138" s="277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-2492.2636103603218</v>
      </c>
      <c r="J139" s="277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2371.2412074498138</v>
      </c>
      <c r="J140" s="277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507903.43810879742</v>
      </c>
      <c r="J423" s="277">
        <f ca="1">'Resultater - Vestdanmark'!J423+'Resultater - Østdanmark'!J423</f>
        <v>589732.51869602269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550228.72461786389</v>
      </c>
      <c r="J424" s="277">
        <f ca="1">'Resultater - Vestdanmark'!J424+'Resultater - Østdanmark'!J424</f>
        <v>638876.89525402465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-684560.48685710598</v>
      </c>
      <c r="J425" s="277">
        <f ca="1">'Resultater - Vestdanmark'!J425+'Resultater - Østdanmark'!J425</f>
        <v>-1756408.6660471277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2679978.7351939101</v>
      </c>
      <c r="J426" s="277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104331.85268210551</v>
      </c>
      <c r="J427" s="277">
        <f>'Resultater - Vestdanmark'!J427+'Resultater - Østdanmark'!J427</f>
        <v>102393.86056963103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13709.205442428665</v>
      </c>
      <c r="J428" s="277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1388963.5194082048</v>
      </c>
      <c r="J429" s="277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1262146.510248078</v>
      </c>
      <c r="J430" s="277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24180.745341776219</v>
      </c>
      <c r="J431" s="277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112563.08046776136</v>
      </c>
      <c r="J432" s="277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111066.04139884243</v>
      </c>
      <c r="J433" s="277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90971.147089593054</v>
      </c>
      <c r="J434" s="277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44121.743543858545</v>
      </c>
      <c r="J435" s="277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5823.9227067081456</v>
      </c>
      <c r="J436" s="277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59861.078960088766</v>
      </c>
      <c r="J437" s="277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157498.34817848625</v>
      </c>
      <c r="J438" s="277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580.93006043583182</v>
      </c>
      <c r="J439" s="280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4621984182.6829443</v>
      </c>
      <c r="J440" s="274">
        <f>'Resultater - Vestdanmark'!J440+'Resultater - Østdanmark'!J440</f>
        <v>4621984182.6829443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131956390.2838318</v>
      </c>
      <c r="J441" s="277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62759746.598407798</v>
      </c>
      <c r="J443" s="277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245119623.8785325</v>
      </c>
      <c r="J444" s="277">
        <f>'Resultater - Vestdanmark'!J444+'Resultater - Østdanmark'!J444</f>
        <v>245119623.8785325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1346116103.3222597</v>
      </c>
      <c r="J445" s="277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193911524.74636257</v>
      </c>
      <c r="J446" s="277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1828078772.7125964</v>
      </c>
      <c r="J449" s="277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131151778.14795476</v>
      </c>
      <c r="J450" s="277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97358068.441119805</v>
      </c>
      <c r="J453" s="277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3223276216.3233547</v>
      </c>
      <c r="J454" s="277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12195000.400000006</v>
      </c>
      <c r="J455" s="277">
        <f>'Resultater - Vestdanmark'!J455+'Resultater - Østdanmark'!J455</f>
        <v>12195000.399999995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149118909.24030262</v>
      </c>
      <c r="J458" s="277">
        <f>'Resultater - Vestdanmark'!J458+'Resultater - Østdanmark'!J458</f>
        <v>142762946.76763344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-158160.48633148483</v>
      </c>
      <c r="J459" s="283">
        <f>'Resultater - Vestdanmark'!J459+'Resultater - Østdanmark'!J459</f>
        <v>-151419.14064364813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141176614.29438826</v>
      </c>
      <c r="J460" s="277">
        <f>'Resultater - Vestdanmark'!J460+'Resultater - Østdanmark'!J460</f>
        <v>138478994.65503407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-294632.13715648063</v>
      </c>
      <c r="J461" s="283">
        <f>'Resultater - Vestdanmark'!J461+'Resultater - Østdanmark'!J461</f>
        <v>-289002.27102354687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85292.897468506708</v>
      </c>
      <c r="J462" s="277">
        <f>'Resultater - Vestdanmark'!J462+'Resultater - Østdanmark'!J462</f>
        <v>88081.959290434388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72263542.273224667</v>
      </c>
      <c r="J463" s="277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74480686.960000008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38439586.355437025</v>
      </c>
      <c r="J473" s="277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25898789.647342868</v>
      </c>
      <c r="J474" s="283">
        <f ca="1">'Resultater - Vestdanmark'!J474+'Resultater - Østdanmark'!J474</f>
        <v>25397981.38157519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7317872.3979037385</v>
      </c>
      <c r="J475" s="283">
        <f>'Resultater - Vestdanmark'!J475+'Resultater - Østdanmark'!J475</f>
        <v>7005959.4247079352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8900022.9657612741</v>
      </c>
      <c r="J476" s="283">
        <f>'Resultater - Vestdanmark'!J476+'Resultater - Østdanmark'!J476</f>
        <v>8729960.2619406786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5064.0397139910665</v>
      </c>
      <c r="J477" s="283">
        <f>'Resultater - Vestdanmark'!J477+'Resultater - Østdanmark'!J477</f>
        <v>5229.6328671165447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6383279.5674681785</v>
      </c>
      <c r="J478" s="283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161405388.41149431</v>
      </c>
      <c r="J479" s="283">
        <f ca="1">'Resultater - Vestdanmark'!J479+'Resultater - Østdanmark'!J479</f>
        <v>156969822.85358676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177152791.99502766</v>
      </c>
      <c r="J480" s="283">
        <f ca="1">'Resultater - Vestdanmark'!J480+'Resultater - Østdanmark'!J480</f>
        <v>160694619.40736347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25.044915899040092</v>
      </c>
      <c r="J481" s="287">
        <f>'Resultater - Vestdanmark'!J481+'Resultater - Østdanmark'!J481</f>
        <v>22.669177318967201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43.82762612646556</v>
      </c>
      <c r="J484" s="287">
        <f ca="1">'Resultater - Vestdanmark'!J484+'Resultater - Østdanmark'!J484</f>
        <v>46.735215727521414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22.33716669677726</v>
      </c>
      <c r="J489" s="290">
        <f ca="1">'Resultater - Vestdanmark'!J489+'Resultater - Østdanmark'!J489</f>
        <v>22.203341629418617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138453.77532930995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51598.780380153592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173687.6704413374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505790517.60277271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505790517.60277271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505790517.60277271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22053931.912599351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19634803.097663861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2419128.8149354905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1061170.3273835385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401728.76679519669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659441.56058834167</v>
      </c>
      <c r="O57" s="190">
        <f t="shared" si="1"/>
        <v>659441.56058834167</v>
      </c>
      <c r="P57" s="200">
        <f t="shared" si="10"/>
        <v>1061170.3273835385</v>
      </c>
      <c r="Q57" s="187">
        <f>IFERROR(VLOOKUP(A57,[1]Energiindhold!$A$2:$C$11,3,FALSE),IFERROR(VLOOKUP(A57,[1]Biogasudbytte!$A$2:$B$18,2,FALSE)*[1]Energiindhold!$C$10,0))*O57</f>
        <v>1.420437121507288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7">
        <f>IFERROR(VLOOKUP(A57,[1]Biogasudbytte!$A$2:$B$18,2,FALSE)*[1]Energiindhold!$C$10,0)*J57*IFERROR(VLOOKUP(A57,Biogasanlæg!$F$3:$G$8,2,FALSE),1)</f>
        <v>2.2857608851841418</v>
      </c>
      <c r="T57" s="188">
        <f t="shared" si="11"/>
        <v>1.420437121507288</v>
      </c>
      <c r="U57" s="186">
        <f>O57*IFERROR(VLOOKUP(A57,[1]Tørstofindhold!A$2:B$24,2,FALSE),0)</f>
        <v>197832.4681765025</v>
      </c>
      <c r="V57" s="187">
        <f>IF(D57=År1,P57,SUM(O57,P57))*IFERROR(VLOOKUP(A57,[1]Tørstofindhold!A$2:B$24,2,FALSE),0)</f>
        <v>516183.56639156403</v>
      </c>
      <c r="W57" s="187">
        <f>J57*IFERROR(VLOOKUP(A57,[1]Tørstofindhold!A$2:B$24,2,FALSE),0)</f>
        <v>318351.09821506153</v>
      </c>
      <c r="X57" s="188">
        <f t="shared" si="12"/>
        <v>197832.4681765025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6006.7628175927466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667.41809084363831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6006.7628175927466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2.8249204854856927E-3</v>
      </c>
      <c r="S59" s="187">
        <f>IFERROR(VLOOKUP(A59,[1]Biogasudbytte!$A$2:$B$18,2,FALSE)*[1]Energiindhold!$C$10,0)*J59*IFERROR(VLOOKUP(A59,Biogasanlæg!$F$3:$G$8,2,FALSE),1)</f>
        <v>2.8249204854856927E-3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378.42605750834304</v>
      </c>
      <c r="W59" s="187">
        <f>J59*IFERROR(VLOOKUP(A59,[1]Tørstofindhold!A$2:B$24,2,FALSE),0)</f>
        <v>378.42605750834304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110008.34505172751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9790151.9274066389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67038.95730919046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18543411.521579027</v>
      </c>
      <c r="O64" s="190">
        <f t="shared" si="1"/>
        <v>18543411.521579027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34.117559273265215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34.240902574844462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34.117559273265215</v>
      </c>
      <c r="U64" s="186">
        <f>O64*IFERROR(VLOOKUP(A64,[1]Tørstofindhold!A$2:B$24,2,FALSE),0)</f>
        <v>5192155.2260421282</v>
      </c>
      <c r="V64" s="187">
        <f>IF(D64=År1,P64,SUM(O64,P64))*IFERROR(VLOOKUP(A64,[1]Tørstofindhold!A$2:B$24,2,FALSE),0)</f>
        <v>5210926.1340887016</v>
      </c>
      <c r="W64" s="187">
        <f>J64*IFERROR(VLOOKUP(A64,[1]Tørstofindhold!A$2:B$24,2,FALSE),0)</f>
        <v>18770.908046573331</v>
      </c>
      <c r="X64" s="188">
        <f t="shared" si="12"/>
        <v>5192155.2260421282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618468.71483434096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56919.465613311506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1718383.5826301957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1775303.0482435073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18.089051382185769</v>
      </c>
      <c r="S67" s="187">
        <f>IFERROR(VLOOKUP(A67,[1]Biogasudbytte!$A$2:$B$18,2,FALSE)*[1]Energiindhold!$C$10,0)*J67*IFERROR(VLOOKUP(A67,Biogasanlæg!$F$3:$G$8,2,FALSE),1)</f>
        <v>0.32817145577217205</v>
      </c>
      <c r="T67" s="188">
        <f t="shared" si="11"/>
        <v>17.760879926413597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1509007.5910069812</v>
      </c>
      <c r="W67" s="187">
        <f>J67*IFERROR(VLOOKUP(A67,[1]Tørstofindhold!A$2:B$24,2,FALSE),0)</f>
        <v>48381.545771314777</v>
      </c>
      <c r="X67" s="188">
        <f t="shared" si="12"/>
        <v>1460626.0452356664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3862742.0312364982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-3862742.0312364982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508461.98144503916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-51961.836502145103</v>
      </c>
      <c r="O70" s="190">
        <f t="shared" si="20"/>
        <v>0</v>
      </c>
      <c r="P70" s="200">
        <f t="shared" si="10"/>
        <v>508461.98144503916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7">
        <f>IFERROR(VLOOKUP(A70,[1]Biogasudbytte!$A$2:$B$18,2,FALSE)*[1]Energiindhold!$C$10,0)*J70*IFERROR(VLOOKUP(A70,Biogasanlæg!$F$3:$G$8,2,FALSE),1)</f>
        <v>1.8727470858101014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213554.03220691642</v>
      </c>
      <c r="W70" s="187">
        <f>J70*IFERROR(VLOOKUP(A70,[1]Tørstofindhold!A$2:B$24,2,FALSE),0)</f>
        <v>213554.03220691642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4574649.0044539375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2922.545553110308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525029.2004420124</v>
      </c>
      <c r="O73" s="190">
        <f t="shared" si="20"/>
        <v>525029.2004420124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1.798151507425831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1.8081608167888563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1.798151507425831</v>
      </c>
      <c r="U73" s="186">
        <f>O73*IFERROR(VLOOKUP(A73,[1]Tørstofindhold!A$2:B$24,2,FALSE),0)</f>
        <v>162759.05213702386</v>
      </c>
      <c r="V73" s="187">
        <f>IF(D73=År1,P73,SUM(O73,P73))*IFERROR(VLOOKUP(A73,[1]Tørstofindhold!A$2:B$24,2,FALSE),0)</f>
        <v>163665.04125848803</v>
      </c>
      <c r="W73" s="187">
        <f>J73*IFERROR(VLOOKUP(A73,[1]Tørstofindhold!A$2:B$24,2,FALSE),0)</f>
        <v>905.98912146419548</v>
      </c>
      <c r="X73" s="188">
        <f t="shared" si="12"/>
        <v>162759.05213702383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759497.94854896027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-759497.94854896027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9348117.6321617663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1038679.7369068626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9348117.6321617663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4.7319236642239648</v>
      </c>
      <c r="S75" s="187">
        <f>IFERROR(VLOOKUP(A75,[1]Biogasudbytte!$A$2:$B$18,2,FALSE)*[1]Energiindhold!$C$10,0)*J75*IFERROR(VLOOKUP(A75,Biogasanlæg!$F$3:$G$8,2,FALSE),1)</f>
        <v>4.7319236642239648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710456.94004429423</v>
      </c>
      <c r="W75" s="187">
        <f>J75*IFERROR(VLOOKUP(A75,[1]Tørstofindhold!A$2:B$24,2,FALSE),0)</f>
        <v>710456.94004429423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1212571.3389336092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84223.753359721275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4525643.0291759707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256198.86995640022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1139313.6587412274</v>
      </c>
      <c r="O77" s="190">
        <f t="shared" si="20"/>
        <v>1139313.6587412274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4.0901360348810067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5.0098899780244839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4.0901360348810067</v>
      </c>
      <c r="U77" s="186">
        <f>O77*IFERROR(VLOOKUP(A77,[1]Tørstofindhold!A$2:B$24,2,FALSE),0)</f>
        <v>341794.09762236819</v>
      </c>
      <c r="V77" s="187">
        <f>IF(D77=År1,P77,SUM(O77,P77))*IFERROR(VLOOKUP(A77,[1]Tørstofindhold!A$2:B$24,2,FALSE),0)</f>
        <v>418653.75860928826</v>
      </c>
      <c r="W77" s="187">
        <f>J77*IFERROR(VLOOKUP(A77,[1]Tørstofindhold!A$2:B$24,2,FALSE),0)</f>
        <v>76859.660986920062</v>
      </c>
      <c r="X77" s="188">
        <f t="shared" si="12"/>
        <v>341794.09762236819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2029734.6292751078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24906.257794285637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3896345.2282942934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171279.2848730098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14619.525612205209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1433600.0178498654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22018.622466809651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3491284.1132804635</v>
      </c>
      <c r="O89" s="190">
        <f t="shared" si="20"/>
        <v>3491284.1132804635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9.4754847348077096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9.5352441569275292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9.4754847348077096</v>
      </c>
      <c r="U89" s="186">
        <f>O89*IFERROR(VLOOKUP(A89,[1]Tørstofindhold!A$2:B$24,2,FALSE),0)</f>
        <v>698256.8226560927</v>
      </c>
      <c r="V89" s="187">
        <f>IF(D89=År1,P89,SUM(O89,P89))*IFERROR(VLOOKUP(A89,[1]Tørstofindhold!A$2:B$24,2,FALSE),0)</f>
        <v>702660.54714945471</v>
      </c>
      <c r="W89" s="187">
        <f>J89*IFERROR(VLOOKUP(A89,[1]Tørstofindhold!A$2:B$24,2,FALSE),0)</f>
        <v>4403.7244933619304</v>
      </c>
      <c r="X89" s="188">
        <f t="shared" si="26"/>
        <v>698256.82265609282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152898.46172507474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31532.588010093863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72222.074160927164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1497865.6247316466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2451693.2150962139</v>
      </c>
      <c r="O92" s="190">
        <f t="shared" si="20"/>
        <v>2451693.2150962139</v>
      </c>
      <c r="P92" s="200">
        <f t="shared" si="24"/>
        <v>1497865.6247316466</v>
      </c>
      <c r="Q92" s="187">
        <f>IFERROR(VLOOKUP(A92,[1]Energiindhold!$A$2:$C$11,3,FALSE),IFERROR(VLOOKUP(A92,[1]Biogasudbytte!$A$2:$B$18,2,FALSE)*[1]Energiindhold!$C$10,0))*O92</f>
        <v>1.2234194312651618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7">
        <f>IFERROR(VLOOKUP(A92,[1]Biogasudbytte!$A$2:$B$18,2,FALSE)*[1]Energiindhold!$C$10,0)*J92*IFERROR(VLOOKUP(A92,Biogasanlæg!$F$3:$G$8,2,FALSE),1)</f>
        <v>0.74744992539733912</v>
      </c>
      <c r="T92" s="188">
        <f t="shared" si="25"/>
        <v>1.2234194312651616</v>
      </c>
      <c r="U92" s="186">
        <f>O92*IFERROR(VLOOKUP(A92,[1]Tørstofindhold!A$2:B$24,2,FALSE),0)</f>
        <v>147101.59290577282</v>
      </c>
      <c r="V92" s="187">
        <f>IF(D92=År1,P92,SUM(O92,P92))*IFERROR(VLOOKUP(A92,[1]Tørstofindhold!A$2:B$24,2,FALSE),0)</f>
        <v>236973.53038967162</v>
      </c>
      <c r="W92" s="187">
        <f>J92*IFERROR(VLOOKUP(A92,[1]Tørstofindhold!A$2:B$24,2,FALSE),0)</f>
        <v>89871.937483898801</v>
      </c>
      <c r="X92" s="188">
        <f t="shared" si="26"/>
        <v>147101.59290577282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10853879.88663437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1205986.6540704854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10853879.88663437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4.6758514551620873</v>
      </c>
      <c r="S93" s="187">
        <f>IFERROR(VLOOKUP(A93,[1]Biogasudbytte!$A$2:$B$18,2,FALSE)*[1]Energiindhold!$C$10,0)*J93*IFERROR(VLOOKUP(A93,Biogasanlæg!$F$3:$G$8,2,FALSE),1)</f>
        <v>4.6758514551620873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542693.99433171854</v>
      </c>
      <c r="W93" s="187">
        <f>J93*IFERROR(VLOOKUP(A93,[1]Tørstofindhold!A$2:B$24,2,FALSE),0)</f>
        <v>542693.99433171854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980534.87657675741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1270319.2592548286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1270319.2592548286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1270319.2592548286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33.915639187009909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33.915639187009909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1041661.7925889593</v>
      </c>
      <c r="W97" s="187">
        <f>J97*IFERROR(VLOOKUP(A97,[1]Tørstofindhold!A$2:B$24,2,FALSE),0)</f>
        <v>0</v>
      </c>
      <c r="X97" s="188">
        <f t="shared" ca="1" si="26"/>
        <v>1041661.7925889593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393189.96929349634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393189.96929349634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132728.62230789059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51598.780380153592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173302.97400794749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501122761.30297703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501122761.30297703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501122761.30297703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21559117.199841071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19034869.385293324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2524247.8145477474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1111191.0910754299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420665.19876426988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690525.89231115999</v>
      </c>
      <c r="O105" s="190">
        <f t="shared" si="20"/>
        <v>690525.89231115999</v>
      </c>
      <c r="P105" s="200">
        <f t="shared" si="24"/>
        <v>1111191.0910754299</v>
      </c>
      <c r="Q105" s="187">
        <f>IFERROR(VLOOKUP(A105,[1]Energiindhold!$A$2:$C$11,3,FALSE),IFERROR(VLOOKUP(A105,[1]Biogasudbytte!$A$2:$B$18,2,FALSE)*[1]Energiindhold!$C$10,0))*O105</f>
        <v>1.4873927720382387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7">
        <f>IFERROR(VLOOKUP(A105,[1]Biogasudbytte!$A$2:$B$18,2,FALSE)*[1]Energiindhold!$C$10,0)*J105*IFERROR(VLOOKUP(A105,Biogasanlæg!$F$3:$G$8,2,FALSE),1)</f>
        <v>2.3935056101764762</v>
      </c>
      <c r="T105" s="188">
        <f t="shared" si="25"/>
        <v>1.4873927720382389</v>
      </c>
      <c r="U105" s="186">
        <f>O105*IFERROR(VLOOKUP(A105,[1]Tørstofindhold!A$2:B$24,2,FALSE),0)</f>
        <v>207157.767693348</v>
      </c>
      <c r="V105" s="187">
        <f>IF(D105=År1,P105,SUM(O105,P105))*IFERROR(VLOOKUP(A105,[1]Tørstofindhold!A$2:B$24,2,FALSE),0)</f>
        <v>540515.09501597693</v>
      </c>
      <c r="W105" s="187">
        <f>J105*IFERROR(VLOOKUP(A105,[1]Tørstofindhold!A$2:B$24,2,FALSE),0)</f>
        <v>333357.32732262899</v>
      </c>
      <c r="X105" s="188">
        <f t="shared" si="26"/>
        <v>207157.76769334794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6203.1828401873436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689.24253779859362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6203.1828401873436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2.917294857911706E-3</v>
      </c>
      <c r="S107" s="187">
        <f>IFERROR(VLOOKUP(A107,[1]Biogasudbytte!$A$2:$B$18,2,FALSE)*[1]Energiindhold!$C$10,0)*J107*IFERROR(VLOOKUP(A107,Biogasanlæg!$F$3:$G$8,2,FALSE),1)</f>
        <v>2.917294857911706E-3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390.80051893180263</v>
      </c>
      <c r="W107" s="187">
        <f>J107*IFERROR(VLOOKUP(A107,[1]Tørstofindhold!A$2:B$24,2,FALSE),0)</f>
        <v>390.80051893180263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102256.20137296121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9790151.9274066389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66710.304652357008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18918906.21805495</v>
      </c>
      <c r="O112" s="190">
        <f t="shared" si="20"/>
        <v>18918906.21805495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34.808422577943851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34.931161199716108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34.808422577943851</v>
      </c>
      <c r="U112" s="186">
        <f>O112*IFERROR(VLOOKUP(A112,[1]Tørstofindhold!A$2:B$24,2,FALSE),0)</f>
        <v>5297293.7410553861</v>
      </c>
      <c r="V112" s="187">
        <f>IF(D112=År1,P112,SUM(O112,P112))*IFERROR(VLOOKUP(A112,[1]Tørstofindhold!A$2:B$24,2,FALSE),0)</f>
        <v>5315972.6263580462</v>
      </c>
      <c r="W112" s="187">
        <f>J112*IFERROR(VLOOKUP(A112,[1]Tørstofindhold!A$2:B$24,2,FALSE),0)</f>
        <v>18678.885302659965</v>
      </c>
      <c r="X112" s="188">
        <f t="shared" si="26"/>
        <v>5297293.7410553861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618468.71483434096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56363.143589277955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1524930.120014648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1581293.2636039259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16.086346360074053</v>
      </c>
      <c r="S115" s="187">
        <f>IFERROR(VLOOKUP(A115,[1]Biogasudbytte!$A$2:$B$18,2,FALSE)*[1]Energiindhold!$C$10,0)*J115*IFERROR(VLOOKUP(A115,Biogasanlæg!$F$3:$G$8,2,FALSE),1)</f>
        <v>0.32496395888972562</v>
      </c>
      <c r="T115" s="188">
        <f t="shared" si="25"/>
        <v>15.761382401184328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1344099.2740633369</v>
      </c>
      <c r="W115" s="187">
        <f>J115*IFERROR(VLOOKUP(A115,[1]Tørstofindhold!A$2:B$24,2,FALSE),0)</f>
        <v>47908.672050886264</v>
      </c>
      <c r="X115" s="188">
        <f t="shared" si="26"/>
        <v>1296190.6020124506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3862742.0312364982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-3862742.0312364982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505095.54922592157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-51417.493458536803</v>
      </c>
      <c r="O118" s="190">
        <f t="shared" si="20"/>
        <v>0</v>
      </c>
      <c r="P118" s="200">
        <f t="shared" si="24"/>
        <v>505095.54922592157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7">
        <f>IFERROR(VLOOKUP(A118,[1]Biogasudbytte!$A$2:$B$18,2,FALSE)*[1]Energiindhold!$C$10,0)*J118*IFERROR(VLOOKUP(A118,Biogasanlæg!$F$3:$G$8,2,FALSE),1)</f>
        <v>1.8603479756347201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212140.13067488704</v>
      </c>
      <c r="W118" s="187">
        <f>J118*IFERROR(VLOOKUP(A118,[1]Tørstofindhold!A$2:B$24,2,FALSE),0)</f>
        <v>212140.13067488704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4574649.0044539375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2904.8671673179329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529002.46794124227</v>
      </c>
      <c r="O121" s="190">
        <f t="shared" si="20"/>
        <v>529002.46794124227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1.8117593923532433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1.8217081557199037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1.8117593923532433</v>
      </c>
      <c r="U121" s="186">
        <f>O121*IFERROR(VLOOKUP(A121,[1]Tørstofindhold!A$2:B$24,2,FALSE),0)</f>
        <v>163990.76506178509</v>
      </c>
      <c r="V121" s="187">
        <f>IF(D121=År1,P121,SUM(O121,P121))*IFERROR(VLOOKUP(A121,[1]Tørstofindhold!A$2:B$24,2,FALSE),0)</f>
        <v>164891.27388365366</v>
      </c>
      <c r="W121" s="187">
        <f>J121*IFERROR(VLOOKUP(A121,[1]Tørstofindhold!A$2:B$24,2,FALSE),0)</f>
        <v>900.50882186855915</v>
      </c>
      <c r="X121" s="188">
        <f t="shared" si="26"/>
        <v>163990.76506178509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675231.56821186934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-675231.56821186934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9169492.6818358731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1018832.5202039856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9169492.6818358731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4.6415055006185009</v>
      </c>
      <c r="S123" s="187">
        <f>IFERROR(VLOOKUP(A123,[1]Biogasudbytte!$A$2:$B$18,2,FALSE)*[1]Energiindhold!$C$10,0)*J123*IFERROR(VLOOKUP(A123,Biogasanlæg!$F$3:$G$8,2,FALSE),1)</f>
        <v>4.6415055006185009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696881.44381952635</v>
      </c>
      <c r="W123" s="187">
        <f>J123*IFERROR(VLOOKUP(A123,[1]Tørstofindhold!A$2:B$24,2,FALSE),0)</f>
        <v>696881.44381952635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1212571.3389336092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60135.437128841644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4525643.0291759707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254724.42475046791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1200205.4859530888</v>
      </c>
      <c r="O125" s="190">
        <f t="shared" si="20"/>
        <v>1200205.4859530888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4.3087376945715894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5.223198379425769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4.3087376945715894</v>
      </c>
      <c r="U125" s="186">
        <f>O125*IFERROR(VLOOKUP(A125,[1]Tørstofindhold!A$2:B$24,2,FALSE),0)</f>
        <v>360061.64578592667</v>
      </c>
      <c r="V125" s="187">
        <f>IF(D125=År1,P125,SUM(O125,P125))*IFERROR(VLOOKUP(A125,[1]Tørstofindhold!A$2:B$24,2,FALSE),0)</f>
        <v>436478.97321106703</v>
      </c>
      <c r="W125" s="187">
        <f>J125*IFERROR(VLOOKUP(A125,[1]Tørstofindhold!A$2:B$24,2,FALSE),0)</f>
        <v>76417.327425140364</v>
      </c>
      <c r="X125" s="188">
        <f t="shared" si="26"/>
        <v>360061.64578592667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1964839.0076939645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19861.924916870877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3823969.5719075543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171279.2848730098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14051.028875184245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1433600.0178498654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21875.621442119991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3473281.1542050461</v>
      </c>
      <c r="O137" s="190">
        <f t="shared" si="39"/>
        <v>3473281.1542050461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9.4266239837586632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9.4859952953774354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9.4266239837586632</v>
      </c>
      <c r="U137" s="186">
        <f>O137*IFERROR(VLOOKUP(A137,[1]Tørstofindhold!A$2:B$24,2,FALSE),0)</f>
        <v>694656.2308410093</v>
      </c>
      <c r="V137" s="187">
        <f>IF(D137=År1,P137,SUM(O137,P137))*IFERROR(VLOOKUP(A137,[1]Tørstofindhold!A$2:B$24,2,FALSE),0)</f>
        <v>699031.35512943333</v>
      </c>
      <c r="W137" s="187">
        <f>J137*IFERROR(VLOOKUP(A137,[1]Tørstofindhold!A$2:B$24,2,FALSE),0)</f>
        <v>4375.1242884239982</v>
      </c>
      <c r="X137" s="188">
        <f t="shared" si="26"/>
        <v>694656.2308410093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148453.72937457461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31532.588010093863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69347.610603876325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1554136.2730559006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2543796.5149034681</v>
      </c>
      <c r="O140" s="190">
        <f t="shared" si="39"/>
        <v>2543796.5149034681</v>
      </c>
      <c r="P140" s="200">
        <f t="shared" si="24"/>
        <v>1554136.2730559006</v>
      </c>
      <c r="Q140" s="187">
        <f>IFERROR(VLOOKUP(A140,[1]Energiindhold!$A$2:$C$11,3,FALSE),IFERROR(VLOOKUP(A140,[1]Biogasudbytte!$A$2:$B$18,2,FALSE)*[1]Energiindhold!$C$10,0))*O140</f>
        <v>1.2693798989019798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7">
        <f>IFERROR(VLOOKUP(A140,[1]Biogasudbytte!$A$2:$B$18,2,FALSE)*[1]Energiindhold!$C$10,0)*J140*IFERROR(VLOOKUP(A140,Biogasanlæg!$F$3:$G$8,2,FALSE),1)</f>
        <v>0.77552954161762511</v>
      </c>
      <c r="T140" s="188">
        <f t="shared" si="25"/>
        <v>1.2693798989019798</v>
      </c>
      <c r="U140" s="186">
        <f>O140*IFERROR(VLOOKUP(A140,[1]Tørstofindhold!A$2:B$24,2,FALSE),0)</f>
        <v>152627.79089420807</v>
      </c>
      <c r="V140" s="187">
        <f>IF(D140=År1,P140,SUM(O140,P140))*IFERROR(VLOOKUP(A140,[1]Tørstofindhold!A$2:B$24,2,FALSE),0)</f>
        <v>245875.96727756213</v>
      </c>
      <c r="W140" s="187">
        <f>J140*IFERROR(VLOOKUP(A140,[1]Tørstofindhold!A$2:B$24,2,FALSE),0)</f>
        <v>93248.176383354032</v>
      </c>
      <c r="X140" s="188">
        <f t="shared" si="26"/>
        <v>152627.7908942081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10391250.072657285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1154583.3414063647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10391250.072657285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4.4765505313007594</v>
      </c>
      <c r="S141" s="187">
        <f>IFERROR(VLOOKUP(A141,[1]Biogasudbytte!$A$2:$B$18,2,FALSE)*[1]Energiindhold!$C$10,0)*J141*IFERROR(VLOOKUP(A141,Biogasanlæg!$F$3:$G$8,2,FALSE),1)</f>
        <v>4.4765505313007594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519562.50363286427</v>
      </c>
      <c r="W141" s="187">
        <f>J141*IFERROR(VLOOKUP(A141,[1]Tørstofindhold!A$2:B$24,2,FALSE),0)</f>
        <v>519562.50363286427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945493.60796413617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1364632.0694843589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1364632.0694843589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1364632.0694843589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36.433651268739695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36.433651268739695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1118998.2969771742</v>
      </c>
      <c r="W145" s="187">
        <f>J145*IFERROR(VLOOKUP(A145,[1]Tørstofindhold!A$2:B$24,2,FALSE),0)</f>
        <v>0</v>
      </c>
      <c r="X145" s="188">
        <f t="shared" ca="1" si="26"/>
        <v>1118998.2969771742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462686.21419248445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462686.21419248445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-13854.556574310172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6333.2934029920762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59126.393109210258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116867475.48804837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116867475.48804837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116867475.48804837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3844857.7347435188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3423109.5325496108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421748.20219390793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143222.04383687259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54219.773738244621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89002.270098627952</v>
      </c>
      <c r="O201" s="190">
        <f t="shared" si="59"/>
        <v>89002.270098627952</v>
      </c>
      <c r="P201" s="200">
        <f t="shared" si="49"/>
        <v>143222.04383687259</v>
      </c>
      <c r="Q201" s="187">
        <f>IFERROR(VLOOKUP(A201,[1]Energiindhold!$A$2:$C$11,3,FALSE),IFERROR(VLOOKUP(A201,[1]Biogasudbytte!$A$2:$B$18,2,FALSE)*[1]Energiindhold!$C$10,0))*O201</f>
        <v>0.19171088979244461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7">
        <f>IFERROR(VLOOKUP(A201,[1]Biogasudbytte!$A$2:$B$18,2,FALSE)*[1]Energiindhold!$C$10,0)*J201*IFERROR(VLOOKUP(A201,Biogasanlæg!$F$3:$G$8,2,FALSE),1)</f>
        <v>0.30850028242462357</v>
      </c>
      <c r="T201" s="188">
        <f t="shared" si="50"/>
        <v>0.19171088979244455</v>
      </c>
      <c r="U201" s="186">
        <f>O201*IFERROR(VLOOKUP(A201,[1]Tørstofindhold!A$2:B$24,2,FALSE),0)</f>
        <v>26700.681029588384</v>
      </c>
      <c r="V201" s="187">
        <f>IF(D201=År1,P201,SUM(O201,P201))*IFERROR(VLOOKUP(A201,[1]Tørstofindhold!A$2:B$24,2,FALSE),0)</f>
        <v>69667.294180650162</v>
      </c>
      <c r="W201" s="187">
        <f>J201*IFERROR(VLOOKUP(A201,[1]Tørstofindhold!A$2:B$24,2,FALSE),0)</f>
        <v>42966.613151061778</v>
      </c>
      <c r="X201" s="188">
        <f t="shared" si="51"/>
        <v>26700.681029588384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504.14538611005531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56.016154012228355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504.14538611005531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2.3709453363369792E-4</v>
      </c>
      <c r="S203" s="187">
        <f>IFERROR(VLOOKUP(A203,[1]Biogasudbytte!$A$2:$B$18,2,FALSE)*[1]Energiindhold!$C$10,0)*J203*IFERROR(VLOOKUP(A203,Biogasanlæg!$F$3:$G$8,2,FALSE),1)</f>
        <v>2.3709453363369792E-4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31.761159324933484</v>
      </c>
      <c r="W203" s="187">
        <f>J203*IFERROR(VLOOKUP(A203,[1]Tørstofindhold!A$2:B$24,2,FALSE),0)</f>
        <v>31.761159324933484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-18364.881940672021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1201654.4608093714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18638.04269080954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6675588.6578356167</v>
      </c>
      <c r="O208" s="190">
        <f t="shared" si="59"/>
        <v>6675588.6578356167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12.282248681835306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12.316540350631058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12.282248681835306</v>
      </c>
      <c r="U208" s="186">
        <f>O208*IFERROR(VLOOKUP(A208,[1]Tørstofindhold!A$2:B$24,2,FALSE),0)</f>
        <v>1869164.8241939729</v>
      </c>
      <c r="V208" s="187">
        <f>IF(D208=År1,P208,SUM(O208,P208))*IFERROR(VLOOKUP(A208,[1]Tørstofindhold!A$2:B$24,2,FALSE),0)</f>
        <v>1874383.4761473995</v>
      </c>
      <c r="W208" s="187">
        <f>J208*IFERROR(VLOOKUP(A208,[1]Tørstofindhold!A$2:B$24,2,FALSE),0)</f>
        <v>5218.6519534266718</v>
      </c>
      <c r="X208" s="188">
        <f t="shared" si="51"/>
        <v>1869164.8241939729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75911.558427530035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19014.534386688534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704738.04690467322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723752.58129136171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7.3936650312143213</v>
      </c>
      <c r="S211" s="187">
        <f>IFERROR(VLOOKUP(A211,[1]Biogasudbytte!$A$2:$B$18,2,FALSE)*[1]Energiindhold!$C$10,0)*J211*IFERROR(VLOOKUP(A211,Biogasanlæg!$F$3:$G$8,2,FALSE),1)</f>
        <v>0.10962905858782822</v>
      </c>
      <c r="T211" s="188">
        <f t="shared" si="50"/>
        <v>7.2840359726264934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615189.69409765746</v>
      </c>
      <c r="W211" s="187">
        <f>J211*IFERROR(VLOOKUP(A211,[1]Tørstofindhold!A$2:B$24,2,FALSE),0)</f>
        <v>16162.354228685253</v>
      </c>
      <c r="X211" s="188">
        <f t="shared" si="51"/>
        <v>599027.33986897219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474117.38114065683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-474117.38114065683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217506.01855496093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-22227.841189355648</v>
      </c>
      <c r="O214" s="190">
        <f t="shared" si="59"/>
        <v>0</v>
      </c>
      <c r="P214" s="200">
        <f t="shared" si="49"/>
        <v>217506.01855496093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7">
        <f>IFERROR(VLOOKUP(A214,[1]Biogasudbytte!$A$2:$B$18,2,FALSE)*[1]Energiindhold!$C$10,0)*J214*IFERROR(VLOOKUP(A214,Biogasanlæg!$F$3:$G$8,2,FALSE),1)</f>
        <v>0.80110957605389932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91352.527793083587</v>
      </c>
      <c r="W214" s="187">
        <f>J214*IFERROR(VLOOKUP(A214,[1]Tørstofindhold!A$2:B$24,2,FALSE),0)</f>
        <v>91352.527793083587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561497.65842248674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863.45444688969167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776379.36146213044</v>
      </c>
      <c r="O217" s="190">
        <f t="shared" si="59"/>
        <v>776379.36146213044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2.6589906198971924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2.6619478304941673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2.6589906198971924</v>
      </c>
      <c r="U217" s="186">
        <f>O217*IFERROR(VLOOKUP(A217,[1]Tørstofindhold!A$2:B$24,2,FALSE),0)</f>
        <v>240677.60205326043</v>
      </c>
      <c r="V217" s="187">
        <f>IF(D217=År1,P217,SUM(O217,P217))*IFERROR(VLOOKUP(A217,[1]Tørstofindhold!A$2:B$24,2,FALSE),0)</f>
        <v>240945.27293179624</v>
      </c>
      <c r="W217" s="187">
        <f>J217*IFERROR(VLOOKUP(A217,[1]Tørstofindhold!A$2:B$24,2,FALSE),0)</f>
        <v>267.67087853580443</v>
      </c>
      <c r="X217" s="188">
        <f t="shared" si="65"/>
        <v>240677.60205326043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347707.00141996267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-347707.00141996267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664408.20431967056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73823.133813296707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664408.20431967056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0.33631678894457406</v>
      </c>
      <c r="S219" s="187">
        <f>IFERROR(VLOOKUP(A219,[1]Biogasudbytte!$A$2:$B$18,2,FALSE)*[1]Energiindhold!$C$10,0)*J219*IFERROR(VLOOKUP(A219,Biogasanlæg!$F$3:$G$8,2,FALSE),1)</f>
        <v>0.33631678894457406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50495.023528294958</v>
      </c>
      <c r="W219" s="187">
        <f>J219*IFERROR(VLOOKUP(A219,[1]Tørstofindhold!A$2:B$24,2,FALSE),0)</f>
        <v>50495.023528294958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148832.39497031379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-56663.967855439478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555482.60888742993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73827.130043599784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1076950.4075477989</v>
      </c>
      <c r="O221" s="190">
        <f t="shared" si="59"/>
        <v>1076950.4075477989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3.8662519630965986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4.1312913599531216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3.8662519630965981</v>
      </c>
      <c r="U221" s="186">
        <f>O221*IFERROR(VLOOKUP(A221,[1]Tørstofindhold!A$2:B$24,2,FALSE),0)</f>
        <v>323085.12226433965</v>
      </c>
      <c r="V221" s="187">
        <f>IF(D221=År1,P221,SUM(O221,P221))*IFERROR(VLOOKUP(A221,[1]Tørstofindhold!A$2:B$24,2,FALSE),0)</f>
        <v>345233.26127741957</v>
      </c>
      <c r="W221" s="187">
        <f>J221*IFERROR(VLOOKUP(A221,[1]Tørstofindhold!A$2:B$24,2,FALSE),0)</f>
        <v>22148.139013079934</v>
      </c>
      <c r="X221" s="188">
        <f t="shared" si="65"/>
        <v>323085.12226433965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-231198.20190680941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-45939.072923222928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276928.87898992695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21023.015601598698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34243.186388774338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175961.7081777011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6626.3775331903453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1306153.7878883947</v>
      </c>
      <c r="O233" s="190">
        <f t="shared" si="59"/>
        <v>1306153.7878883947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3.5449536264806185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3.5629378801607983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3.5449536264806185</v>
      </c>
      <c r="U233" s="186">
        <f>O233*IFERROR(VLOOKUP(A233,[1]Tørstofindhold!A$2:B$24,2,FALSE),0)</f>
        <v>261230.75757767895</v>
      </c>
      <c r="V233" s="187">
        <f>IF(D233=År1,P233,SUM(O233,P233))*IFERROR(VLOOKUP(A233,[1]Tørstofindhold!A$2:B$24,2,FALSE),0)</f>
        <v>262556.03308431705</v>
      </c>
      <c r="W233" s="187">
        <f>J233*IFERROR(VLOOKUP(A233,[1]Tørstofindhold!A$2:B$24,2,FALSE),0)</f>
        <v>1325.2755066380691</v>
      </c>
      <c r="X233" s="188">
        <f t="shared" si="65"/>
        <v>261230.75757767897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18028.658633856463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3870.3459684951581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10761.995034953325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1267572.2425659813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2074751.0427045652</v>
      </c>
      <c r="O236" s="190">
        <f t="shared" si="59"/>
        <v>2074751.0427045652</v>
      </c>
      <c r="P236" s="200">
        <f t="shared" si="63"/>
        <v>1267572.2425659813</v>
      </c>
      <c r="Q236" s="187">
        <f>IFERROR(VLOOKUP(A236,[1]Energiindhold!$A$2:$C$11,3,FALSE),IFERROR(VLOOKUP(A236,[1]Biogasudbytte!$A$2:$B$18,2,FALSE)*[1]Energiindhold!$C$10,0))*O236</f>
        <v>1.0353215178200053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7">
        <f>IFERROR(VLOOKUP(A236,[1]Biogasudbytte!$A$2:$B$18,2,FALSE)*[1]Energiindhold!$C$10,0)*J236*IFERROR(VLOOKUP(A236,Biogasanlæg!$F$3:$G$8,2,FALSE),1)</f>
        <v>0.6325312247628504</v>
      </c>
      <c r="T236" s="188">
        <f t="shared" si="64"/>
        <v>1.0353215178200053</v>
      </c>
      <c r="U236" s="186">
        <f>O236*IFERROR(VLOOKUP(A236,[1]Tørstofindhold!A$2:B$24,2,FALSE),0)</f>
        <v>124485.0625622739</v>
      </c>
      <c r="V236" s="187">
        <f>IF(D236=År1,P236,SUM(O236,P236))*IFERROR(VLOOKUP(A236,[1]Tørstofindhold!A$2:B$24,2,FALSE),0)</f>
        <v>200539.39711623278</v>
      </c>
      <c r="W236" s="187">
        <f>J236*IFERROR(VLOOKUP(A236,[1]Tørstofindhold!A$2:B$24,2,FALSE),0)</f>
        <v>76054.334553958877</v>
      </c>
      <c r="X236" s="188">
        <f t="shared" si="65"/>
        <v>124485.0625622739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1572695.883390849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174743.98704342762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1572695.883390849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0.67751738656477789</v>
      </c>
      <c r="S237" s="187">
        <f>IFERROR(VLOOKUP(A237,[1]Biogasudbytte!$A$2:$B$18,2,FALSE)*[1]Energiindhold!$C$10,0)*J237*IFERROR(VLOOKUP(A237,Biogasanlæg!$F$3:$G$8,2,FALSE),1)</f>
        <v>0.67751738656477789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78634.794169542452</v>
      </c>
      <c r="W237" s="187">
        <f>J237*IFERROR(VLOOKUP(A237,[1]Tørstofindhold!A$2:B$24,2,FALSE),0)</f>
        <v>78634.794169542452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54209.6497730923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371256.09920674853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371256.09920674853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371256.09920674853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9.9119869394556517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9.9119869394556517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304430.00134953379</v>
      </c>
      <c r="W241" s="187">
        <f>J241*IFERROR(VLOOKUP(A241,[1]Tørstofindhold!A$2:B$24,2,FALSE),0)</f>
        <v>0</v>
      </c>
      <c r="X241" s="188">
        <f t="shared" ca="1" si="65"/>
        <v>304430.00134953379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114713.46881530106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114713.46881530106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-15551.122347381201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6333.293402992078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60729.281448918548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117795142.82230058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117795142.82230058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117795142.82230058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3838864.18173412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3389391.0223619263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449473.15937219374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150823.24280639994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57097.370490994261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93725.872315405693</v>
      </c>
      <c r="O249" s="190">
        <f t="shared" si="59"/>
        <v>93725.872315405693</v>
      </c>
      <c r="P249" s="200">
        <f t="shared" si="63"/>
        <v>150823.24280639994</v>
      </c>
      <c r="Q249" s="187">
        <f>IFERROR(VLOOKUP(A249,[1]Energiindhold!$A$2:$C$11,3,FALSE),IFERROR(VLOOKUP(A249,[1]Biogasudbytte!$A$2:$B$18,2,FALSE)*[1]Energiindhold!$C$10,0))*O249</f>
        <v>0.20188552896738388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7">
        <f>IFERROR(VLOOKUP(A249,[1]Biogasudbytte!$A$2:$B$18,2,FALSE)*[1]Energiindhold!$C$10,0)*J249*IFERROR(VLOOKUP(A249,Biogasanlæg!$F$3:$G$8,2,FALSE),1)</f>
        <v>0.32487326500498548</v>
      </c>
      <c r="T249" s="188">
        <f t="shared" si="64"/>
        <v>0.20188552896738388</v>
      </c>
      <c r="U249" s="186">
        <f>O249*IFERROR(VLOOKUP(A249,[1]Tørstofindhold!A$2:B$24,2,FALSE),0)</f>
        <v>28117.761694621706</v>
      </c>
      <c r="V249" s="187">
        <f>IF(D249=År1,P249,SUM(O249,P249))*IFERROR(VLOOKUP(A249,[1]Tørstofindhold!A$2:B$24,2,FALSE),0)</f>
        <v>73364.734536541684</v>
      </c>
      <c r="W249" s="187">
        <f>J249*IFERROR(VLOOKUP(A249,[1]Tørstofindhold!A$2:B$24,2,FALSE),0)</f>
        <v>45246.972841919982</v>
      </c>
      <c r="X249" s="188">
        <f t="shared" si="65"/>
        <v>28117.761694621702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520.63084610535827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57.847871789484238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520.63084610535827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2.4484748061488895E-4</v>
      </c>
      <c r="S251" s="187">
        <f>IFERROR(VLOOKUP(A251,[1]Biogasudbytte!$A$2:$B$18,2,FALSE)*[1]Energiindhold!$C$10,0)*J251*IFERROR(VLOOKUP(A251,Biogasanlæg!$F$3:$G$8,2,FALSE),1)</f>
        <v>2.4484748061488895E-4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32.799743304637573</v>
      </c>
      <c r="W251" s="187">
        <f>J251*IFERROR(VLOOKUP(A251,[1]Tørstofindhold!A$2:B$24,2,FALSE),0)</f>
        <v>32.799743304637573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-20332.910274194179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1201654.4608093717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18966.695347643046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6960742.0744836386</v>
      </c>
      <c r="O256" s="190">
        <f t="shared" si="59"/>
        <v>6960742.0744836386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12.806895324290585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12.841791672893329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12.806895324290585</v>
      </c>
      <c r="U256" s="186">
        <f>O256*IFERROR(VLOOKUP(A256,[1]Tørstofindhold!A$2:B$24,2,FALSE),0)</f>
        <v>1949007.7808554191</v>
      </c>
      <c r="V256" s="187">
        <f>IF(D256=År1,P256,SUM(O256,P256))*IFERROR(VLOOKUP(A256,[1]Tørstofindhold!A$2:B$24,2,FALSE),0)</f>
        <v>1954318.4555527591</v>
      </c>
      <c r="W256" s="187">
        <f>J256*IFERROR(VLOOKUP(A256,[1]Tørstofindhold!A$2:B$24,2,FALSE),0)</f>
        <v>5310.6746973400532</v>
      </c>
      <c r="X256" s="188">
        <f t="shared" si="65"/>
        <v>1949007.7808554191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75911.55842753005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19570.856410722019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668336.33401469165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687907.19042541366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7.0206314732531467</v>
      </c>
      <c r="S259" s="187">
        <f>IFERROR(VLOOKUP(A259,[1]Biogasudbytte!$A$2:$B$18,2,FALSE)*[1]Energiindhold!$C$10,0)*J259*IFERROR(VLOOKUP(A259,Biogasanlæg!$F$3:$G$8,2,FALSE),1)</f>
        <v>0.11283655547027424</v>
      </c>
      <c r="T259" s="188">
        <f t="shared" si="64"/>
        <v>6.9077949177828728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584721.11186160159</v>
      </c>
      <c r="W259" s="187">
        <f>J259*IFERROR(VLOOKUP(A259,[1]Tørstofindhold!A$2:B$24,2,FALSE),0)</f>
        <v>16635.227949113716</v>
      </c>
      <c r="X259" s="188">
        <f t="shared" si="65"/>
        <v>568085.88391248789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474117.381140657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-474117.381140657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217936.45077407858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-22185.398483962403</v>
      </c>
      <c r="O262" s="190">
        <f t="shared" si="75"/>
        <v>0</v>
      </c>
      <c r="P262" s="200">
        <f t="shared" si="63"/>
        <v>217936.45077407858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7">
        <f>IFERROR(VLOOKUP(A262,[1]Biogasudbytte!$A$2:$B$18,2,FALSE)*[1]Energiindhold!$C$10,0)*J262*IFERROR(VLOOKUP(A262,Biogasanlæg!$F$3:$G$8,2,FALSE),1)</f>
        <v>0.80269492700128076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91533.309325113005</v>
      </c>
      <c r="W262" s="187">
        <f>J262*IFERROR(VLOOKUP(A262,[1]Tørstofindhold!A$2:B$24,2,FALSE),0)</f>
        <v>91533.309325113005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561497.65842248686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881.1328326820676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811607.98820480623</v>
      </c>
      <c r="O265" s="190">
        <f t="shared" si="75"/>
        <v>811607.98820480623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2.7796437344831131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2.7826614910764524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2.7796437344831131</v>
      </c>
      <c r="U265" s="186">
        <f>O265*IFERROR(VLOOKUP(A265,[1]Tørstofindhold!A$2:B$24,2,FALSE),0)</f>
        <v>251598.47634348992</v>
      </c>
      <c r="V265" s="187">
        <f>IF(D265=År1,P265,SUM(O265,P265))*IFERROR(VLOOKUP(A265,[1]Tørstofindhold!A$2:B$24,2,FALSE),0)</f>
        <v>251871.62752162138</v>
      </c>
      <c r="W265" s="187">
        <f>J265*IFERROR(VLOOKUP(A265,[1]Tørstofindhold!A$2:B$24,2,FALSE),0)</f>
        <v>273.15117813144093</v>
      </c>
      <c r="X265" s="188">
        <f t="shared" si="65"/>
        <v>251598.47634348995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329109.80308415229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-329109.80308415229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651712.6128473935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72412.512538599258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651712.6128473935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0.32989040749722215</v>
      </c>
      <c r="S267" s="187">
        <f>IFERROR(VLOOKUP(A267,[1]Biogasudbytte!$A$2:$B$18,2,FALSE)*[1]Energiindhold!$C$10,0)*J267*IFERROR(VLOOKUP(A267,Biogasanlæg!$F$3:$G$8,2,FALSE),1)</f>
        <v>0.32989040749722215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49530.158576401904</v>
      </c>
      <c r="W267" s="187">
        <f>J267*IFERROR(VLOOKUP(A267,[1]Tørstofindhold!A$2:B$24,2,FALSE),0)</f>
        <v>49530.158576401904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148832.39497031382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-58376.021079607381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555482.60888743005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75301.575249532107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1137191.3985297582</v>
      </c>
      <c r="O269" s="190">
        <f t="shared" si="75"/>
        <v>1137191.3985297582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4.0825171207218327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4.3528497758676528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4.0825171207218327</v>
      </c>
      <c r="U269" s="186">
        <f>O269*IFERROR(VLOOKUP(A269,[1]Tørstofindhold!A$2:B$24,2,FALSE),0)</f>
        <v>341157.41955892748</v>
      </c>
      <c r="V269" s="187">
        <f>IF(D269=År1,P269,SUM(O269,P269))*IFERROR(VLOOKUP(A269,[1]Tørstofindhold!A$2:B$24,2,FALSE),0)</f>
        <v>363747.89213378704</v>
      </c>
      <c r="W269" s="187">
        <f>J269*IFERROR(VLOOKUP(A269,[1]Tørstofindhold!A$2:B$24,2,FALSE),0)</f>
        <v>22590.472574859632</v>
      </c>
      <c r="X269" s="188">
        <f t="shared" si="65"/>
        <v>341157.41955892742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-253680.1735764404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-48568.262884772746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271784.85087768652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21023.015601598701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35568.006320480163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175961.70817770113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6769.3785578800062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1342465.3810851211</v>
      </c>
      <c r="O281" s="190">
        <f t="shared" si="89"/>
        <v>1342465.3810851211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3.6435047428802618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3.6618771070614904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3.6435047428802618</v>
      </c>
      <c r="U281" s="186">
        <f>O281*IFERROR(VLOOKUP(A281,[1]Tørstofindhold!A$2:B$24,2,FALSE),0)</f>
        <v>268493.07621702424</v>
      </c>
      <c r="V281" s="187">
        <f>IF(D281=År1,P281,SUM(O281,P281))*IFERROR(VLOOKUP(A281,[1]Tørstofindhold!A$2:B$24,2,FALSE),0)</f>
        <v>269846.9519286002</v>
      </c>
      <c r="W281" s="187">
        <f>J281*IFERROR(VLOOKUP(A281,[1]Tørstofindhold!A$2:B$24,2,FALSE),0)</f>
        <v>1353.8757115760013</v>
      </c>
      <c r="X281" s="188">
        <f t="shared" si="65"/>
        <v>268493.07621702418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17515.983585710339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3870.345968495159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10358.273057913673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1326833.4967577588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2171749.3397621554</v>
      </c>
      <c r="O284" s="190">
        <f t="shared" si="89"/>
        <v>2171749.3397621554</v>
      </c>
      <c r="P284" s="200">
        <f t="shared" si="94"/>
        <v>1326833.4967577588</v>
      </c>
      <c r="Q284" s="187">
        <f>IFERROR(VLOOKUP(A284,[1]Energiindhold!$A$2:$C$11,3,FALSE),IFERROR(VLOOKUP(A284,[1]Biogasudbytte!$A$2:$B$18,2,FALSE)*[1]Energiindhold!$C$10,0))*O284</f>
        <v>1.0837246380347134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7">
        <f>IFERROR(VLOOKUP(A284,[1]Biogasudbytte!$A$2:$B$18,2,FALSE)*[1]Energiindhold!$C$10,0)*J284*IFERROR(VLOOKUP(A284,Biogasanlæg!$F$3:$G$8,2,FALSE),1)</f>
        <v>0.66210318321708928</v>
      </c>
      <c r="T284" s="188">
        <f t="shared" si="95"/>
        <v>1.0837246380347136</v>
      </c>
      <c r="U284" s="186">
        <f>O284*IFERROR(VLOOKUP(A284,[1]Tørstofindhold!A$2:B$24,2,FALSE),0)</f>
        <v>130304.96038572933</v>
      </c>
      <c r="V284" s="187">
        <f>IF(D284=År1,P284,SUM(O284,P284))*IFERROR(VLOOKUP(A284,[1]Tørstofindhold!A$2:B$24,2,FALSE),0)</f>
        <v>209914.97019119485</v>
      </c>
      <c r="W284" s="187">
        <f>J284*IFERROR(VLOOKUP(A284,[1]Tørstofindhold!A$2:B$24,2,FALSE),0)</f>
        <v>79610.009805465525</v>
      </c>
      <c r="X284" s="188">
        <f t="shared" si="96"/>
        <v>130304.96038572933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1505662.1579788346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167295.79533098158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1505662.1579788346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0.64863925765728203</v>
      </c>
      <c r="S285" s="187">
        <f>IFERROR(VLOOKUP(A285,[1]Biogasudbytte!$A$2:$B$18,2,FALSE)*[1]Energiindhold!$C$10,0)*J285*IFERROR(VLOOKUP(A285,Biogasanlæg!$F$3:$G$8,2,FALSE),1)</f>
        <v>0.64863925765728203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75283.107898941729</v>
      </c>
      <c r="W285" s="187">
        <f>J285*IFERROR(VLOOKUP(A285,[1]Tørstofindhold!A$2:B$24,2,FALSE),0)</f>
        <v>75283.107898941729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44872.898915976679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385847.82849847211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385847.82849847211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385847.82849847211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10.301564458781717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10.301564458781717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316395.21936874709</v>
      </c>
      <c r="W289" s="187">
        <f>J289*IFERROR(VLOOKUP(A289,[1]Tørstofindhold!A$2:B$24,2,FALSE),0)</f>
        <v>0</v>
      </c>
      <c r="X289" s="188">
        <f t="shared" ca="1" si="96"/>
        <v>316395.21936874709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127046.30450353827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127046.30450353827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4" t="s">
        <v>23</v>
      </c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0" t="s">
        <v>7</v>
      </c>
      <c r="D3" s="471"/>
      <c r="E3" s="471"/>
      <c r="F3" s="471"/>
      <c r="G3" s="471"/>
      <c r="H3" s="471"/>
      <c r="I3" s="471"/>
      <c r="J3" s="471"/>
      <c r="K3" s="472"/>
      <c r="L3" s="470" t="s">
        <v>8</v>
      </c>
      <c r="M3" s="471"/>
      <c r="N3" s="471"/>
      <c r="O3" s="471"/>
      <c r="P3" s="471"/>
      <c r="Q3" s="471"/>
      <c r="R3" s="471"/>
      <c r="S3" s="471"/>
      <c r="T3" s="472"/>
      <c r="U3" s="71"/>
      <c r="W3" s="31" t="s">
        <v>270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273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274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275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0" t="s">
        <v>7</v>
      </c>
      <c r="D22" s="471"/>
      <c r="E22" s="472"/>
      <c r="F22" s="473" t="s">
        <v>8</v>
      </c>
      <c r="G22" s="471"/>
      <c r="H22" s="47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7" t="s">
        <v>24</v>
      </c>
      <c r="B29" s="478"/>
      <c r="C29" s="478"/>
      <c r="D29" s="478"/>
      <c r="E29" s="478"/>
      <c r="F29" s="478"/>
      <c r="G29" s="478"/>
      <c r="H29" s="478"/>
      <c r="I29" s="478"/>
      <c r="J29" s="478"/>
      <c r="K29" s="478"/>
      <c r="L29" s="478"/>
      <c r="M29" s="478"/>
      <c r="N29" s="478"/>
      <c r="O29" s="478"/>
      <c r="P29" s="478"/>
      <c r="Q29" s="478"/>
      <c r="R29" s="478"/>
      <c r="S29" s="478"/>
      <c r="T29" s="478"/>
      <c r="U29" s="479"/>
    </row>
    <row r="30" spans="1:21" x14ac:dyDescent="0.25">
      <c r="A30" s="56"/>
      <c r="B30" s="53"/>
      <c r="C30" s="480" t="s">
        <v>7</v>
      </c>
      <c r="D30" s="481"/>
      <c r="E30" s="481"/>
      <c r="F30" s="481"/>
      <c r="G30" s="481"/>
      <c r="H30" s="481"/>
      <c r="I30" s="481"/>
      <c r="J30" s="481"/>
      <c r="K30" s="482"/>
      <c r="L30" s="480" t="s">
        <v>8</v>
      </c>
      <c r="M30" s="481"/>
      <c r="N30" s="481"/>
      <c r="O30" s="481"/>
      <c r="P30" s="481"/>
      <c r="Q30" s="481"/>
      <c r="R30" s="481"/>
      <c r="S30" s="481"/>
      <c r="T30" s="482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0" t="s">
        <v>7</v>
      </c>
      <c r="D49" s="471"/>
      <c r="E49" s="472"/>
      <c r="F49" s="473" t="s">
        <v>8</v>
      </c>
      <c r="G49" s="471"/>
      <c r="H49" s="47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12.28515625" bestFit="1" customWidth="1"/>
    <col min="39" max="39" width="10.140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173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3223493.7051022411</v>
      </c>
      <c r="F5" s="237"/>
      <c r="G5" s="237">
        <v>17676.221889995504</v>
      </c>
      <c r="H5" s="237"/>
      <c r="I5" s="237"/>
      <c r="J5" s="237">
        <v>428226</v>
      </c>
      <c r="K5" s="237">
        <v>257031</v>
      </c>
      <c r="L5" s="237"/>
      <c r="M5" s="237">
        <v>227801.99999999997</v>
      </c>
      <c r="N5" s="237">
        <v>234</v>
      </c>
      <c r="O5" s="237"/>
      <c r="P5" s="237">
        <v>2444654</v>
      </c>
      <c r="Q5" s="237"/>
      <c r="R5" s="237">
        <v>11358</v>
      </c>
      <c r="S5" s="237">
        <v>24187240.797831371</v>
      </c>
      <c r="T5" s="237"/>
      <c r="U5" s="237">
        <v>990078</v>
      </c>
      <c r="V5" s="237"/>
      <c r="W5" s="237"/>
      <c r="X5" s="237"/>
      <c r="Y5" s="237">
        <v>85934.999999999985</v>
      </c>
      <c r="Z5" s="237"/>
      <c r="AA5" s="237">
        <v>8315241.6371112876</v>
      </c>
      <c r="AB5" s="237">
        <v>27238357.333994672</v>
      </c>
      <c r="AC5" s="237"/>
      <c r="AD5" s="237"/>
      <c r="AE5" s="237"/>
      <c r="AF5" s="237"/>
      <c r="AG5" s="237"/>
      <c r="AH5" s="237"/>
      <c r="AI5" s="237"/>
      <c r="AJ5" s="237"/>
      <c r="AK5" s="237">
        <v>68890233.695929572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1204392.371220411</v>
      </c>
      <c r="F7" s="237"/>
      <c r="G7" s="237">
        <v>6510.908203702802</v>
      </c>
      <c r="H7" s="237"/>
      <c r="I7" s="237"/>
      <c r="J7" s="237">
        <v>142742</v>
      </c>
      <c r="K7" s="237">
        <v>85677</v>
      </c>
      <c r="L7" s="237"/>
      <c r="M7" s="237">
        <v>75934.000000000044</v>
      </c>
      <c r="N7" s="237">
        <v>78</v>
      </c>
      <c r="O7" s="237"/>
      <c r="P7" s="237">
        <v>725968.00000000012</v>
      </c>
      <c r="Q7" s="237"/>
      <c r="R7" s="237">
        <v>3785.9999999999995</v>
      </c>
      <c r="S7" s="237">
        <v>10012525.836481437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2765437.867297628</v>
      </c>
      <c r="AB7" s="237">
        <v>12426575.77002522</v>
      </c>
      <c r="AC7" s="237"/>
      <c r="AD7" s="237"/>
      <c r="AE7" s="237"/>
      <c r="AF7" s="237"/>
      <c r="AG7" s="237"/>
      <c r="AH7" s="237"/>
      <c r="AI7" s="237"/>
      <c r="AJ7" s="237"/>
      <c r="AK7" s="237">
        <v>28172293.7532284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1262014.3338818299</v>
      </c>
      <c r="F8" s="237"/>
      <c r="G8" s="237">
        <v>6723.8136862927022</v>
      </c>
      <c r="H8" s="237"/>
      <c r="I8" s="237"/>
      <c r="J8" s="237">
        <v>142742</v>
      </c>
      <c r="K8" s="237">
        <v>85677.000000000058</v>
      </c>
      <c r="L8" s="237"/>
      <c r="M8" s="237">
        <v>75933.999999999971</v>
      </c>
      <c r="N8" s="237">
        <v>78</v>
      </c>
      <c r="O8" s="237"/>
      <c r="P8" s="237">
        <v>723032.00000000012</v>
      </c>
      <c r="Q8" s="237"/>
      <c r="R8" s="237">
        <v>3786.0000000000005</v>
      </c>
      <c r="S8" s="237">
        <v>9821205.2946832664</v>
      </c>
      <c r="T8" s="237"/>
      <c r="U8" s="237">
        <v>330026</v>
      </c>
      <c r="V8" s="237"/>
      <c r="W8" s="237"/>
      <c r="X8" s="237"/>
      <c r="Y8" s="237">
        <v>28644.999999999996</v>
      </c>
      <c r="Z8" s="237"/>
      <c r="AA8" s="237">
        <v>2880969.7698136596</v>
      </c>
      <c r="AB8" s="237">
        <v>11896912.23063612</v>
      </c>
      <c r="AC8" s="237"/>
      <c r="AD8" s="237"/>
      <c r="AE8" s="237"/>
      <c r="AF8" s="237"/>
      <c r="AG8" s="237"/>
      <c r="AH8" s="237"/>
      <c r="AI8" s="237"/>
      <c r="AJ8" s="237"/>
      <c r="AK8" s="237">
        <v>27627522.442701168</v>
      </c>
    </row>
    <row r="9" spans="1:37" x14ac:dyDescent="0.25">
      <c r="A9" s="78" t="s">
        <v>112</v>
      </c>
      <c r="B9" s="237"/>
      <c r="C9" s="237">
        <v>188279.23979522343</v>
      </c>
      <c r="D9" s="237"/>
      <c r="E9" s="237"/>
      <c r="F9" s="237"/>
      <c r="G9" s="237"/>
      <c r="H9" s="237"/>
      <c r="I9" s="237"/>
      <c r="J9" s="237"/>
      <c r="K9" s="237">
        <v>35723370.761702038</v>
      </c>
      <c r="L9" s="237"/>
      <c r="M9" s="237">
        <v>2256735.8881010804</v>
      </c>
      <c r="N9" s="237"/>
      <c r="O9" s="237">
        <v>14094793.090225756</v>
      </c>
      <c r="P9" s="237"/>
      <c r="Q9" s="237">
        <v>0</v>
      </c>
      <c r="R9" s="237">
        <v>16873130.135453977</v>
      </c>
      <c r="S9" s="237"/>
      <c r="T9" s="237">
        <v>4424562.1351877507</v>
      </c>
      <c r="U9" s="237">
        <v>16513658.323706053</v>
      </c>
      <c r="V9" s="237"/>
      <c r="W9" s="237"/>
      <c r="X9" s="237"/>
      <c r="Y9" s="237">
        <v>4163536.9465407887</v>
      </c>
      <c r="Z9" s="237">
        <v>115059.53543041431</v>
      </c>
      <c r="AA9" s="237"/>
      <c r="AB9" s="237"/>
      <c r="AC9" s="237"/>
      <c r="AD9" s="237"/>
      <c r="AE9" s="237"/>
      <c r="AF9" s="237">
        <v>624982.47654247773</v>
      </c>
      <c r="AG9" s="237"/>
      <c r="AH9" s="237"/>
      <c r="AI9" s="237"/>
      <c r="AJ9" s="237"/>
      <c r="AK9" s="237">
        <v>94978108.532685548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57932.073783145664</v>
      </c>
      <c r="D11" s="237"/>
      <c r="E11" s="237"/>
      <c r="F11" s="237"/>
      <c r="G11" s="237"/>
      <c r="H11" s="237"/>
      <c r="I11" s="237"/>
      <c r="J11" s="237"/>
      <c r="K11" s="237">
        <v>10991806.388216011</v>
      </c>
      <c r="L11" s="237"/>
      <c r="M11" s="237">
        <v>694380.27326187096</v>
      </c>
      <c r="N11" s="237"/>
      <c r="O11" s="237">
        <v>4336859.4123771554</v>
      </c>
      <c r="P11" s="237"/>
      <c r="Q11" s="237">
        <v>0</v>
      </c>
      <c r="R11" s="237">
        <v>5136146.6628764244</v>
      </c>
      <c r="S11" s="237"/>
      <c r="T11" s="237">
        <v>1361403.7339039231</v>
      </c>
      <c r="U11" s="237">
        <v>5081125.638063401</v>
      </c>
      <c r="V11" s="237"/>
      <c r="W11" s="237"/>
      <c r="X11" s="237"/>
      <c r="Y11" s="237">
        <v>1609561.7260275665</v>
      </c>
      <c r="Z11" s="237">
        <v>35402.933978589019</v>
      </c>
      <c r="AA11" s="237"/>
      <c r="AB11" s="237"/>
      <c r="AC11" s="237"/>
      <c r="AD11" s="237"/>
      <c r="AE11" s="237"/>
      <c r="AF11" s="237">
        <v>192302.30047460849</v>
      </c>
      <c r="AG11" s="237"/>
      <c r="AH11" s="237"/>
      <c r="AI11" s="237"/>
      <c r="AJ11" s="237"/>
      <c r="AK11" s="237">
        <v>29496921.142962694</v>
      </c>
    </row>
    <row r="12" spans="1:37" x14ac:dyDescent="0.25">
      <c r="A12" s="79">
        <v>2050</v>
      </c>
      <c r="B12" s="237"/>
      <c r="C12" s="237">
        <v>57932.073783145672</v>
      </c>
      <c r="D12" s="237"/>
      <c r="E12" s="237"/>
      <c r="F12" s="237"/>
      <c r="G12" s="237"/>
      <c r="H12" s="237"/>
      <c r="I12" s="237"/>
      <c r="J12" s="237"/>
      <c r="K12" s="237">
        <v>10991806.388216011</v>
      </c>
      <c r="L12" s="237"/>
      <c r="M12" s="237">
        <v>694380.27326187096</v>
      </c>
      <c r="N12" s="237"/>
      <c r="O12" s="237">
        <v>4336859.4123771554</v>
      </c>
      <c r="P12" s="237"/>
      <c r="Q12" s="237">
        <v>0</v>
      </c>
      <c r="R12" s="237">
        <v>5136146.6628764244</v>
      </c>
      <c r="S12" s="237"/>
      <c r="T12" s="237">
        <v>1361403.7339039231</v>
      </c>
      <c r="U12" s="237">
        <v>5081125.638063401</v>
      </c>
      <c r="V12" s="237"/>
      <c r="W12" s="237"/>
      <c r="X12" s="237"/>
      <c r="Y12" s="237">
        <v>1609561.7260275665</v>
      </c>
      <c r="Z12" s="237">
        <v>35402.933978589019</v>
      </c>
      <c r="AA12" s="237"/>
      <c r="AB12" s="237"/>
      <c r="AC12" s="237"/>
      <c r="AD12" s="237"/>
      <c r="AE12" s="237"/>
      <c r="AF12" s="237">
        <v>192302.30047460849</v>
      </c>
      <c r="AG12" s="237"/>
      <c r="AH12" s="237"/>
      <c r="AI12" s="237"/>
      <c r="AJ12" s="237"/>
      <c r="AK12" s="237">
        <v>29496921.142962694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6511882.6028390396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605047.78132287296</v>
      </c>
      <c r="AE17" s="237">
        <v>5003247.4634568831</v>
      </c>
      <c r="AF17" s="237"/>
      <c r="AG17" s="237">
        <v>422048.58083762252</v>
      </c>
      <c r="AH17" s="237"/>
      <c r="AI17" s="237"/>
      <c r="AJ17" s="237"/>
      <c r="AK17" s="237">
        <v>15490419.428456418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2423121.629534869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196601.20651859304</v>
      </c>
      <c r="AE19" s="237">
        <v>1641575.358461577</v>
      </c>
      <c r="AF19" s="237"/>
      <c r="AG19" s="237">
        <v>154345.60798437634</v>
      </c>
      <c r="AH19" s="237"/>
      <c r="AI19" s="237"/>
      <c r="AJ19" s="237"/>
      <c r="AK19" s="237">
        <v>5398374.8024994154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2193266.4540293394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198579.43612733553</v>
      </c>
      <c r="AE20" s="237">
        <v>1750479.8979828311</v>
      </c>
      <c r="AF20" s="237"/>
      <c r="AG20" s="237">
        <v>154829.65482897466</v>
      </c>
      <c r="AH20" s="237"/>
      <c r="AI20" s="237"/>
      <c r="AJ20" s="237"/>
      <c r="AK20" s="237">
        <v>5279886.4429684812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1593740.7561130091</v>
      </c>
      <c r="AK21" s="237">
        <v>1697931.5112123366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507903.43810879742</v>
      </c>
      <c r="AK23" s="237">
        <v>507903.43810879742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589732.51869602269</v>
      </c>
      <c r="AK24" s="237">
        <v>589732.51869602269</v>
      </c>
    </row>
    <row r="25" spans="1:37" x14ac:dyDescent="0.25">
      <c r="A25" s="78" t="s">
        <v>114</v>
      </c>
      <c r="B25" s="237"/>
      <c r="C25" s="237"/>
      <c r="D25" s="237"/>
      <c r="E25" s="237">
        <v>1757476.1026458484</v>
      </c>
      <c r="F25" s="237"/>
      <c r="G25" s="237">
        <v>5912.0246544439442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11900238.236796077</v>
      </c>
      <c r="T25" s="237"/>
      <c r="U25" s="237"/>
      <c r="V25" s="237"/>
      <c r="W25" s="237"/>
      <c r="X25" s="237"/>
      <c r="Y25" s="237"/>
      <c r="Z25" s="237"/>
      <c r="AA25" s="237"/>
      <c r="AB25" s="237">
        <v>17444740.444517922</v>
      </c>
      <c r="AC25" s="237"/>
      <c r="AD25" s="237"/>
      <c r="AE25" s="237"/>
      <c r="AF25" s="237"/>
      <c r="AG25" s="237"/>
      <c r="AH25" s="237">
        <v>54285664.77337721</v>
      </c>
      <c r="AI25" s="237">
        <v>3056363.612319245</v>
      </c>
      <c r="AJ25" s="237"/>
      <c r="AK25" s="237">
        <v>88450395.194310755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25">
      <c r="A27" s="79">
        <v>2030</v>
      </c>
      <c r="B27" s="237"/>
      <c r="C27" s="237"/>
      <c r="D27" s="237"/>
      <c r="E27" s="237">
        <v>455948.54053344129</v>
      </c>
      <c r="F27" s="237"/>
      <c r="G27" s="237">
        <v>723.43424485586661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1112502.8707201593</v>
      </c>
      <c r="T27" s="237"/>
      <c r="U27" s="237"/>
      <c r="V27" s="237"/>
      <c r="W27" s="237"/>
      <c r="X27" s="237"/>
      <c r="Y27" s="237"/>
      <c r="Z27" s="237"/>
      <c r="AA27" s="237"/>
      <c r="AB27" s="237">
        <v>1380730.6411139129</v>
      </c>
      <c r="AC27" s="237"/>
      <c r="AD27" s="237"/>
      <c r="AE27" s="237"/>
      <c r="AF27" s="237"/>
      <c r="AG27" s="237"/>
      <c r="AH27" s="237">
        <v>23057912.630213473</v>
      </c>
      <c r="AI27" s="237">
        <v>1107204.9499689229</v>
      </c>
      <c r="AJ27" s="237"/>
      <c r="AK27" s="237">
        <v>27115023.066794764</v>
      </c>
    </row>
    <row r="28" spans="1:37" x14ac:dyDescent="0.25">
      <c r="A28" s="79">
        <v>2050</v>
      </c>
      <c r="B28" s="237"/>
      <c r="C28" s="237"/>
      <c r="D28" s="237"/>
      <c r="E28" s="237">
        <v>477762.56925526413</v>
      </c>
      <c r="F28" s="237"/>
      <c r="G28" s="237">
        <v>747.09040958807782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1091245.0327425848</v>
      </c>
      <c r="T28" s="237"/>
      <c r="U28" s="237"/>
      <c r="V28" s="237"/>
      <c r="W28" s="237"/>
      <c r="X28" s="237"/>
      <c r="Y28" s="237"/>
      <c r="Z28" s="237"/>
      <c r="AA28" s="237"/>
      <c r="AB28" s="237">
        <v>1321879.1367373462</v>
      </c>
      <c r="AC28" s="237"/>
      <c r="AD28" s="237"/>
      <c r="AE28" s="237"/>
      <c r="AF28" s="237"/>
      <c r="AG28" s="237"/>
      <c r="AH28" s="237">
        <v>22424260.40765525</v>
      </c>
      <c r="AI28" s="237">
        <v>1004341.3712960216</v>
      </c>
      <c r="AJ28" s="237"/>
      <c r="AK28" s="237">
        <v>26320235.608096056</v>
      </c>
    </row>
    <row r="29" spans="1:37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1644497.9248029687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1644497.9248029687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482330.02495117608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482330.02495117608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483842.67134054581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483842.67134054581</v>
      </c>
    </row>
    <row r="33" spans="1:37" x14ac:dyDescent="0.2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2158402.8248535739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2158402.8248535739</v>
      </c>
    </row>
    <row r="34" spans="1:37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664396.65090053482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664396.65090053482</v>
      </c>
    </row>
    <row r="36" spans="1:37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661660.74400603899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661660.74400603899</v>
      </c>
    </row>
    <row r="37" spans="1:37" x14ac:dyDescent="0.25">
      <c r="A37" s="78" t="s">
        <v>61</v>
      </c>
      <c r="B37" s="237">
        <v>182574.19618217932</v>
      </c>
      <c r="C37" s="237">
        <v>188279.23979522343</v>
      </c>
      <c r="D37" s="237">
        <v>1462906</v>
      </c>
      <c r="E37" s="237">
        <v>4980969.8077480895</v>
      </c>
      <c r="F37" s="237">
        <v>281468.55244752642</v>
      </c>
      <c r="G37" s="237">
        <v>23588.246544439447</v>
      </c>
      <c r="H37" s="237">
        <v>197788.71253069426</v>
      </c>
      <c r="I37" s="237">
        <v>1445379.0531089196</v>
      </c>
      <c r="J37" s="237">
        <v>428226</v>
      </c>
      <c r="K37" s="237">
        <v>35980401.761702038</v>
      </c>
      <c r="L37" s="237">
        <v>1513844.376677237</v>
      </c>
      <c r="M37" s="237">
        <v>11154823.315793695</v>
      </c>
      <c r="N37" s="237">
        <v>2948427</v>
      </c>
      <c r="O37" s="237">
        <v>14094793.090225756</v>
      </c>
      <c r="P37" s="237">
        <v>2444654</v>
      </c>
      <c r="Q37" s="237">
        <v>692260.49385742994</v>
      </c>
      <c r="R37" s="237">
        <v>18542870.417442106</v>
      </c>
      <c r="S37" s="237">
        <v>36087479.034627445</v>
      </c>
      <c r="T37" s="237">
        <v>4424562.1351877507</v>
      </c>
      <c r="U37" s="237">
        <v>17503736.323706053</v>
      </c>
      <c r="V37" s="237">
        <v>2647325.8446415998</v>
      </c>
      <c r="W37" s="237">
        <v>336392.95646566537</v>
      </c>
      <c r="X37" s="237">
        <v>1644497.9248029687</v>
      </c>
      <c r="Y37" s="237">
        <v>4249471.9465407887</v>
      </c>
      <c r="Z37" s="237">
        <v>115059.53543041431</v>
      </c>
      <c r="AA37" s="237">
        <v>8315241.6371112876</v>
      </c>
      <c r="AB37" s="237">
        <v>44683097.778512597</v>
      </c>
      <c r="AC37" s="237">
        <v>682979.63888483576</v>
      </c>
      <c r="AD37" s="237">
        <v>605047.78132287296</v>
      </c>
      <c r="AE37" s="237">
        <v>5003247.4634568831</v>
      </c>
      <c r="AF37" s="237">
        <v>624982.47654247773</v>
      </c>
      <c r="AG37" s="237">
        <v>526239.33593695005</v>
      </c>
      <c r="AH37" s="237">
        <v>54285664.77337721</v>
      </c>
      <c r="AI37" s="237">
        <v>3056363.612319245</v>
      </c>
      <c r="AJ37" s="237">
        <v>1593740.7561130091</v>
      </c>
      <c r="AK37" s="237">
        <v>282948385.21903539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276</v>
      </c>
      <c r="B2" s="78">
        <v>1</v>
      </c>
    </row>
    <row r="4" spans="1:10" x14ac:dyDescent="0.25">
      <c r="A4" s="77" t="s">
        <v>304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25">
      <c r="A7" s="78">
        <v>2030</v>
      </c>
      <c r="B7" s="76">
        <v>2.825725611182861E-2</v>
      </c>
      <c r="C7" s="76">
        <v>219898.5132226024</v>
      </c>
      <c r="D7" s="76">
        <v>74189.67769150075</v>
      </c>
      <c r="E7" s="76">
        <v>1107204.9499689229</v>
      </c>
      <c r="F7" s="76">
        <v>21032.815128937291</v>
      </c>
      <c r="G7" s="76">
        <v>142742</v>
      </c>
      <c r="H7" s="76">
        <v>439329.46193400631</v>
      </c>
      <c r="I7" s="76">
        <v>4336859.4123771554</v>
      </c>
      <c r="J7" s="76">
        <v>6341256.8585803807</v>
      </c>
    </row>
    <row r="8" spans="1:10" x14ac:dyDescent="0.25">
      <c r="A8" s="78">
        <v>2050</v>
      </c>
      <c r="B8" s="76">
        <v>0.18489040050189942</v>
      </c>
      <c r="C8" s="76">
        <v>242421.15404586628</v>
      </c>
      <c r="D8" s="76">
        <v>73602.891942499205</v>
      </c>
      <c r="E8" s="76">
        <v>1004341.3712960216</v>
      </c>
      <c r="F8" s="76">
        <v>28706.337967901869</v>
      </c>
      <c r="G8" s="76">
        <v>142742</v>
      </c>
      <c r="H8" s="76">
        <v>459680.26561219688</v>
      </c>
      <c r="I8" s="76">
        <v>4336859.4123771554</v>
      </c>
      <c r="J8" s="76">
        <v>6288353.6181320418</v>
      </c>
    </row>
    <row r="9" spans="1:10" x14ac:dyDescent="0.25">
      <c r="A9" s="78" t="s">
        <v>61</v>
      </c>
      <c r="B9" s="76">
        <v>370459.88762915425</v>
      </c>
      <c r="C9" s="76">
        <v>666256.27296760329</v>
      </c>
      <c r="D9" s="76">
        <v>430124.59997510223</v>
      </c>
      <c r="E9" s="76">
        <v>3056363.612319245</v>
      </c>
      <c r="F9" s="76">
        <v>49739.15309683916</v>
      </c>
      <c r="G9" s="76">
        <v>428226</v>
      </c>
      <c r="H9" s="76">
        <v>1319638.6582631883</v>
      </c>
      <c r="I9" s="76">
        <v>14094793.090225754</v>
      </c>
      <c r="J9" s="76">
        <v>20415601.274476886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7" width="11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4" width="9.85546875" style="168" bestFit="1" customWidth="1"/>
    <col min="25" max="25" width="9.28515625" style="168" bestFit="1" customWidth="1"/>
    <col min="26" max="27" width="12" style="168" bestFit="1" customWidth="1"/>
    <col min="28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56</v>
      </c>
      <c r="X5" s="168" t="s">
        <v>55</v>
      </c>
      <c r="Y5" s="168" t="s">
        <v>234</v>
      </c>
      <c r="Z5" s="168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>
        <v>2041731.0676095125</v>
      </c>
      <c r="J6" s="98">
        <v>1976968.2090253732</v>
      </c>
      <c r="K6" s="98">
        <v>51892.132620096323</v>
      </c>
      <c r="L6" s="98">
        <v>1274488.0820395502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1637775.5474174484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912099.45136908058</v>
      </c>
      <c r="X6" s="98">
        <v>2006067.2488276002</v>
      </c>
      <c r="Y6" s="98">
        <v>98784.738662362797</v>
      </c>
      <c r="Z6" s="98">
        <v>34594970.783268616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232814.06355054764</v>
      </c>
      <c r="D7" s="98">
        <v>2840877.0171293984</v>
      </c>
      <c r="E7" s="98">
        <v>748443.83068696968</v>
      </c>
      <c r="F7" s="98">
        <v>91643.463111055491</v>
      </c>
      <c r="G7" s="98">
        <v>1468764.1887479573</v>
      </c>
      <c r="H7" s="98">
        <v>25219000.179414645</v>
      </c>
      <c r="I7" s="98">
        <v>2061195.911101847</v>
      </c>
      <c r="J7" s="98">
        <v>1301408.5619041428</v>
      </c>
      <c r="K7" s="98">
        <v>27559.785504281797</v>
      </c>
      <c r="L7" s="98">
        <v>2216264.0662890263</v>
      </c>
      <c r="M7" s="98">
        <v>1798536.4273682984</v>
      </c>
      <c r="N7" s="98">
        <v>279460.19505556813</v>
      </c>
      <c r="O7" s="98"/>
      <c r="P7" s="98">
        <v>4173274.1072842204</v>
      </c>
      <c r="Q7" s="98">
        <v>4797437.9011688586</v>
      </c>
      <c r="R7" s="98">
        <v>170927.12035893119</v>
      </c>
      <c r="S7" s="98">
        <v>82984.069195880496</v>
      </c>
      <c r="T7" s="98">
        <v>1034744.5263498498</v>
      </c>
      <c r="U7" s="98">
        <v>120600</v>
      </c>
      <c r="V7" s="98">
        <v>4526444.2578007793</v>
      </c>
      <c r="W7" s="98">
        <v>924901.47457127715</v>
      </c>
      <c r="X7" s="98">
        <v>1327415.9661959796</v>
      </c>
      <c r="Y7" s="98">
        <v>48862.712000979547</v>
      </c>
      <c r="Z7" s="98">
        <v>55618159.043545499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234032.25545686603</v>
      </c>
      <c r="D8" s="98">
        <v>2973720.9739199411</v>
      </c>
      <c r="E8" s="98">
        <v>784251.76462656562</v>
      </c>
      <c r="F8" s="98">
        <v>81923.291098767033</v>
      </c>
      <c r="G8" s="98">
        <v>1478112.8037585691</v>
      </c>
      <c r="H8" s="98">
        <v>25879648.292538591</v>
      </c>
      <c r="I8" s="98">
        <v>2062449.7356180362</v>
      </c>
      <c r="J8" s="98">
        <v>1340610.4561460484</v>
      </c>
      <c r="K8" s="98">
        <v>1759.4160492342635</v>
      </c>
      <c r="L8" s="98">
        <v>2337396.8844828471</v>
      </c>
      <c r="M8" s="98">
        <v>1711158.8341175241</v>
      </c>
      <c r="N8" s="98">
        <v>279460.19505556813</v>
      </c>
      <c r="O8" s="98"/>
      <c r="P8" s="98">
        <v>4095754.4227852407</v>
      </c>
      <c r="Q8" s="98">
        <v>4815746.5352901667</v>
      </c>
      <c r="R8" s="98">
        <v>165969.71296028496</v>
      </c>
      <c r="S8" s="98">
        <v>79705.883661789994</v>
      </c>
      <c r="T8" s="98">
        <v>990366.50688011281</v>
      </c>
      <c r="U8" s="98">
        <v>120600</v>
      </c>
      <c r="V8" s="98">
        <v>4715545.854665624</v>
      </c>
      <c r="W8" s="98">
        <v>928897.71794674185</v>
      </c>
      <c r="X8" s="98">
        <v>1334228.5614368762</v>
      </c>
      <c r="Y8" s="98">
        <v>49619.035195664408</v>
      </c>
      <c r="Z8" s="98">
        <v>56578136.633651562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679801.08354160027</v>
      </c>
      <c r="D9" s="98">
        <v>9045127.0632908531</v>
      </c>
      <c r="E9" s="98">
        <v>2884913.6024563927</v>
      </c>
      <c r="F9" s="98">
        <v>311842.03423872165</v>
      </c>
      <c r="G9" s="98">
        <v>4455159.6617572894</v>
      </c>
      <c r="H9" s="98">
        <v>55186220.02551654</v>
      </c>
      <c r="I9" s="98">
        <v>6165376.7143293954</v>
      </c>
      <c r="J9" s="98">
        <v>4618987.2270755647</v>
      </c>
      <c r="K9" s="98">
        <v>81211.334173612384</v>
      </c>
      <c r="L9" s="98">
        <v>5828149.0328114238</v>
      </c>
      <c r="M9" s="98">
        <v>6046478.5028147623</v>
      </c>
      <c r="N9" s="98">
        <v>559800.49011113623</v>
      </c>
      <c r="O9" s="98">
        <v>8064.2063400965635</v>
      </c>
      <c r="P9" s="98">
        <v>13538028.530069461</v>
      </c>
      <c r="Q9" s="98">
        <v>11250959.983876474</v>
      </c>
      <c r="R9" s="98">
        <v>553907.20075473934</v>
      </c>
      <c r="S9" s="98">
        <v>268636.26442962571</v>
      </c>
      <c r="T9" s="98">
        <v>3407762.4644088694</v>
      </c>
      <c r="U9" s="98">
        <v>241276.5</v>
      </c>
      <c r="V9" s="98">
        <v>13610314.014145063</v>
      </c>
      <c r="W9" s="98">
        <v>2765898.6438870993</v>
      </c>
      <c r="X9" s="98">
        <v>4667711.7764604557</v>
      </c>
      <c r="Y9" s="98">
        <v>197266.48585900676</v>
      </c>
      <c r="Z9" s="98">
        <v>146791266.46046567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19.802671473587463</v>
      </c>
      <c r="C7" s="235">
        <v>0</v>
      </c>
      <c r="D7" s="235">
        <v>67.376634314366456</v>
      </c>
      <c r="E7" s="235">
        <v>29.502058026363116</v>
      </c>
      <c r="F7" s="235">
        <v>0.35905402506237244</v>
      </c>
      <c r="G7" s="235">
        <v>1.6121480112997326</v>
      </c>
      <c r="H7" s="235">
        <v>0</v>
      </c>
      <c r="I7" s="235">
        <v>5.4020962794531719</v>
      </c>
      <c r="J7" s="235">
        <v>47.445088326407671</v>
      </c>
      <c r="K7" s="235">
        <v>171.49975045654</v>
      </c>
    </row>
    <row r="8" spans="1:11" x14ac:dyDescent="0.25">
      <c r="A8" s="79">
        <v>2050</v>
      </c>
      <c r="B8" s="235">
        <v>19.897035061438991</v>
      </c>
      <c r="C8" s="235">
        <v>0</v>
      </c>
      <c r="D8" s="235">
        <v>69.076701444166787</v>
      </c>
      <c r="E8" s="235">
        <v>27.260580445803555</v>
      </c>
      <c r="F8" s="235">
        <v>0.35905402506237249</v>
      </c>
      <c r="G8" s="235">
        <v>1.6892783010056229</v>
      </c>
      <c r="H8" s="235">
        <v>0</v>
      </c>
      <c r="I8" s="235">
        <v>5.4190379190141131</v>
      </c>
      <c r="J8" s="235">
        <v>50.389077352264387</v>
      </c>
      <c r="K8" s="235">
        <v>174.09076454875586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5.2940684669341902</v>
      </c>
      <c r="C11" s="235">
        <v>2.1694819870080004</v>
      </c>
      <c r="D11" s="235">
        <v>1.4201719861750002</v>
      </c>
      <c r="E11" s="235">
        <v>0.45076703432000026</v>
      </c>
      <c r="F11" s="235">
        <v>0</v>
      </c>
      <c r="G11" s="235">
        <v>13.01893247752329</v>
      </c>
      <c r="H11" s="235">
        <v>0</v>
      </c>
      <c r="I11" s="235">
        <v>0</v>
      </c>
      <c r="J11" s="235">
        <v>0</v>
      </c>
      <c r="K11" s="235">
        <v>22.353421951960478</v>
      </c>
    </row>
    <row r="12" spans="1:11" x14ac:dyDescent="0.25">
      <c r="A12" s="79">
        <v>2050</v>
      </c>
      <c r="B12" s="235">
        <v>5.3606050360007158</v>
      </c>
      <c r="C12" s="235">
        <v>2.1694819870080004</v>
      </c>
      <c r="D12" s="235">
        <v>1.4201719861750002</v>
      </c>
      <c r="E12" s="235">
        <v>0.45076703431999987</v>
      </c>
      <c r="F12" s="235">
        <v>0</v>
      </c>
      <c r="G12" s="235">
        <v>12.818126714593753</v>
      </c>
      <c r="H12" s="235">
        <v>0</v>
      </c>
      <c r="I12" s="235">
        <v>0</v>
      </c>
      <c r="J12" s="235">
        <v>0</v>
      </c>
      <c r="K12" s="235">
        <v>22.219152758097472</v>
      </c>
    </row>
    <row r="13" spans="1:11" x14ac:dyDescent="0.25">
      <c r="A13" s="78" t="s">
        <v>284</v>
      </c>
      <c r="B13" s="235">
        <v>57.243637059528758</v>
      </c>
      <c r="C13" s="235">
        <v>0</v>
      </c>
      <c r="D13" s="235">
        <v>136.45333575853323</v>
      </c>
      <c r="E13" s="235">
        <v>76.354102740281917</v>
      </c>
      <c r="F13" s="235">
        <v>0.71810805012474499</v>
      </c>
      <c r="G13" s="235">
        <v>3.3014263123053555</v>
      </c>
      <c r="H13" s="235">
        <v>0</v>
      </c>
      <c r="I13" s="235">
        <v>14.771700329316786</v>
      </c>
      <c r="J13" s="235">
        <v>144.7121620988604</v>
      </c>
      <c r="K13" s="235">
        <v>433.55447234895121</v>
      </c>
    </row>
    <row r="14" spans="1:11" x14ac:dyDescent="0.25">
      <c r="A14" s="78" t="s">
        <v>240</v>
      </c>
      <c r="B14" s="235">
        <v>18.137828207141908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30.929342150122046</v>
      </c>
      <c r="H14" s="235">
        <v>0</v>
      </c>
      <c r="I14" s="235">
        <v>0</v>
      </c>
      <c r="J14" s="235">
        <v>0</v>
      </c>
      <c r="K14" s="235">
        <v>61.188433379772952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1139180.7875059044</v>
      </c>
      <c r="C4" s="236">
        <v>128467.8</v>
      </c>
      <c r="D4" s="236">
        <v>8814413.2103565801</v>
      </c>
      <c r="E4" s="236">
        <v>2528807.5992949228</v>
      </c>
      <c r="F4" s="236">
        <v>60009.02925833522</v>
      </c>
      <c r="G4" s="236">
        <v>1968541.7998628975</v>
      </c>
      <c r="H4" s="236">
        <v>1427681.2946437092</v>
      </c>
      <c r="I4" s="236">
        <v>16067101.52092235</v>
      </c>
    </row>
    <row r="5" spans="1:9" x14ac:dyDescent="0.25">
      <c r="A5" s="78">
        <v>2050</v>
      </c>
      <c r="B5" s="236">
        <v>1157844.6374687571</v>
      </c>
      <c r="C5" s="236">
        <v>128467.8</v>
      </c>
      <c r="D5" s="236">
        <v>9039396.2543136925</v>
      </c>
      <c r="E5" s="236">
        <v>2345583.2873302135</v>
      </c>
      <c r="F5" s="236">
        <v>60009.02925833522</v>
      </c>
      <c r="G5" s="236">
        <v>1955560.6437424894</v>
      </c>
      <c r="H5" s="236">
        <v>1517803.9823387656</v>
      </c>
      <c r="I5" s="236">
        <v>16204665.634452254</v>
      </c>
    </row>
    <row r="6" spans="1:9" x14ac:dyDescent="0.25">
      <c r="A6" s="78" t="s">
        <v>61</v>
      </c>
      <c r="B6" s="236">
        <v>3374330.3649746617</v>
      </c>
      <c r="C6" s="236">
        <v>385403.4</v>
      </c>
      <c r="D6" s="236">
        <v>17982535.82467027</v>
      </c>
      <c r="E6" s="236">
        <v>6551278.7880087439</v>
      </c>
      <c r="F6" s="236">
        <v>120018.05851667044</v>
      </c>
      <c r="G6" s="236">
        <v>4628118.5594387203</v>
      </c>
      <c r="H6" s="236">
        <v>4353757.749283636</v>
      </c>
      <c r="I6" s="236">
        <v>37395442.744892702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10362793.613451954</v>
      </c>
      <c r="C4" s="98">
        <v>-50273.43159900204</v>
      </c>
      <c r="D4" s="98">
        <v>4405853.505497627</v>
      </c>
      <c r="E4" s="98">
        <v>8853337.2019279227</v>
      </c>
      <c r="F4" s="98">
        <v>-1708770.5520295242</v>
      </c>
      <c r="G4" s="98">
        <v>-452792.62348796544</v>
      </c>
      <c r="H4" s="98">
        <v>0</v>
      </c>
      <c r="I4" s="98">
        <v>-684560.48685710598</v>
      </c>
      <c r="J4" s="98">
        <v>20725587.226903908</v>
      </c>
    </row>
    <row r="5" spans="1:10" x14ac:dyDescent="0.25">
      <c r="A5" s="78">
        <v>2050</v>
      </c>
      <c r="B5" s="98">
        <v>7767552.4134785812</v>
      </c>
      <c r="C5" s="98">
        <v>-50273.43159900204</v>
      </c>
      <c r="D5" s="98">
        <v>4388184.7278760895</v>
      </c>
      <c r="E5" s="98">
        <v>8601332.71908742</v>
      </c>
      <c r="F5" s="98">
        <v>-2974861.5241716038</v>
      </c>
      <c r="G5" s="98">
        <v>-440421.41166719497</v>
      </c>
      <c r="H5" s="98">
        <v>0</v>
      </c>
      <c r="I5" s="98">
        <v>-1756408.6660471277</v>
      </c>
      <c r="J5" s="98">
        <v>15535104.826957161</v>
      </c>
    </row>
    <row r="6" spans="1:10" x14ac:dyDescent="0.25">
      <c r="A6" s="78" t="s">
        <v>61</v>
      </c>
      <c r="B6" s="98">
        <v>31985156.905476496</v>
      </c>
      <c r="C6" s="98">
        <v>-100705.30039800408</v>
      </c>
      <c r="D6" s="98">
        <v>14313300.134110432</v>
      </c>
      <c r="E6" s="98">
        <v>27180013.947464608</v>
      </c>
      <c r="F6" s="98">
        <v>-5246042.0762011278</v>
      </c>
      <c r="G6" s="98">
        <v>-1058421.2460502202</v>
      </c>
      <c r="H6" s="98">
        <v>0</v>
      </c>
      <c r="I6" s="98">
        <v>-3102988.553449193</v>
      </c>
      <c r="J6" s="98">
        <v>63970313.810952984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8835564.7258002628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-533211.89581500459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-413224.8677758188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6642994.1430627927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-1434861.8727212753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-402080.41937998723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1527228.887651691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-151348.59104210144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-39567.755712146653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1124558.270415789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-321546.79332585231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-38340.992287207751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290746.13733369333</v>
      </c>
      <c r="C6" s="98">
        <v>1468764.1887479573</v>
      </c>
      <c r="D6" s="98">
        <v>41917.775097218626</v>
      </c>
      <c r="E6" s="98">
        <v>36296483.567630656</v>
      </c>
      <c r="F6" s="98">
        <v>284144.64556273317</v>
      </c>
      <c r="G6" s="98">
        <v>924901.47457127715</v>
      </c>
      <c r="H6" s="98">
        <v>2291688.0088378545</v>
      </c>
      <c r="I6" s="98">
        <v>6993509.1072690254</v>
      </c>
      <c r="J6" s="98">
        <v>7627415.7043524273</v>
      </c>
      <c r="K6" s="98">
        <v>1327415.9661959796</v>
      </c>
      <c r="L6" s="98">
        <v>196601.20651859304</v>
      </c>
      <c r="M6" s="98">
        <v>482330.02495117608</v>
      </c>
      <c r="N6" s="98">
        <v>6435644.6271964246</v>
      </c>
      <c r="O6" s="98">
        <v>64661562.434265018</v>
      </c>
    </row>
    <row r="7" spans="1:15" x14ac:dyDescent="0.25">
      <c r="A7" s="78">
        <v>2050</v>
      </c>
      <c r="B7" s="98">
        <v>291964.32924001169</v>
      </c>
      <c r="C7" s="98">
        <v>1478112.8037585691</v>
      </c>
      <c r="D7" s="98">
        <v>42093.670731298393</v>
      </c>
      <c r="E7" s="98">
        <v>36957131.680754602</v>
      </c>
      <c r="F7" s="98">
        <v>283121.02138758404</v>
      </c>
      <c r="G7" s="98">
        <v>928897.71794674185</v>
      </c>
      <c r="H7" s="98">
        <v>2302773.0419720262</v>
      </c>
      <c r="I7" s="98">
        <v>7056262.6880902732</v>
      </c>
      <c r="J7" s="98">
        <v>7748548.5225462476</v>
      </c>
      <c r="K7" s="98">
        <v>1334228.5614368762</v>
      </c>
      <c r="L7" s="98">
        <v>198579.43612733553</v>
      </c>
      <c r="M7" s="98">
        <v>483842.67134054581</v>
      </c>
      <c r="N7" s="98">
        <v>6453953.2613177337</v>
      </c>
      <c r="O7" s="98">
        <v>65559509.406649843</v>
      </c>
    </row>
    <row r="8" spans="1:15" x14ac:dyDescent="0.25">
      <c r="A8" s="78" t="s">
        <v>61</v>
      </c>
      <c r="B8" s="98">
        <v>868080.32333682361</v>
      </c>
      <c r="C8" s="98">
        <v>4455159.6617572894</v>
      </c>
      <c r="D8" s="98">
        <v>125740.39484573131</v>
      </c>
      <c r="E8" s="98">
        <v>91166621.787218571</v>
      </c>
      <c r="F8" s="98">
        <v>847588.10370963369</v>
      </c>
      <c r="G8" s="98">
        <v>2765898.6438870993</v>
      </c>
      <c r="H8" s="98">
        <v>6857637.2081868257</v>
      </c>
      <c r="I8" s="98">
        <v>23161857.644517668</v>
      </c>
      <c r="J8" s="98">
        <v>23331885.356517475</v>
      </c>
      <c r="K8" s="98">
        <v>4667711.7764604557</v>
      </c>
      <c r="L8" s="98">
        <v>605047.78132287296</v>
      </c>
      <c r="M8" s="98">
        <v>1644497.9248029687</v>
      </c>
      <c r="N8" s="98">
        <v>15500431.930417262</v>
      </c>
      <c r="O8" s="98">
        <v>175998158.53698069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1641575.358461577</v>
      </c>
      <c r="C7" s="236">
        <v>507903.43810879742</v>
      </c>
      <c r="D7" s="236">
        <v>2149478.7965703746</v>
      </c>
    </row>
    <row r="8" spans="1:4" x14ac:dyDescent="0.25">
      <c r="A8" s="78">
        <v>2050</v>
      </c>
      <c r="B8" s="236">
        <v>1750479.8979828311</v>
      </c>
      <c r="C8" s="236">
        <v>589732.51869602269</v>
      </c>
      <c r="D8" s="236">
        <v>2340212.4166788538</v>
      </c>
    </row>
    <row r="9" spans="1:4" x14ac:dyDescent="0.25">
      <c r="A9" s="78" t="s">
        <v>61</v>
      </c>
      <c r="B9" s="236">
        <v>5003247.4634568831</v>
      </c>
      <c r="C9" s="236">
        <v>1593740.7561130091</v>
      </c>
      <c r="D9" s="236">
        <v>6596988.2195698917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2502070</v>
      </c>
      <c r="E6" s="236">
        <v>520590.00000000006</v>
      </c>
      <c r="F6" s="236">
        <v>624010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2390070</v>
      </c>
      <c r="E7" s="236">
        <v>520590.00000000006</v>
      </c>
      <c r="F7" s="236">
        <v>736010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7470810</v>
      </c>
      <c r="E8" s="236">
        <v>1546770.0000000002</v>
      </c>
      <c r="F8" s="236">
        <v>1922430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74155.975569424932</v>
      </c>
      <c r="C7" s="236">
        <v>4858.6029771409403</v>
      </c>
      <c r="D7" s="236">
        <v>613613.82101263222</v>
      </c>
      <c r="E7" s="236">
        <v>12265.133468342916</v>
      </c>
      <c r="F7" s="236">
        <v>18193.556686420929</v>
      </c>
      <c r="G7" s="236">
        <v>52925.933419821624</v>
      </c>
      <c r="H7" s="236">
        <v>967031.32982244994</v>
      </c>
      <c r="I7" s="236">
        <v>162562.74758924721</v>
      </c>
      <c r="J7" s="236">
        <v>43662.768038462207</v>
      </c>
      <c r="K7" s="236">
        <v>108273.79573620003</v>
      </c>
      <c r="L7" s="236">
        <v>78400.766659210989</v>
      </c>
      <c r="M7" s="236">
        <v>257889.03288314602</v>
      </c>
      <c r="N7" s="236">
        <v>7718.2749249601193</v>
      </c>
      <c r="O7" s="236">
        <v>100144.88922061925</v>
      </c>
      <c r="P7" s="236">
        <v>2501696.6280080788</v>
      </c>
    </row>
    <row r="8" spans="1:16" x14ac:dyDescent="0.25">
      <c r="A8" s="78">
        <v>2050</v>
      </c>
      <c r="B8" s="236">
        <v>70686.63290047292</v>
      </c>
      <c r="C8" s="236">
        <v>4631.2215430572669</v>
      </c>
      <c r="D8" s="236">
        <v>585501.82101263199</v>
      </c>
      <c r="E8" s="236">
        <v>11682.05177374404</v>
      </c>
      <c r="F8" s="236">
        <v>17343.819969290049</v>
      </c>
      <c r="G8" s="236">
        <v>50473.437639579861</v>
      </c>
      <c r="H8" s="236">
        <v>921947.59542252438</v>
      </c>
      <c r="I8" s="236">
        <v>154973.70741201349</v>
      </c>
      <c r="J8" s="236">
        <v>41650.276973976142</v>
      </c>
      <c r="K8" s="236">
        <v>103196.87061462598</v>
      </c>
      <c r="L8" s="236">
        <v>74652.472469952132</v>
      </c>
      <c r="M8" s="236">
        <v>249962.47512458937</v>
      </c>
      <c r="N8" s="236">
        <v>7391.5138632010585</v>
      </c>
      <c r="O8" s="236">
        <v>95620.614801779942</v>
      </c>
      <c r="P8" s="236">
        <v>2389714.5115214386</v>
      </c>
    </row>
    <row r="9" spans="1:16" x14ac:dyDescent="0.25">
      <c r="A9" s="78" t="s">
        <v>61</v>
      </c>
      <c r="B9" s="236">
        <v>221779.09947381151</v>
      </c>
      <c r="C9" s="236">
        <v>14602.404152040885</v>
      </c>
      <c r="D9" s="236">
        <v>1487626.6165115251</v>
      </c>
      <c r="E9" s="236">
        <v>36685.046649451688</v>
      </c>
      <c r="F9" s="236">
        <v>54492.871064245104</v>
      </c>
      <c r="G9" s="236">
        <v>158522.83859631245</v>
      </c>
      <c r="H9" s="236">
        <v>3226998.9789465335</v>
      </c>
      <c r="I9" s="236">
        <v>497923.78065249923</v>
      </c>
      <c r="J9" s="236">
        <v>155285.64609752674</v>
      </c>
      <c r="K9" s="236">
        <v>372862.18411163066</v>
      </c>
      <c r="L9" s="236">
        <v>186766.24439374002</v>
      </c>
      <c r="M9" s="236">
        <v>728993.98131034279</v>
      </c>
      <c r="N9" s="236">
        <v>23692.942333496067</v>
      </c>
      <c r="O9" s="236">
        <v>303848.50523636158</v>
      </c>
      <c r="P9" s="236">
        <v>7470081.1395295169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